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F:\UCONN\5322-Financial risk managment I--Equity Markets\Group Projects\Group Project 1\"/>
    </mc:Choice>
  </mc:AlternateContent>
  <xr:revisionPtr revIDLastSave="0" documentId="13_ncr:1_{23763B5E-EE0D-40B7-8301-7B93D2594B53}" xr6:coauthVersionLast="43" xr6:coauthVersionMax="43" xr10:uidLastSave="{00000000-0000-0000-0000-000000000000}"/>
  <bookViews>
    <workbookView xWindow="-110" yWindow="-110" windowWidth="19420" windowHeight="11020" firstSheet="4" activeTab="7" xr2:uid="{E3443BE8-1F89-463C-8C76-FD59611E5D10}"/>
  </bookViews>
  <sheets>
    <sheet name="Prices" sheetId="1" r:id="rId1"/>
    <sheet name="Mean and SD" sheetId="2" r:id="rId2"/>
    <sheet name="Var-Covariance" sheetId="4" r:id="rId3"/>
    <sheet name="Global min variance" sheetId="6" r:id="rId4"/>
    <sheet name="Optimal Risky Portfolio" sheetId="7" r:id="rId5"/>
    <sheet name="Other Eff. Ports" sheetId="11" r:id="rId6"/>
    <sheet name="Without Short Constraint" sheetId="12" r:id="rId7"/>
    <sheet name="Graph" sheetId="10" r:id="rId8"/>
  </sheets>
  <definedNames>
    <definedName name="solver_adj" localSheetId="3" hidden="1">'Global min variance'!$G$44:$M$44</definedName>
    <definedName name="solver_adj" localSheetId="4" hidden="1">'Optimal Risky Portfolio'!$G$44:$M$44</definedName>
    <definedName name="solver_adj" localSheetId="5" hidden="1">'Other Eff. Ports'!$J$59:$P$59</definedName>
    <definedName name="solver_adj" localSheetId="6" hidden="1">'Without Short Constraint'!$J$59:$P$59</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drv" localSheetId="3" hidden="1">2</definedName>
    <definedName name="solver_drv" localSheetId="4" hidden="1">1</definedName>
    <definedName name="solver_drv" localSheetId="5" hidden="1">2</definedName>
    <definedName name="solver_drv" localSheetId="6" hidden="1">1</definedName>
    <definedName name="solver_eng" localSheetId="3" hidden="1">1</definedName>
    <definedName name="solver_eng" localSheetId="4" hidden="1">1</definedName>
    <definedName name="solver_eng" localSheetId="5" hidden="1">1</definedName>
    <definedName name="solver_eng" localSheetId="6"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lhs1" localSheetId="3" hidden="1">'Global min variance'!$B$17</definedName>
    <definedName name="solver_lhs1" localSheetId="4" hidden="1">'Optimal Risky Portfolio'!$B$17</definedName>
    <definedName name="solver_lhs1" localSheetId="5" hidden="1">'Other Eff. Ports'!$B$16</definedName>
    <definedName name="solver_lhs1" localSheetId="6" hidden="1">'Without Short Constraint'!$B$16</definedName>
    <definedName name="solver_lhs2" localSheetId="3" hidden="1">'Global min variance'!$B$17</definedName>
    <definedName name="solver_lhs2" localSheetId="5" hidden="1">'Other Eff. Ports'!$B$17</definedName>
    <definedName name="solver_lhs2" localSheetId="6" hidden="1">'Without Short Constraint'!$B$17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sl" localSheetId="3" hidden="1">2</definedName>
    <definedName name="solver_msl" localSheetId="4" hidden="1">2</definedName>
    <definedName name="solver_msl" localSheetId="5" hidden="1">2</definedName>
    <definedName name="solver_msl" localSheetId="6" hidden="1">2</definedName>
    <definedName name="solver_neg" localSheetId="3" hidden="1">1</definedName>
    <definedName name="solver_neg" localSheetId="4" hidden="1">1</definedName>
    <definedName name="solver_neg" localSheetId="5" hidden="1">1</definedName>
    <definedName name="solver_neg" localSheetId="6" hidden="1">1</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um" localSheetId="3" hidden="1">1</definedName>
    <definedName name="solver_num" localSheetId="4" hidden="1">1</definedName>
    <definedName name="solver_num" localSheetId="5" hidden="1">2</definedName>
    <definedName name="solver_num" localSheetId="6" hidden="1">2</definedName>
    <definedName name="solver_nwt" localSheetId="3" hidden="1">1</definedName>
    <definedName name="solver_nwt" localSheetId="4" hidden="1">1</definedName>
    <definedName name="solver_nwt" localSheetId="5" hidden="1">1</definedName>
    <definedName name="solver_nwt" localSheetId="6" hidden="1">1</definedName>
    <definedName name="solver_opt" localSheetId="3" hidden="1">'Global min variance'!$B$19</definedName>
    <definedName name="solver_opt" localSheetId="4" hidden="1">'Optimal Risky Portfolio'!$B$20</definedName>
    <definedName name="solver_opt" localSheetId="5" hidden="1">'Other Eff. Ports'!$B$18</definedName>
    <definedName name="solver_opt" localSheetId="6" hidden="1">'Without Short Constraint'!$B$18</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rbv" localSheetId="3" hidden="1">2</definedName>
    <definedName name="solver_rbv" localSheetId="4" hidden="1">1</definedName>
    <definedName name="solver_rbv" localSheetId="5" hidden="1">2</definedName>
    <definedName name="solver_rbv" localSheetId="6" hidden="1">1</definedName>
    <definedName name="solver_rel1" localSheetId="3" hidden="1">2</definedName>
    <definedName name="solver_rel1" localSheetId="4" hidden="1">2</definedName>
    <definedName name="solver_rel1" localSheetId="5" hidden="1">2</definedName>
    <definedName name="solver_rel1" localSheetId="6" hidden="1">2</definedName>
    <definedName name="solver_rel2" localSheetId="3" hidden="1">2</definedName>
    <definedName name="solver_rel2" localSheetId="5" hidden="1">2</definedName>
    <definedName name="solver_rel2" localSheetId="6" hidden="1">2</definedName>
    <definedName name="solver_rhs1" localSheetId="3" hidden="1">1</definedName>
    <definedName name="solver_rhs1" localSheetId="4" hidden="1">'Optimal Risky Portfolio'!$C$17</definedName>
    <definedName name="solver_rhs1" localSheetId="5" hidden="1">1</definedName>
    <definedName name="solver_rhs1" localSheetId="6" hidden="1">1</definedName>
    <definedName name="solver_rhs2" localSheetId="3" hidden="1">1</definedName>
    <definedName name="solver_rhs2" localSheetId="5" hidden="1">0.041</definedName>
    <definedName name="solver_rhs2" localSheetId="6" hidden="1">'Without Short Constraint'!$J$13</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sd" localSheetId="3" hidden="1">0</definedName>
    <definedName name="solver_rsd" localSheetId="4" hidden="1">0</definedName>
    <definedName name="solver_rsd" localSheetId="5" hidden="1">0</definedName>
    <definedName name="solver_rsd" localSheetId="6" hidden="1">0</definedName>
    <definedName name="solver_scl" localSheetId="3" hidden="1">2</definedName>
    <definedName name="solver_scl" localSheetId="4" hidden="1">1</definedName>
    <definedName name="solver_scl" localSheetId="5" hidden="1">2</definedName>
    <definedName name="solver_scl" localSheetId="6" hidden="1">1</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yp" localSheetId="3" hidden="1">2</definedName>
    <definedName name="solver_typ" localSheetId="4" hidden="1">1</definedName>
    <definedName name="solver_typ" localSheetId="5" hidden="1">1</definedName>
    <definedName name="solver_typ" localSheetId="6" hidden="1">2</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er" localSheetId="3" hidden="1">3</definedName>
    <definedName name="solver_ver" localSheetId="4" hidden="1">3</definedName>
    <definedName name="solver_ver" localSheetId="5" hidden="1">3</definedName>
    <definedName name="solver_ver" localSheetId="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6" i="12" l="1"/>
  <c r="C37" i="12"/>
  <c r="C36" i="12"/>
  <c r="C35" i="12"/>
  <c r="C34" i="12"/>
  <c r="C33" i="12"/>
  <c r="C32" i="12"/>
  <c r="C31" i="12"/>
  <c r="C9" i="12"/>
  <c r="C10" i="12"/>
  <c r="C11" i="12"/>
  <c r="C12" i="12"/>
  <c r="C13" i="12"/>
  <c r="C14" i="12"/>
  <c r="C8" i="12"/>
  <c r="K3" i="12"/>
  <c r="J3" i="12"/>
  <c r="I36" i="4"/>
  <c r="I35" i="4"/>
  <c r="H35" i="4"/>
  <c r="I34" i="4"/>
  <c r="H34" i="4"/>
  <c r="G34" i="4"/>
  <c r="I33" i="4"/>
  <c r="H33" i="4"/>
  <c r="G33" i="4"/>
  <c r="F33" i="4"/>
  <c r="I32" i="4"/>
  <c r="H32" i="4"/>
  <c r="G32" i="4"/>
  <c r="F32" i="4"/>
  <c r="E32" i="4"/>
  <c r="I31" i="4"/>
  <c r="H31" i="4"/>
  <c r="G31" i="4"/>
  <c r="F31" i="4"/>
  <c r="E31" i="4"/>
  <c r="D31" i="4"/>
  <c r="I30" i="4"/>
  <c r="H30" i="4"/>
  <c r="G30" i="4"/>
  <c r="F30" i="4"/>
  <c r="E30" i="4"/>
  <c r="D30" i="4"/>
  <c r="C30" i="4"/>
  <c r="I37" i="4"/>
  <c r="H36" i="4"/>
  <c r="G35" i="4"/>
  <c r="F34" i="4"/>
  <c r="E33" i="4"/>
  <c r="D32" i="4"/>
  <c r="C31" i="4"/>
  <c r="B30" i="4"/>
  <c r="K66" i="2" l="1"/>
  <c r="L66" i="2"/>
  <c r="M66" i="2"/>
  <c r="N66" i="2"/>
  <c r="O66" i="2"/>
  <c r="P66" i="2"/>
  <c r="Q66" i="2"/>
  <c r="R66" i="2"/>
  <c r="C73" i="2"/>
  <c r="D73" i="2"/>
  <c r="E73" i="2"/>
  <c r="F73" i="2"/>
  <c r="G73" i="2"/>
  <c r="H73" i="2"/>
  <c r="I73" i="2"/>
  <c r="B73" i="2"/>
  <c r="C71" i="2"/>
  <c r="D71" i="2"/>
  <c r="E71" i="2"/>
  <c r="F71" i="2"/>
  <c r="G71" i="2"/>
  <c r="H71" i="2"/>
  <c r="I71" i="2"/>
  <c r="B72" i="2"/>
  <c r="B71" i="2"/>
  <c r="C69" i="2"/>
  <c r="D69" i="2"/>
  <c r="E69" i="2"/>
  <c r="F69" i="2"/>
  <c r="G69" i="2"/>
  <c r="H69" i="2"/>
  <c r="I69" i="2"/>
  <c r="B69" i="2"/>
  <c r="L7" i="2" s="1"/>
  <c r="O7" i="2"/>
  <c r="P7" i="2"/>
  <c r="Q7" i="2"/>
  <c r="R7" i="2"/>
  <c r="L8" i="2"/>
  <c r="N8" i="2"/>
  <c r="P8" i="2"/>
  <c r="Q8" i="2"/>
  <c r="R8" i="2"/>
  <c r="L9" i="2"/>
  <c r="M9" i="2"/>
  <c r="O9" i="2"/>
  <c r="P9" i="2"/>
  <c r="Q9" i="2"/>
  <c r="R9" i="2"/>
  <c r="L10" i="2"/>
  <c r="M10" i="2"/>
  <c r="N10" i="2"/>
  <c r="P10" i="2"/>
  <c r="Q10" i="2"/>
  <c r="R10" i="2"/>
  <c r="L11" i="2"/>
  <c r="M11" i="2"/>
  <c r="N11" i="2"/>
  <c r="O11" i="2"/>
  <c r="Q11" i="2"/>
  <c r="R11" i="2"/>
  <c r="L12" i="2"/>
  <c r="M12" i="2"/>
  <c r="N12" i="2"/>
  <c r="O12" i="2"/>
  <c r="P12" i="2"/>
  <c r="R12" i="2"/>
  <c r="L13" i="2"/>
  <c r="M13" i="2"/>
  <c r="N13" i="2"/>
  <c r="O13" i="2"/>
  <c r="P13" i="2"/>
  <c r="Q13" i="2"/>
  <c r="L14" i="2"/>
  <c r="M14" i="2"/>
  <c r="N14" i="2"/>
  <c r="O14" i="2"/>
  <c r="P14" i="2"/>
  <c r="Q14" i="2"/>
  <c r="R14" i="2"/>
  <c r="M15" i="2"/>
  <c r="N15" i="2"/>
  <c r="O15" i="2"/>
  <c r="P15" i="2"/>
  <c r="Q15" i="2"/>
  <c r="R15" i="2"/>
  <c r="L16" i="2"/>
  <c r="N16" i="2"/>
  <c r="O16" i="2"/>
  <c r="P16" i="2"/>
  <c r="Q16" i="2"/>
  <c r="R16" i="2"/>
  <c r="L17" i="2"/>
  <c r="M17" i="2"/>
  <c r="O17" i="2"/>
  <c r="P17" i="2"/>
  <c r="Q17" i="2"/>
  <c r="R17" i="2"/>
  <c r="L18" i="2"/>
  <c r="M18" i="2"/>
  <c r="N18" i="2"/>
  <c r="P18" i="2"/>
  <c r="Q18" i="2"/>
  <c r="R18" i="2"/>
  <c r="L19" i="2"/>
  <c r="M19" i="2"/>
  <c r="N19" i="2"/>
  <c r="O19" i="2"/>
  <c r="Q19" i="2"/>
  <c r="R19" i="2"/>
  <c r="L20" i="2"/>
  <c r="M20" i="2"/>
  <c r="N20" i="2"/>
  <c r="O20" i="2"/>
  <c r="P20" i="2"/>
  <c r="R20" i="2"/>
  <c r="L21" i="2"/>
  <c r="M21" i="2"/>
  <c r="N21" i="2"/>
  <c r="O21" i="2"/>
  <c r="P21" i="2"/>
  <c r="Q21" i="2"/>
  <c r="R21" i="2"/>
  <c r="L22" i="2"/>
  <c r="M22" i="2"/>
  <c r="N22" i="2"/>
  <c r="O22" i="2"/>
  <c r="P22" i="2"/>
  <c r="Q22" i="2"/>
  <c r="R22" i="2"/>
  <c r="L23" i="2"/>
  <c r="M23" i="2"/>
  <c r="N23" i="2"/>
  <c r="O23" i="2"/>
  <c r="P23" i="2"/>
  <c r="Q23" i="2"/>
  <c r="R23" i="2"/>
  <c r="L24" i="2"/>
  <c r="M24" i="2"/>
  <c r="N24" i="2"/>
  <c r="O24" i="2"/>
  <c r="P24" i="2"/>
  <c r="Q24" i="2"/>
  <c r="R24" i="2"/>
  <c r="L25" i="2"/>
  <c r="M25" i="2"/>
  <c r="N25" i="2"/>
  <c r="O25" i="2"/>
  <c r="P25" i="2"/>
  <c r="Q25" i="2"/>
  <c r="R25" i="2"/>
  <c r="L26" i="2"/>
  <c r="M26" i="2"/>
  <c r="N26" i="2"/>
  <c r="O26" i="2"/>
  <c r="P26" i="2"/>
  <c r="Q26" i="2"/>
  <c r="R26" i="2"/>
  <c r="L27" i="2"/>
  <c r="M27" i="2"/>
  <c r="N27" i="2"/>
  <c r="O27" i="2"/>
  <c r="P27" i="2"/>
  <c r="Q27" i="2"/>
  <c r="R27" i="2"/>
  <c r="L28" i="2"/>
  <c r="M28" i="2"/>
  <c r="N28" i="2"/>
  <c r="O28" i="2"/>
  <c r="P28" i="2"/>
  <c r="Q28" i="2"/>
  <c r="R28" i="2"/>
  <c r="L29" i="2"/>
  <c r="M29" i="2"/>
  <c r="N29" i="2"/>
  <c r="O29" i="2"/>
  <c r="P29" i="2"/>
  <c r="Q29" i="2"/>
  <c r="R29" i="2"/>
  <c r="L30" i="2"/>
  <c r="M30" i="2"/>
  <c r="N30" i="2"/>
  <c r="O30" i="2"/>
  <c r="P30" i="2"/>
  <c r="Q30" i="2"/>
  <c r="R30" i="2"/>
  <c r="L31" i="2"/>
  <c r="M31" i="2"/>
  <c r="N31" i="2"/>
  <c r="O31" i="2"/>
  <c r="P31" i="2"/>
  <c r="Q31" i="2"/>
  <c r="R31" i="2"/>
  <c r="L32" i="2"/>
  <c r="M32" i="2"/>
  <c r="N32" i="2"/>
  <c r="O32" i="2"/>
  <c r="P32" i="2"/>
  <c r="Q32" i="2"/>
  <c r="R32" i="2"/>
  <c r="L33" i="2"/>
  <c r="M33" i="2"/>
  <c r="N33" i="2"/>
  <c r="O33" i="2"/>
  <c r="P33" i="2"/>
  <c r="Q33" i="2"/>
  <c r="R33" i="2"/>
  <c r="L34" i="2"/>
  <c r="M34" i="2"/>
  <c r="N34" i="2"/>
  <c r="O34" i="2"/>
  <c r="P34" i="2"/>
  <c r="Q34" i="2"/>
  <c r="R34" i="2"/>
  <c r="L35" i="2"/>
  <c r="M35" i="2"/>
  <c r="N35" i="2"/>
  <c r="O35" i="2"/>
  <c r="P35" i="2"/>
  <c r="Q35" i="2"/>
  <c r="R35" i="2"/>
  <c r="L36" i="2"/>
  <c r="M36" i="2"/>
  <c r="N36" i="2"/>
  <c r="O36" i="2"/>
  <c r="P36" i="2"/>
  <c r="Q36" i="2"/>
  <c r="R36" i="2"/>
  <c r="L37" i="2"/>
  <c r="M37" i="2"/>
  <c r="N37" i="2"/>
  <c r="O37" i="2"/>
  <c r="P37" i="2"/>
  <c r="Q37" i="2"/>
  <c r="R37" i="2"/>
  <c r="L38" i="2"/>
  <c r="M38" i="2"/>
  <c r="N38" i="2"/>
  <c r="O38" i="2"/>
  <c r="P38" i="2"/>
  <c r="Q38" i="2"/>
  <c r="R38" i="2"/>
  <c r="L39" i="2"/>
  <c r="M39" i="2"/>
  <c r="N39" i="2"/>
  <c r="O39" i="2"/>
  <c r="P39" i="2"/>
  <c r="Q39" i="2"/>
  <c r="R39" i="2"/>
  <c r="L40" i="2"/>
  <c r="M40" i="2"/>
  <c r="N40" i="2"/>
  <c r="O40" i="2"/>
  <c r="P40" i="2"/>
  <c r="Q40" i="2"/>
  <c r="R40" i="2"/>
  <c r="L41" i="2"/>
  <c r="M41" i="2"/>
  <c r="N41" i="2"/>
  <c r="O41" i="2"/>
  <c r="P41" i="2"/>
  <c r="Q41" i="2"/>
  <c r="R41" i="2"/>
  <c r="L42" i="2"/>
  <c r="M42" i="2"/>
  <c r="N42" i="2"/>
  <c r="O42" i="2"/>
  <c r="P42" i="2"/>
  <c r="Q42" i="2"/>
  <c r="R42" i="2"/>
  <c r="L43" i="2"/>
  <c r="M43" i="2"/>
  <c r="N43" i="2"/>
  <c r="O43" i="2"/>
  <c r="P43" i="2"/>
  <c r="Q43" i="2"/>
  <c r="R43" i="2"/>
  <c r="L44" i="2"/>
  <c r="M44" i="2"/>
  <c r="N44" i="2"/>
  <c r="O44" i="2"/>
  <c r="P44" i="2"/>
  <c r="Q44" i="2"/>
  <c r="R44" i="2"/>
  <c r="L45" i="2"/>
  <c r="M45" i="2"/>
  <c r="N45" i="2"/>
  <c r="O45" i="2"/>
  <c r="P45" i="2"/>
  <c r="Q45" i="2"/>
  <c r="R45" i="2"/>
  <c r="L46" i="2"/>
  <c r="M46" i="2"/>
  <c r="N46" i="2"/>
  <c r="O46" i="2"/>
  <c r="P46" i="2"/>
  <c r="Q46" i="2"/>
  <c r="R46" i="2"/>
  <c r="L47" i="2"/>
  <c r="M47" i="2"/>
  <c r="N47" i="2"/>
  <c r="O47" i="2"/>
  <c r="P47" i="2"/>
  <c r="Q47" i="2"/>
  <c r="R47" i="2"/>
  <c r="L48" i="2"/>
  <c r="M48" i="2"/>
  <c r="N48" i="2"/>
  <c r="O48" i="2"/>
  <c r="P48" i="2"/>
  <c r="Q48" i="2"/>
  <c r="R48" i="2"/>
  <c r="L49" i="2"/>
  <c r="M49" i="2"/>
  <c r="N49" i="2"/>
  <c r="O49" i="2"/>
  <c r="P49" i="2"/>
  <c r="Q49" i="2"/>
  <c r="R49" i="2"/>
  <c r="L50" i="2"/>
  <c r="M50" i="2"/>
  <c r="N50" i="2"/>
  <c r="O50" i="2"/>
  <c r="P50" i="2"/>
  <c r="Q50" i="2"/>
  <c r="R50" i="2"/>
  <c r="L51" i="2"/>
  <c r="M51" i="2"/>
  <c r="N51" i="2"/>
  <c r="O51" i="2"/>
  <c r="P51" i="2"/>
  <c r="Q51" i="2"/>
  <c r="R51" i="2"/>
  <c r="L52" i="2"/>
  <c r="M52" i="2"/>
  <c r="N52" i="2"/>
  <c r="O52" i="2"/>
  <c r="P52" i="2"/>
  <c r="Q52" i="2"/>
  <c r="R52" i="2"/>
  <c r="L53" i="2"/>
  <c r="M53" i="2"/>
  <c r="N53" i="2"/>
  <c r="O53" i="2"/>
  <c r="P53" i="2"/>
  <c r="Q53" i="2"/>
  <c r="R53" i="2"/>
  <c r="L54" i="2"/>
  <c r="M54" i="2"/>
  <c r="N54" i="2"/>
  <c r="O54" i="2"/>
  <c r="P54" i="2"/>
  <c r="Q54" i="2"/>
  <c r="R54" i="2"/>
  <c r="L55" i="2"/>
  <c r="M55" i="2"/>
  <c r="N55" i="2"/>
  <c r="O55" i="2"/>
  <c r="P55" i="2"/>
  <c r="Q55" i="2"/>
  <c r="R55" i="2"/>
  <c r="L56" i="2"/>
  <c r="M56" i="2"/>
  <c r="N56" i="2"/>
  <c r="O56" i="2"/>
  <c r="P56" i="2"/>
  <c r="Q56" i="2"/>
  <c r="R56" i="2"/>
  <c r="L57" i="2"/>
  <c r="M57" i="2"/>
  <c r="N57" i="2"/>
  <c r="O57" i="2"/>
  <c r="P57" i="2"/>
  <c r="Q57" i="2"/>
  <c r="R57" i="2"/>
  <c r="L58" i="2"/>
  <c r="M58" i="2"/>
  <c r="N58" i="2"/>
  <c r="O58" i="2"/>
  <c r="P58" i="2"/>
  <c r="Q58" i="2"/>
  <c r="R58" i="2"/>
  <c r="L59" i="2"/>
  <c r="M59" i="2"/>
  <c r="N59" i="2"/>
  <c r="O59" i="2"/>
  <c r="P59" i="2"/>
  <c r="Q59" i="2"/>
  <c r="R59" i="2"/>
  <c r="L60" i="2"/>
  <c r="M60" i="2"/>
  <c r="N60" i="2"/>
  <c r="O60" i="2"/>
  <c r="P60" i="2"/>
  <c r="Q60" i="2"/>
  <c r="R60" i="2"/>
  <c r="L61" i="2"/>
  <c r="M61" i="2"/>
  <c r="N61" i="2"/>
  <c r="O61" i="2"/>
  <c r="P61" i="2"/>
  <c r="Q61" i="2"/>
  <c r="R61" i="2"/>
  <c r="L62" i="2"/>
  <c r="M62" i="2"/>
  <c r="N62" i="2"/>
  <c r="O62" i="2"/>
  <c r="P62" i="2"/>
  <c r="Q62" i="2"/>
  <c r="R62" i="2"/>
  <c r="L63" i="2"/>
  <c r="M63" i="2"/>
  <c r="N63" i="2"/>
  <c r="O63" i="2"/>
  <c r="P63" i="2"/>
  <c r="Q63" i="2"/>
  <c r="R63" i="2"/>
  <c r="L64" i="2"/>
  <c r="M64" i="2"/>
  <c r="N64" i="2"/>
  <c r="O64" i="2"/>
  <c r="P64" i="2"/>
  <c r="Q64" i="2"/>
  <c r="R64" i="2"/>
  <c r="L65" i="2"/>
  <c r="M65" i="2"/>
  <c r="N65" i="2"/>
  <c r="O65" i="2"/>
  <c r="P65" i="2"/>
  <c r="Q65" i="2"/>
  <c r="R65"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C7" i="2"/>
  <c r="D7" i="2"/>
  <c r="E7" i="2"/>
  <c r="F7" i="2"/>
  <c r="G7" i="2"/>
  <c r="H7" i="2"/>
  <c r="I7" i="2"/>
  <c r="C8" i="2"/>
  <c r="D8" i="2"/>
  <c r="E8" i="2"/>
  <c r="F8" i="2"/>
  <c r="G8" i="2"/>
  <c r="H8" i="2"/>
  <c r="I8" i="2"/>
  <c r="C9" i="2"/>
  <c r="D9" i="2"/>
  <c r="E9" i="2"/>
  <c r="F9" i="2"/>
  <c r="G9" i="2"/>
  <c r="H9" i="2"/>
  <c r="I9" i="2"/>
  <c r="C10" i="2"/>
  <c r="D10" i="2"/>
  <c r="E10" i="2"/>
  <c r="F10" i="2"/>
  <c r="G10" i="2"/>
  <c r="H10" i="2"/>
  <c r="I10" i="2"/>
  <c r="C11" i="2"/>
  <c r="D11" i="2"/>
  <c r="E11" i="2"/>
  <c r="F11" i="2"/>
  <c r="G11" i="2"/>
  <c r="H11" i="2"/>
  <c r="I11" i="2"/>
  <c r="C12" i="2"/>
  <c r="D12" i="2"/>
  <c r="E12" i="2"/>
  <c r="F12" i="2"/>
  <c r="G12" i="2"/>
  <c r="H12" i="2"/>
  <c r="I12" i="2"/>
  <c r="C13" i="2"/>
  <c r="D13" i="2"/>
  <c r="E13" i="2"/>
  <c r="F13" i="2"/>
  <c r="G13" i="2"/>
  <c r="H13" i="2"/>
  <c r="I13" i="2"/>
  <c r="C14" i="2"/>
  <c r="D14" i="2"/>
  <c r="E14" i="2"/>
  <c r="F14" i="2"/>
  <c r="G14" i="2"/>
  <c r="H14" i="2"/>
  <c r="I14" i="2"/>
  <c r="C15" i="2"/>
  <c r="D15" i="2"/>
  <c r="E15" i="2"/>
  <c r="F15" i="2"/>
  <c r="G15" i="2"/>
  <c r="H15" i="2"/>
  <c r="I15" i="2"/>
  <c r="C16" i="2"/>
  <c r="D16" i="2"/>
  <c r="E16" i="2"/>
  <c r="F16" i="2"/>
  <c r="G16" i="2"/>
  <c r="H16" i="2"/>
  <c r="I16" i="2"/>
  <c r="C17" i="2"/>
  <c r="D17" i="2"/>
  <c r="E17" i="2"/>
  <c r="F17" i="2"/>
  <c r="G17" i="2"/>
  <c r="H17" i="2"/>
  <c r="I17" i="2"/>
  <c r="C18" i="2"/>
  <c r="D18" i="2"/>
  <c r="E18" i="2"/>
  <c r="F18" i="2"/>
  <c r="G18" i="2"/>
  <c r="H18" i="2"/>
  <c r="I18" i="2"/>
  <c r="C19" i="2"/>
  <c r="D19" i="2"/>
  <c r="E19" i="2"/>
  <c r="F19" i="2"/>
  <c r="G19" i="2"/>
  <c r="H19" i="2"/>
  <c r="I19" i="2"/>
  <c r="C20" i="2"/>
  <c r="D20" i="2"/>
  <c r="E20" i="2"/>
  <c r="F20" i="2"/>
  <c r="G20" i="2"/>
  <c r="H20" i="2"/>
  <c r="I20" i="2"/>
  <c r="C21" i="2"/>
  <c r="D21" i="2"/>
  <c r="E21" i="2"/>
  <c r="F21" i="2"/>
  <c r="G21" i="2"/>
  <c r="H21" i="2"/>
  <c r="I21" i="2"/>
  <c r="C22" i="2"/>
  <c r="D22" i="2"/>
  <c r="E22" i="2"/>
  <c r="F22" i="2"/>
  <c r="G22" i="2"/>
  <c r="H22" i="2"/>
  <c r="I22" i="2"/>
  <c r="C23" i="2"/>
  <c r="D23" i="2"/>
  <c r="E23" i="2"/>
  <c r="F23" i="2"/>
  <c r="G23" i="2"/>
  <c r="H23" i="2"/>
  <c r="I23" i="2"/>
  <c r="C24" i="2"/>
  <c r="D24" i="2"/>
  <c r="E24" i="2"/>
  <c r="F24" i="2"/>
  <c r="G24" i="2"/>
  <c r="H24" i="2"/>
  <c r="I24" i="2"/>
  <c r="C25" i="2"/>
  <c r="D25" i="2"/>
  <c r="E25" i="2"/>
  <c r="F25" i="2"/>
  <c r="G25" i="2"/>
  <c r="H25" i="2"/>
  <c r="I25" i="2"/>
  <c r="C26" i="2"/>
  <c r="D26" i="2"/>
  <c r="E26" i="2"/>
  <c r="F26" i="2"/>
  <c r="G26" i="2"/>
  <c r="H26" i="2"/>
  <c r="I26" i="2"/>
  <c r="C27" i="2"/>
  <c r="D27" i="2"/>
  <c r="E27" i="2"/>
  <c r="F27" i="2"/>
  <c r="G27" i="2"/>
  <c r="H27" i="2"/>
  <c r="I27" i="2"/>
  <c r="C28" i="2"/>
  <c r="D28" i="2"/>
  <c r="E28" i="2"/>
  <c r="F28" i="2"/>
  <c r="G28" i="2"/>
  <c r="H28" i="2"/>
  <c r="I28" i="2"/>
  <c r="C29" i="2"/>
  <c r="D29" i="2"/>
  <c r="E29" i="2"/>
  <c r="F29" i="2"/>
  <c r="G29" i="2"/>
  <c r="H29" i="2"/>
  <c r="I29" i="2"/>
  <c r="C30" i="2"/>
  <c r="D30" i="2"/>
  <c r="E30" i="2"/>
  <c r="F30" i="2"/>
  <c r="G30" i="2"/>
  <c r="H30" i="2"/>
  <c r="I30" i="2"/>
  <c r="C31" i="2"/>
  <c r="D31" i="2"/>
  <c r="E31" i="2"/>
  <c r="F31" i="2"/>
  <c r="G31" i="2"/>
  <c r="H31" i="2"/>
  <c r="I31" i="2"/>
  <c r="C32" i="2"/>
  <c r="D32" i="2"/>
  <c r="E32" i="2"/>
  <c r="F32" i="2"/>
  <c r="G32" i="2"/>
  <c r="H32" i="2"/>
  <c r="I32" i="2"/>
  <c r="C33" i="2"/>
  <c r="D33" i="2"/>
  <c r="E33" i="2"/>
  <c r="F33" i="2"/>
  <c r="G33" i="2"/>
  <c r="H33" i="2"/>
  <c r="I33" i="2"/>
  <c r="C34" i="2"/>
  <c r="D34" i="2"/>
  <c r="E34" i="2"/>
  <c r="F34" i="2"/>
  <c r="G34" i="2"/>
  <c r="H34" i="2"/>
  <c r="I34" i="2"/>
  <c r="C35" i="2"/>
  <c r="D35" i="2"/>
  <c r="E35" i="2"/>
  <c r="F35" i="2"/>
  <c r="G35" i="2"/>
  <c r="H35" i="2"/>
  <c r="I35" i="2"/>
  <c r="C36" i="2"/>
  <c r="D36" i="2"/>
  <c r="E36" i="2"/>
  <c r="F36" i="2"/>
  <c r="G36" i="2"/>
  <c r="H36" i="2"/>
  <c r="I36" i="2"/>
  <c r="C37" i="2"/>
  <c r="D37" i="2"/>
  <c r="E37" i="2"/>
  <c r="F37" i="2"/>
  <c r="G37" i="2"/>
  <c r="H37" i="2"/>
  <c r="I37" i="2"/>
  <c r="C38" i="2"/>
  <c r="D38" i="2"/>
  <c r="E38" i="2"/>
  <c r="F38" i="2"/>
  <c r="G38" i="2"/>
  <c r="H38" i="2"/>
  <c r="I38" i="2"/>
  <c r="C39" i="2"/>
  <c r="D39" i="2"/>
  <c r="E39" i="2"/>
  <c r="F39" i="2"/>
  <c r="G39" i="2"/>
  <c r="H39" i="2"/>
  <c r="I39" i="2"/>
  <c r="C40" i="2"/>
  <c r="D40" i="2"/>
  <c r="E40" i="2"/>
  <c r="F40" i="2"/>
  <c r="G40" i="2"/>
  <c r="H40" i="2"/>
  <c r="I40" i="2"/>
  <c r="C41" i="2"/>
  <c r="D41" i="2"/>
  <c r="E41" i="2"/>
  <c r="F41" i="2"/>
  <c r="G41" i="2"/>
  <c r="H41" i="2"/>
  <c r="I41" i="2"/>
  <c r="C42" i="2"/>
  <c r="D42" i="2"/>
  <c r="E42" i="2"/>
  <c r="F42" i="2"/>
  <c r="G42" i="2"/>
  <c r="H42" i="2"/>
  <c r="I42" i="2"/>
  <c r="C43" i="2"/>
  <c r="D43" i="2"/>
  <c r="E43" i="2"/>
  <c r="F43" i="2"/>
  <c r="G43" i="2"/>
  <c r="H43" i="2"/>
  <c r="I43" i="2"/>
  <c r="C44" i="2"/>
  <c r="D44" i="2"/>
  <c r="E44" i="2"/>
  <c r="F44" i="2"/>
  <c r="G44" i="2"/>
  <c r="H44" i="2"/>
  <c r="I44" i="2"/>
  <c r="C45" i="2"/>
  <c r="D45" i="2"/>
  <c r="E45" i="2"/>
  <c r="F45" i="2"/>
  <c r="G45" i="2"/>
  <c r="H45" i="2"/>
  <c r="I45" i="2"/>
  <c r="C46" i="2"/>
  <c r="D46" i="2"/>
  <c r="E46" i="2"/>
  <c r="F46" i="2"/>
  <c r="G46" i="2"/>
  <c r="H46" i="2"/>
  <c r="I46" i="2"/>
  <c r="C47" i="2"/>
  <c r="D47" i="2"/>
  <c r="E47" i="2"/>
  <c r="F47" i="2"/>
  <c r="G47" i="2"/>
  <c r="H47" i="2"/>
  <c r="I47" i="2"/>
  <c r="C48" i="2"/>
  <c r="D48" i="2"/>
  <c r="E48" i="2"/>
  <c r="F48" i="2"/>
  <c r="G48" i="2"/>
  <c r="H48" i="2"/>
  <c r="I48" i="2"/>
  <c r="C49" i="2"/>
  <c r="D49" i="2"/>
  <c r="E49" i="2"/>
  <c r="F49" i="2"/>
  <c r="G49" i="2"/>
  <c r="H49" i="2"/>
  <c r="I49" i="2"/>
  <c r="C50" i="2"/>
  <c r="D50" i="2"/>
  <c r="E50" i="2"/>
  <c r="F50" i="2"/>
  <c r="G50" i="2"/>
  <c r="H50" i="2"/>
  <c r="I50" i="2"/>
  <c r="C51" i="2"/>
  <c r="D51" i="2"/>
  <c r="E51" i="2"/>
  <c r="F51" i="2"/>
  <c r="G51" i="2"/>
  <c r="H51" i="2"/>
  <c r="I51" i="2"/>
  <c r="C52" i="2"/>
  <c r="D52" i="2"/>
  <c r="E52" i="2"/>
  <c r="F52" i="2"/>
  <c r="G52" i="2"/>
  <c r="H52" i="2"/>
  <c r="I52" i="2"/>
  <c r="C53" i="2"/>
  <c r="D53" i="2"/>
  <c r="E53" i="2"/>
  <c r="F53" i="2"/>
  <c r="G53" i="2"/>
  <c r="H53" i="2"/>
  <c r="I53" i="2"/>
  <c r="C54" i="2"/>
  <c r="D54" i="2"/>
  <c r="E54" i="2"/>
  <c r="F54" i="2"/>
  <c r="G54" i="2"/>
  <c r="H54" i="2"/>
  <c r="I54" i="2"/>
  <c r="C55" i="2"/>
  <c r="D55" i="2"/>
  <c r="E55" i="2"/>
  <c r="F55" i="2"/>
  <c r="G55" i="2"/>
  <c r="H55" i="2"/>
  <c r="I55" i="2"/>
  <c r="C56" i="2"/>
  <c r="D56" i="2"/>
  <c r="E56" i="2"/>
  <c r="F56" i="2"/>
  <c r="G56" i="2"/>
  <c r="H56" i="2"/>
  <c r="I56" i="2"/>
  <c r="C57" i="2"/>
  <c r="D57" i="2"/>
  <c r="E57" i="2"/>
  <c r="F57" i="2"/>
  <c r="G57" i="2"/>
  <c r="H57" i="2"/>
  <c r="I57" i="2"/>
  <c r="C58" i="2"/>
  <c r="D58" i="2"/>
  <c r="E58" i="2"/>
  <c r="F58" i="2"/>
  <c r="G58" i="2"/>
  <c r="H58" i="2"/>
  <c r="I58" i="2"/>
  <c r="C59" i="2"/>
  <c r="D59" i="2"/>
  <c r="E59" i="2"/>
  <c r="F59" i="2"/>
  <c r="G59" i="2"/>
  <c r="H59" i="2"/>
  <c r="I59" i="2"/>
  <c r="C60" i="2"/>
  <c r="D60" i="2"/>
  <c r="E60" i="2"/>
  <c r="F60" i="2"/>
  <c r="G60" i="2"/>
  <c r="H60" i="2"/>
  <c r="I60" i="2"/>
  <c r="C61" i="2"/>
  <c r="D61" i="2"/>
  <c r="E61" i="2"/>
  <c r="F61" i="2"/>
  <c r="G61" i="2"/>
  <c r="H61" i="2"/>
  <c r="I61" i="2"/>
  <c r="C62" i="2"/>
  <c r="D62" i="2"/>
  <c r="E62" i="2"/>
  <c r="F62" i="2"/>
  <c r="G62" i="2"/>
  <c r="H62" i="2"/>
  <c r="I62" i="2"/>
  <c r="C63" i="2"/>
  <c r="D63" i="2"/>
  <c r="E63" i="2"/>
  <c r="F63" i="2"/>
  <c r="G63" i="2"/>
  <c r="H63" i="2"/>
  <c r="I63" i="2"/>
  <c r="C64" i="2"/>
  <c r="D64" i="2"/>
  <c r="E64" i="2"/>
  <c r="F64" i="2"/>
  <c r="G64" i="2"/>
  <c r="H64" i="2"/>
  <c r="I64" i="2"/>
  <c r="C65" i="2"/>
  <c r="D65" i="2"/>
  <c r="E65" i="2"/>
  <c r="F65" i="2"/>
  <c r="G65" i="2"/>
  <c r="H65" i="2"/>
  <c r="I65" i="2"/>
  <c r="C66" i="2"/>
  <c r="D66" i="2"/>
  <c r="E66" i="2"/>
  <c r="F66" i="2"/>
  <c r="G66" i="2"/>
  <c r="H66" i="2"/>
  <c r="I66" i="2"/>
  <c r="B66" i="2"/>
  <c r="O8" i="2" l="1"/>
  <c r="N7" i="2"/>
  <c r="M7" i="2"/>
  <c r="Q20" i="2"/>
  <c r="P19" i="2"/>
  <c r="O18" i="2"/>
  <c r="N17" i="2"/>
  <c r="M16" i="2"/>
  <c r="L15" i="2"/>
  <c r="R13" i="2"/>
  <c r="Q12" i="2"/>
  <c r="P11" i="2"/>
  <c r="O10" i="2"/>
  <c r="N9" i="2"/>
  <c r="M8" i="2"/>
  <c r="AC61" i="12"/>
  <c r="B14" i="12" s="1"/>
  <c r="E14" i="12" s="1"/>
  <c r="AC60" i="12"/>
  <c r="B13" i="12" s="1"/>
  <c r="AC59" i="12"/>
  <c r="B12" i="12" s="1"/>
  <c r="AC58" i="12"/>
  <c r="B11" i="12" s="1"/>
  <c r="AC57" i="12"/>
  <c r="B10" i="12" s="1"/>
  <c r="AC56" i="12"/>
  <c r="B9" i="12" s="1"/>
  <c r="AC55" i="12"/>
  <c r="B8" i="12" s="1"/>
  <c r="B24" i="12"/>
  <c r="D14" i="12"/>
  <c r="B37" i="12" s="1"/>
  <c r="D13" i="12"/>
  <c r="B36" i="12" s="1"/>
  <c r="D12" i="12"/>
  <c r="B35" i="12" s="1"/>
  <c r="D11" i="12"/>
  <c r="B34" i="12" s="1"/>
  <c r="D10" i="12"/>
  <c r="D9" i="12"/>
  <c r="B32" i="12" s="1"/>
  <c r="D8" i="12"/>
  <c r="E11" i="12" l="1"/>
  <c r="E12" i="12"/>
  <c r="E13" i="12"/>
  <c r="E10" i="12"/>
  <c r="B16" i="12"/>
  <c r="E8" i="12"/>
  <c r="E9" i="12"/>
  <c r="B31" i="12"/>
  <c r="B33" i="12"/>
  <c r="B32" i="11"/>
  <c r="B33" i="11"/>
  <c r="B34" i="11"/>
  <c r="B35" i="11"/>
  <c r="B36" i="11"/>
  <c r="B37" i="11"/>
  <c r="B31" i="11"/>
  <c r="C26" i="11"/>
  <c r="V41" i="6"/>
  <c r="Y56" i="12" s="1"/>
  <c r="V42" i="6"/>
  <c r="Y57" i="12" s="1"/>
  <c r="P43" i="6"/>
  <c r="S58" i="12" s="1"/>
  <c r="Q43" i="6"/>
  <c r="T58" i="12" s="1"/>
  <c r="P44" i="6"/>
  <c r="S59" i="12" s="1"/>
  <c r="Q44" i="6"/>
  <c r="T59" i="12" s="1"/>
  <c r="R44" i="6"/>
  <c r="U59" i="12" s="1"/>
  <c r="B7" i="4"/>
  <c r="P41" i="6" s="1"/>
  <c r="D7" i="4"/>
  <c r="R41" i="6" s="1"/>
  <c r="E7" i="4"/>
  <c r="S41" i="6" s="1"/>
  <c r="F7" i="4"/>
  <c r="T41" i="6" s="1"/>
  <c r="G7" i="4"/>
  <c r="U41" i="6" s="1"/>
  <c r="H7" i="4"/>
  <c r="I7" i="4"/>
  <c r="B8" i="4"/>
  <c r="P42" i="6" s="1"/>
  <c r="C8" i="4"/>
  <c r="Q42" i="6" s="1"/>
  <c r="E8" i="4"/>
  <c r="S42" i="6" s="1"/>
  <c r="F8" i="4"/>
  <c r="T42" i="6" s="1"/>
  <c r="G8" i="4"/>
  <c r="U42" i="6" s="1"/>
  <c r="H8" i="4"/>
  <c r="I8" i="4"/>
  <c r="B9" i="4"/>
  <c r="C9" i="4"/>
  <c r="D9" i="4"/>
  <c r="R43" i="6" s="1"/>
  <c r="F9" i="4"/>
  <c r="T43" i="6" s="1"/>
  <c r="G9" i="4"/>
  <c r="U43" i="6" s="1"/>
  <c r="H9" i="4"/>
  <c r="V43" i="6" s="1"/>
  <c r="I9" i="4"/>
  <c r="B10" i="4"/>
  <c r="C10" i="4"/>
  <c r="D10" i="4"/>
  <c r="E10" i="4"/>
  <c r="S44" i="6" s="1"/>
  <c r="V59" i="12" s="1"/>
  <c r="G10" i="4"/>
  <c r="U44" i="6" s="1"/>
  <c r="H10" i="4"/>
  <c r="V44" i="6" s="1"/>
  <c r="I10" i="4"/>
  <c r="B11" i="4"/>
  <c r="P45" i="6" s="1"/>
  <c r="C11" i="4"/>
  <c r="Q45" i="6" s="1"/>
  <c r="T60" i="12" s="1"/>
  <c r="D11" i="4"/>
  <c r="R45" i="6" s="1"/>
  <c r="U60" i="12" s="1"/>
  <c r="E11" i="4"/>
  <c r="S45" i="6" s="1"/>
  <c r="V60" i="12" s="1"/>
  <c r="F11" i="4"/>
  <c r="T45" i="6" s="1"/>
  <c r="W60" i="12" s="1"/>
  <c r="H11" i="4"/>
  <c r="V45" i="6" s="1"/>
  <c r="Y60" i="12" s="1"/>
  <c r="I11" i="4"/>
  <c r="B12" i="4"/>
  <c r="P46" i="6" s="1"/>
  <c r="C12" i="4"/>
  <c r="Q46" i="6" s="1"/>
  <c r="D12" i="4"/>
  <c r="R46" i="6" s="1"/>
  <c r="E12" i="4"/>
  <c r="S46" i="6" s="1"/>
  <c r="F12" i="4"/>
  <c r="T46" i="6" s="1"/>
  <c r="W61" i="12" s="1"/>
  <c r="G12" i="4"/>
  <c r="U46" i="6" s="1"/>
  <c r="X61" i="12" s="1"/>
  <c r="I12" i="4"/>
  <c r="B13" i="4"/>
  <c r="C13" i="4"/>
  <c r="D13" i="4"/>
  <c r="E13" i="4"/>
  <c r="F13" i="4"/>
  <c r="G13" i="4"/>
  <c r="H13" i="4"/>
  <c r="C6" i="4"/>
  <c r="Q40" i="6" s="1"/>
  <c r="T55" i="12" s="1"/>
  <c r="D6" i="4"/>
  <c r="R40" i="6" s="1"/>
  <c r="U55" i="12" s="1"/>
  <c r="E6" i="4"/>
  <c r="S40" i="6" s="1"/>
  <c r="F6" i="4"/>
  <c r="T40" i="6" s="1"/>
  <c r="G6" i="4"/>
  <c r="U40" i="6" s="1"/>
  <c r="H6" i="4"/>
  <c r="V40" i="6" s="1"/>
  <c r="Y55" i="12" s="1"/>
  <c r="I6" i="4"/>
  <c r="AC56" i="11"/>
  <c r="B9" i="11" s="1"/>
  <c r="AC57" i="11"/>
  <c r="B10" i="11" s="1"/>
  <c r="AC58" i="11"/>
  <c r="B11" i="11" s="1"/>
  <c r="AC59" i="11"/>
  <c r="B12" i="11" s="1"/>
  <c r="AC60" i="11"/>
  <c r="B13" i="11" s="1"/>
  <c r="E13" i="11" s="1"/>
  <c r="AC61" i="11"/>
  <c r="B14" i="11" s="1"/>
  <c r="B24" i="11"/>
  <c r="AC55" i="11"/>
  <c r="B8" i="11" s="1"/>
  <c r="D9" i="11"/>
  <c r="D10" i="11"/>
  <c r="D11" i="11"/>
  <c r="D12" i="11"/>
  <c r="D13" i="11"/>
  <c r="D14" i="11"/>
  <c r="D8" i="11"/>
  <c r="X56" i="12" l="1"/>
  <c r="U41" i="7"/>
  <c r="V61" i="12"/>
  <c r="S46" i="7"/>
  <c r="P44" i="7"/>
  <c r="W57" i="12"/>
  <c r="W57" i="11"/>
  <c r="T42" i="7"/>
  <c r="Y59" i="12"/>
  <c r="Y59" i="11"/>
  <c r="V44" i="7"/>
  <c r="V56" i="12"/>
  <c r="S41" i="7"/>
  <c r="V56" i="11"/>
  <c r="W58" i="12"/>
  <c r="T43" i="7"/>
  <c r="W58" i="11"/>
  <c r="U56" i="12"/>
  <c r="R41" i="7"/>
  <c r="U56" i="11"/>
  <c r="T57" i="12"/>
  <c r="Q42" i="7"/>
  <c r="T57" i="11"/>
  <c r="U61" i="12"/>
  <c r="U61" i="11"/>
  <c r="R46" i="7"/>
  <c r="X58" i="12"/>
  <c r="X58" i="11"/>
  <c r="U43" i="7"/>
  <c r="X59" i="12"/>
  <c r="U44" i="7"/>
  <c r="X59" i="11"/>
  <c r="V57" i="12"/>
  <c r="V57" i="11"/>
  <c r="S42" i="7"/>
  <c r="U58" i="12"/>
  <c r="R43" i="7"/>
  <c r="U58" i="11"/>
  <c r="S56" i="12"/>
  <c r="S56" i="11"/>
  <c r="P41" i="7"/>
  <c r="S57" i="12"/>
  <c r="S57" i="11"/>
  <c r="P42" i="7"/>
  <c r="X55" i="12"/>
  <c r="X55" i="11"/>
  <c r="U40" i="7"/>
  <c r="W55" i="12"/>
  <c r="T40" i="7"/>
  <c r="W55" i="11"/>
  <c r="T61" i="12"/>
  <c r="Q46" i="7"/>
  <c r="T61" i="11"/>
  <c r="S60" i="12"/>
  <c r="S60" i="11"/>
  <c r="P45" i="7"/>
  <c r="V55" i="12"/>
  <c r="S40" i="7"/>
  <c r="V55" i="11"/>
  <c r="S61" i="12"/>
  <c r="P46" i="7"/>
  <c r="S61" i="11"/>
  <c r="Y58" i="12"/>
  <c r="Y58" i="11"/>
  <c r="V43" i="7"/>
  <c r="X57" i="12"/>
  <c r="X57" i="11"/>
  <c r="U42" i="7"/>
  <c r="W56" i="12"/>
  <c r="W56" i="11"/>
  <c r="T41" i="7"/>
  <c r="Q40" i="7"/>
  <c r="Y60" i="11"/>
  <c r="T58" i="11"/>
  <c r="W60" i="11"/>
  <c r="S58" i="11"/>
  <c r="R44" i="7"/>
  <c r="R40" i="7"/>
  <c r="Q43" i="7"/>
  <c r="U55" i="11"/>
  <c r="Y56" i="11"/>
  <c r="S44" i="7"/>
  <c r="U59" i="11"/>
  <c r="X56" i="11"/>
  <c r="P43" i="7"/>
  <c r="T59" i="11"/>
  <c r="T45" i="7"/>
  <c r="W61" i="11"/>
  <c r="U60" i="11"/>
  <c r="S59" i="11"/>
  <c r="S45" i="7"/>
  <c r="V45" i="7"/>
  <c r="V60" i="11"/>
  <c r="Q44" i="7"/>
  <c r="Y55" i="11"/>
  <c r="V61" i="11"/>
  <c r="T60" i="11"/>
  <c r="U46" i="7"/>
  <c r="R45" i="7"/>
  <c r="V59" i="11"/>
  <c r="V42" i="7"/>
  <c r="T55" i="11"/>
  <c r="X61" i="11"/>
  <c r="Y57" i="11"/>
  <c r="V40" i="7"/>
  <c r="T46" i="7"/>
  <c r="Q45" i="7"/>
  <c r="V41" i="7"/>
  <c r="B17" i="12"/>
  <c r="E11" i="11"/>
  <c r="E10" i="11"/>
  <c r="E9" i="11"/>
  <c r="E8" i="11"/>
  <c r="E12" i="11"/>
  <c r="B16" i="11"/>
  <c r="E14" i="11"/>
  <c r="B17" i="11" l="1"/>
  <c r="B8" i="2" l="1"/>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I13" i="4" l="1"/>
  <c r="H12" i="4"/>
  <c r="V46" i="6" s="1"/>
  <c r="F10" i="4"/>
  <c r="T44" i="6" s="1"/>
  <c r="E9" i="4"/>
  <c r="S43" i="6" s="1"/>
  <c r="D8" i="4"/>
  <c r="R42" i="6" s="1"/>
  <c r="C7" i="4"/>
  <c r="Q41" i="6" s="1"/>
  <c r="G11" i="4"/>
  <c r="U45" i="6" s="1"/>
  <c r="X60" i="12" l="1"/>
  <c r="X60" i="11"/>
  <c r="U45" i="7"/>
  <c r="V58" i="12"/>
  <c r="S43" i="7"/>
  <c r="V58" i="11"/>
  <c r="T56" i="12"/>
  <c r="Q41" i="7"/>
  <c r="T56" i="11"/>
  <c r="W59" i="12"/>
  <c r="T44" i="7"/>
  <c r="W59" i="11"/>
  <c r="U57" i="12"/>
  <c r="R42" i="7"/>
  <c r="U57" i="11"/>
  <c r="Y61" i="12"/>
  <c r="V46" i="7"/>
  <c r="Y61" i="11"/>
  <c r="Z45" i="7" l="1"/>
  <c r="B14" i="7" s="1"/>
  <c r="Z44" i="7"/>
  <c r="B13" i="7" s="1"/>
  <c r="Z43" i="7"/>
  <c r="B12" i="7" s="1"/>
  <c r="Z42" i="7"/>
  <c r="B11" i="7" s="1"/>
  <c r="Z41" i="7"/>
  <c r="B10" i="7" s="1"/>
  <c r="Z40" i="7"/>
  <c r="B9" i="7" s="1"/>
  <c r="Z46" i="7"/>
  <c r="B15" i="7" s="1"/>
  <c r="Z46" i="6"/>
  <c r="B15" i="6" s="1"/>
  <c r="Z45" i="6"/>
  <c r="B14" i="6" s="1"/>
  <c r="Z43" i="6"/>
  <c r="B12" i="6" s="1"/>
  <c r="Z44" i="6"/>
  <c r="B13" i="6" s="1"/>
  <c r="Z42" i="6"/>
  <c r="B11" i="6" s="1"/>
  <c r="Z41" i="6"/>
  <c r="B10" i="6" s="1"/>
  <c r="Z40" i="6"/>
  <c r="B9" i="6" l="1"/>
  <c r="B17" i="7"/>
  <c r="B17" i="6" l="1"/>
  <c r="C10" i="6" l="1"/>
  <c r="C12" i="6"/>
  <c r="C13" i="6"/>
  <c r="C15" i="6"/>
  <c r="E72" i="2"/>
  <c r="F72" i="2"/>
  <c r="I72" i="2"/>
  <c r="E70" i="2"/>
  <c r="F70" i="2"/>
  <c r="I70" i="2"/>
  <c r="C70" i="2"/>
  <c r="B7" i="2"/>
  <c r="B6" i="4" l="1"/>
  <c r="P40" i="6" s="1"/>
  <c r="C13" i="7"/>
  <c r="D13" i="7" s="1"/>
  <c r="H13" i="7" s="1"/>
  <c r="D13" i="6"/>
  <c r="H13" i="6" s="1"/>
  <c r="C12" i="7"/>
  <c r="D12" i="7" s="1"/>
  <c r="H12" i="7" s="1"/>
  <c r="D12" i="6"/>
  <c r="H12" i="6" s="1"/>
  <c r="C10" i="7"/>
  <c r="D10" i="7" s="1"/>
  <c r="H10" i="7" s="1"/>
  <c r="D10" i="6"/>
  <c r="H10" i="6" s="1"/>
  <c r="C15" i="7"/>
  <c r="D15" i="7" s="1"/>
  <c r="H15" i="7" s="1"/>
  <c r="D15" i="6"/>
  <c r="H15" i="6" s="1"/>
  <c r="D70" i="2"/>
  <c r="D72" i="2"/>
  <c r="C11" i="6"/>
  <c r="C14" i="6"/>
  <c r="G70" i="2"/>
  <c r="G72" i="2"/>
  <c r="H70" i="2"/>
  <c r="H72" i="2"/>
  <c r="C72" i="2"/>
  <c r="C9" i="6"/>
  <c r="C9" i="7" l="1"/>
  <c r="D9" i="7" s="1"/>
  <c r="H9" i="7" s="1"/>
  <c r="D9" i="6"/>
  <c r="H9" i="6" s="1"/>
  <c r="C11" i="7"/>
  <c r="D11" i="7" s="1"/>
  <c r="H11" i="7" s="1"/>
  <c r="D11" i="6"/>
  <c r="H11" i="6" s="1"/>
  <c r="S55" i="12"/>
  <c r="S65" i="12" s="1" a="1"/>
  <c r="P40" i="7"/>
  <c r="S55" i="11"/>
  <c r="S65" i="11" s="1" a="1"/>
  <c r="P50" i="6" a="1"/>
  <c r="C14" i="7"/>
  <c r="D14" i="7" s="1"/>
  <c r="H14" i="7" s="1"/>
  <c r="D14" i="6"/>
  <c r="H14" i="6" s="1"/>
  <c r="K7" i="2"/>
  <c r="B70" i="2"/>
  <c r="B18" i="6" l="1"/>
  <c r="J3" i="11" s="1"/>
  <c r="U50" i="6"/>
  <c r="V50" i="6"/>
  <c r="P50" i="6"/>
  <c r="T50" i="6"/>
  <c r="R50" i="6"/>
  <c r="S50" i="6"/>
  <c r="Q50" i="6"/>
  <c r="V65" i="11"/>
  <c r="S65" i="11"/>
  <c r="W65" i="11"/>
  <c r="U65" i="11"/>
  <c r="Y65" i="11"/>
  <c r="X65" i="11"/>
  <c r="T65" i="11"/>
  <c r="T65" i="12"/>
  <c r="S65" i="12"/>
  <c r="Y65" i="12"/>
  <c r="V65" i="12"/>
  <c r="X65" i="12"/>
  <c r="W65" i="12"/>
  <c r="U65" i="12"/>
  <c r="B18" i="7"/>
  <c r="P50" i="7" a="1"/>
  <c r="T50" i="7" s="1"/>
  <c r="Q52" i="6" l="1"/>
  <c r="B19" i="6" s="1"/>
  <c r="K3" i="11" s="1"/>
  <c r="T67" i="12"/>
  <c r="B18" i="12" s="1"/>
  <c r="B19" i="12" s="1"/>
  <c r="T67" i="11"/>
  <c r="B18" i="11" s="1"/>
  <c r="B19" i="11" s="1"/>
  <c r="J8" i="11"/>
  <c r="B25" i="11" s="1"/>
  <c r="J8" i="12"/>
  <c r="B25" i="12" s="1"/>
  <c r="S50" i="7"/>
  <c r="R50" i="7"/>
  <c r="V50" i="7"/>
  <c r="Q50" i="7"/>
  <c r="P50" i="7"/>
  <c r="U50" i="7"/>
  <c r="B20" i="6" l="1"/>
  <c r="Q52" i="7"/>
  <c r="B19" i="7" s="1"/>
  <c r="K8" i="12" s="1"/>
  <c r="C25" i="12" s="1"/>
  <c r="K8" i="11" l="1"/>
  <c r="C25" i="11" s="1"/>
  <c r="B2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73" authorId="0" shapeId="0" xr:uid="{490E2971-DF13-4C8D-BB95-D2FA9F044343}">
      <text>
        <r>
          <rPr>
            <b/>
            <sz val="9"/>
            <color indexed="81"/>
            <rFont val="Tahoma"/>
            <family val="2"/>
          </rPr>
          <t>Author:</t>
        </r>
        <r>
          <rPr>
            <sz val="9"/>
            <color indexed="81"/>
            <rFont val="Tahoma"/>
            <family val="2"/>
          </rPr>
          <t xml:space="preserve">
I used the SLOPE function to calculate beta.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3" authorId="0" shapeId="0" xr:uid="{D24ACD41-2560-4993-A5A7-F2D32F0E45BF}">
      <text>
        <r>
          <rPr>
            <b/>
            <sz val="9"/>
            <color indexed="81"/>
            <rFont val="Tahoma"/>
            <family val="2"/>
          </rPr>
          <t>Author:</t>
        </r>
        <r>
          <rPr>
            <sz val="9"/>
            <color indexed="81"/>
            <rFont val="Tahoma"/>
            <family val="2"/>
          </rPr>
          <t xml:space="preserve">
Insert expected return and SD from global minimum variance sheet.
</t>
        </r>
      </text>
    </comment>
    <comment ref="I8" authorId="0" shapeId="0" xr:uid="{89DFD29C-24C3-4333-B27B-516C4BF1EFBE}">
      <text>
        <r>
          <rPr>
            <b/>
            <sz val="9"/>
            <color indexed="81"/>
            <rFont val="Tahoma"/>
            <family val="2"/>
          </rPr>
          <t>Author:</t>
        </r>
        <r>
          <rPr>
            <sz val="9"/>
            <color indexed="81"/>
            <rFont val="Tahoma"/>
            <family val="2"/>
          </rPr>
          <t xml:space="preserve">
Insert expected return and SD from Optimal risky portfolio sheet.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3" authorId="0" shapeId="0" xr:uid="{36143676-1D7C-45ED-A446-11567D5C17E1}">
      <text>
        <r>
          <rPr>
            <b/>
            <sz val="9"/>
            <color indexed="81"/>
            <rFont val="Tahoma"/>
            <family val="2"/>
          </rPr>
          <t>Author:</t>
        </r>
        <r>
          <rPr>
            <sz val="9"/>
            <color indexed="81"/>
            <rFont val="Tahoma"/>
            <family val="2"/>
          </rPr>
          <t xml:space="preserve">
Insert expected return and SD from global minimum variance sheet.
</t>
        </r>
      </text>
    </comment>
    <comment ref="I8" authorId="0" shapeId="0" xr:uid="{51777786-3EF9-4691-8366-84B6B1AE275B}">
      <text>
        <r>
          <rPr>
            <b/>
            <sz val="9"/>
            <color indexed="81"/>
            <rFont val="Tahoma"/>
            <family val="2"/>
          </rPr>
          <t>Author:</t>
        </r>
        <r>
          <rPr>
            <sz val="9"/>
            <color indexed="81"/>
            <rFont val="Tahoma"/>
            <family val="2"/>
          </rPr>
          <t xml:space="preserve">
Insert expected return and SD from Optimal risky portfolio sheet.
</t>
        </r>
      </text>
    </comment>
  </commentList>
</comments>
</file>

<file path=xl/sharedStrings.xml><?xml version="1.0" encoding="utf-8"?>
<sst xmlns="http://schemas.openxmlformats.org/spreadsheetml/2006/main" count="357" uniqueCount="93">
  <si>
    <t>Spring 2019</t>
    <phoneticPr fontId="3" type="noConversion"/>
  </si>
  <si>
    <t>Date</t>
  </si>
  <si>
    <t>VMW</t>
  </si>
  <si>
    <t>VMW</t>
    <phoneticPr fontId="3" type="noConversion"/>
  </si>
  <si>
    <t>FB</t>
  </si>
  <si>
    <t>FB</t>
    <phoneticPr fontId="3" type="noConversion"/>
  </si>
  <si>
    <t>S&amp;P500</t>
    <phoneticPr fontId="3" type="noConversion"/>
  </si>
  <si>
    <t>Schedule 1</t>
  </si>
  <si>
    <t>SHENOY, Spring 2019</t>
  </si>
  <si>
    <t>Returns</t>
  </si>
  <si>
    <t xml:space="preserve">Deviation from means </t>
  </si>
  <si>
    <t>Monthly Mean</t>
  </si>
  <si>
    <t>Annual Mean</t>
  </si>
  <si>
    <t>Monthly Std Dev</t>
  </si>
  <si>
    <t>Annual Std Dev</t>
  </si>
  <si>
    <t>Market beta</t>
  </si>
  <si>
    <t xml:space="preserve">Note: We will use raw returns to calculate beta though we learnt in class that beta estimation is done using excess returns. Risk free rates were close to zero during this period, so its ok to use raw returns. </t>
  </si>
  <si>
    <t>Schedule 2</t>
  </si>
  <si>
    <t>Variance-covariance matrix (annualized)</t>
  </si>
  <si>
    <t>Variance-covariance matrix (Monthly)</t>
    <phoneticPr fontId="3" type="noConversion"/>
  </si>
  <si>
    <t>Inputs</t>
  </si>
  <si>
    <t>Market risk premium</t>
  </si>
  <si>
    <t>Risk free rate</t>
  </si>
  <si>
    <t>Global minimum variance portfolio</t>
  </si>
  <si>
    <t>Min  portfolio SD subject to budget constraint</t>
  </si>
  <si>
    <t>No short sale constraints</t>
  </si>
  <si>
    <t>Weights</t>
  </si>
  <si>
    <t>Beta</t>
  </si>
  <si>
    <t>E.(r)</t>
  </si>
  <si>
    <t>Find Exp. Return based on CAPM</t>
  </si>
  <si>
    <t>sum of column</t>
  </si>
  <si>
    <t>E. (Rp)</t>
  </si>
  <si>
    <t xml:space="preserve">SD </t>
  </si>
  <si>
    <t>Sharpe ratio</t>
  </si>
  <si>
    <t>Minimize portfolio SD (A26)</t>
    <phoneticPr fontId="15" type="noConversion"/>
  </si>
  <si>
    <t>Covariance Matrix</t>
    <phoneticPr fontId="3" type="noConversion"/>
  </si>
  <si>
    <t>Weights</t>
    <phoneticPr fontId="3" type="noConversion"/>
  </si>
  <si>
    <t>Variance</t>
    <phoneticPr fontId="3" type="noConversion"/>
  </si>
  <si>
    <t>Return</t>
    <phoneticPr fontId="3" type="noConversion"/>
  </si>
  <si>
    <t>Covariance Matrix is on the lower right corner</t>
    <phoneticPr fontId="3" type="noConversion"/>
  </si>
  <si>
    <t>Maximize Sharpe Ratio</t>
    <phoneticPr fontId="3" type="noConversion"/>
  </si>
  <si>
    <t>Risky Efficient frontier</t>
  </si>
  <si>
    <t>Exp. Return</t>
  </si>
  <si>
    <t>SD</t>
  </si>
  <si>
    <t>Global  Min variance</t>
  </si>
  <si>
    <t>Fill in</t>
  </si>
  <si>
    <t>Solver outputs</t>
  </si>
  <si>
    <t>Optimal risky</t>
  </si>
  <si>
    <t>Capital allocation line</t>
  </si>
  <si>
    <t>E(r )</t>
  </si>
  <si>
    <t>Risk free</t>
  </si>
  <si>
    <t>Assign SD to highest (MS)</t>
  </si>
  <si>
    <t>Individual assets</t>
  </si>
  <si>
    <t>Other efficient port5</t>
    <phoneticPr fontId="3" type="noConversion"/>
  </si>
  <si>
    <t>Other efficient portfolio7</t>
    <phoneticPr fontId="3" type="noConversion"/>
  </si>
  <si>
    <t>Slope of CAL</t>
    <phoneticPr fontId="3" type="noConversion"/>
  </si>
  <si>
    <t>With Constraint on Short Selling</t>
    <phoneticPr fontId="3" type="noConversion"/>
  </si>
  <si>
    <t>Without Constraint on Short Selling</t>
    <phoneticPr fontId="3" type="noConversion"/>
  </si>
  <si>
    <t>AAL</t>
  </si>
  <si>
    <t>AAL</t>
    <phoneticPr fontId="3" type="noConversion"/>
  </si>
  <si>
    <t>UNH</t>
  </si>
  <si>
    <t>UNH</t>
    <phoneticPr fontId="3" type="noConversion"/>
  </si>
  <si>
    <t>JNJ</t>
  </si>
  <si>
    <t>JNJ</t>
    <phoneticPr fontId="3" type="noConversion"/>
  </si>
  <si>
    <t>SNE</t>
  </si>
  <si>
    <t>SNE</t>
    <phoneticPr fontId="3" type="noConversion"/>
  </si>
  <si>
    <t>ADM</t>
  </si>
  <si>
    <t>ADM</t>
    <phoneticPr fontId="3" type="noConversion"/>
  </si>
  <si>
    <t>S&amp;P500</t>
  </si>
  <si>
    <t>Mkt risk premium</t>
  </si>
  <si>
    <t>Rf</t>
  </si>
  <si>
    <t>Other efficient port1</t>
  </si>
  <si>
    <t>Other efficient portfolios</t>
  </si>
  <si>
    <t>Other efficient port2</t>
  </si>
  <si>
    <r>
      <t>Min SD</t>
    </r>
    <r>
      <rPr>
        <vertAlign val="subscript"/>
        <sz val="11"/>
        <rFont val="Arial"/>
        <family val="2"/>
      </rPr>
      <t xml:space="preserve"> subject to budget constraint and given exp. Return</t>
    </r>
  </si>
  <si>
    <t>Other efficient port4</t>
  </si>
  <si>
    <t>Minimize C18 such that summation of weights equals 1 and Exp port return equals number from blue boxes</t>
  </si>
  <si>
    <t>Wei Return</t>
    <phoneticPr fontId="3" type="noConversion"/>
  </si>
  <si>
    <t>Covariance Matrix</t>
  </si>
  <si>
    <t>Variance</t>
  </si>
  <si>
    <t>Other efficient port3</t>
  </si>
  <si>
    <t>Other efficient port6</t>
    <phoneticPr fontId="3" type="noConversion"/>
  </si>
  <si>
    <t>Other efficient portfolio8</t>
  </si>
  <si>
    <t>Hightest SD</t>
    <phoneticPr fontId="3" type="noConversion"/>
  </si>
  <si>
    <t>Column 1</t>
  </si>
  <si>
    <t>Column 2</t>
  </si>
  <si>
    <t>Column 3</t>
  </si>
  <si>
    <t>Column 4</t>
  </si>
  <si>
    <t>Column 5</t>
  </si>
  <si>
    <t>Column 6</t>
  </si>
  <si>
    <t>Column 7</t>
  </si>
  <si>
    <t>Column 8</t>
  </si>
  <si>
    <t>Other Efficient Portfolio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</si>
</sst>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0.00_);_(* \(#,##0.00\);_(* &quot;-&quot;??_);_(@_)"/>
    <numFmt numFmtId="177" formatCode="_(* #,##0.0000_);_(* \(#,##0.0000\);_(* &quot;-&quot;??_);_(@_)"/>
    <numFmt numFmtId="178" formatCode="0.000000_ "/>
    <numFmt numFmtId="179" formatCode="0.000000000000000%"/>
    <numFmt numFmtId="180" formatCode="0.0000"/>
  </numFmts>
  <fonts count="29" x14ac:knownFonts="1">
    <font>
      <sz val="11"/>
      <color theme="1"/>
      <name val="等线"/>
      <family val="2"/>
      <charset val="134"/>
      <scheme val="minor"/>
    </font>
    <font>
      <sz val="11"/>
      <color theme="1"/>
      <name val="等线"/>
      <family val="2"/>
      <charset val="134"/>
      <scheme val="minor"/>
    </font>
    <font>
      <b/>
      <sz val="11"/>
      <color theme="1"/>
      <name val="等线"/>
      <family val="2"/>
      <charset val="134"/>
      <scheme val="minor"/>
    </font>
    <font>
      <sz val="9"/>
      <name val="等线"/>
      <family val="2"/>
      <charset val="134"/>
      <scheme val="minor"/>
    </font>
    <font>
      <b/>
      <sz val="11"/>
      <color theme="1"/>
      <name val="等线"/>
      <family val="3"/>
      <charset val="134"/>
      <scheme val="minor"/>
    </font>
    <font>
      <b/>
      <i/>
      <sz val="16"/>
      <name val="Arial"/>
      <family val="2"/>
    </font>
    <font>
      <b/>
      <sz val="10"/>
      <name val="Arial"/>
      <family val="2"/>
    </font>
    <font>
      <sz val="10"/>
      <name val="Arial"/>
      <family val="2"/>
    </font>
    <font>
      <b/>
      <i/>
      <u/>
      <sz val="10"/>
      <name val="Arial"/>
      <family val="2"/>
    </font>
    <font>
      <b/>
      <sz val="9"/>
      <color indexed="81"/>
      <name val="Tahoma"/>
      <family val="2"/>
    </font>
    <font>
      <sz val="9"/>
      <color indexed="81"/>
      <name val="Tahoma"/>
      <family val="2"/>
    </font>
    <font>
      <u/>
      <sz val="13"/>
      <name val="Arial"/>
      <family val="2"/>
    </font>
    <font>
      <sz val="13"/>
      <name val="Arial"/>
      <family val="2"/>
    </font>
    <font>
      <i/>
      <sz val="13"/>
      <name val="Arial"/>
      <family val="2"/>
    </font>
    <font>
      <b/>
      <sz val="13"/>
      <name val="Arial"/>
      <family val="2"/>
    </font>
    <font>
      <sz val="9"/>
      <name val="宋体"/>
      <family val="3"/>
      <charset val="134"/>
    </font>
    <font>
      <b/>
      <sz val="12"/>
      <color theme="1"/>
      <name val="等线"/>
      <family val="3"/>
      <charset val="134"/>
      <scheme val="minor"/>
    </font>
    <font>
      <u/>
      <sz val="10"/>
      <name val="Arial"/>
      <family val="2"/>
    </font>
    <font>
      <b/>
      <sz val="11"/>
      <name val="等线"/>
      <family val="2"/>
      <scheme val="minor"/>
    </font>
    <font>
      <u val="singleAccounting"/>
      <sz val="10"/>
      <name val="Arial"/>
      <family val="2"/>
    </font>
    <font>
      <sz val="11"/>
      <name val="Arial"/>
      <family val="2"/>
    </font>
    <font>
      <vertAlign val="subscript"/>
      <sz val="11"/>
      <name val="Arial"/>
      <family val="2"/>
    </font>
    <font>
      <sz val="9"/>
      <name val="Arial"/>
      <family val="2"/>
    </font>
    <font>
      <b/>
      <i/>
      <sz val="9"/>
      <name val="Arial"/>
      <family val="2"/>
    </font>
    <font>
      <sz val="11"/>
      <name val="等线"/>
      <family val="2"/>
      <charset val="134"/>
      <scheme val="minor"/>
    </font>
    <font>
      <b/>
      <u/>
      <sz val="12"/>
      <name val="Arial"/>
      <family val="2"/>
    </font>
    <font>
      <sz val="12"/>
      <name val="Arial"/>
      <family val="2"/>
    </font>
    <font>
      <sz val="12"/>
      <color theme="1"/>
      <name val="等线"/>
      <family val="2"/>
      <charset val="134"/>
      <scheme val="minor"/>
    </font>
    <font>
      <sz val="12"/>
      <color theme="1"/>
      <name val="等线"/>
      <family val="3"/>
      <charset val="134"/>
      <scheme val="minor"/>
    </font>
  </fonts>
  <fills count="9">
    <fill>
      <patternFill patternType="none"/>
    </fill>
    <fill>
      <patternFill patternType="gray125"/>
    </fill>
    <fill>
      <patternFill patternType="solid">
        <fgColor theme="4"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15">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00">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xf numFmtId="0" fontId="5" fillId="0" borderId="0" xfId="0" applyFont="1" applyAlignment="1">
      <alignment horizontal="right"/>
    </xf>
    <xf numFmtId="0" fontId="6" fillId="0" borderId="0" xfId="0" applyFont="1" applyAlignment="1"/>
    <xf numFmtId="0" fontId="7" fillId="0" borderId="0" xfId="0" applyFont="1" applyAlignment="1"/>
    <xf numFmtId="14" fontId="0" fillId="0" borderId="0" xfId="0" applyNumberFormat="1" applyAlignment="1"/>
    <xf numFmtId="10" fontId="0" fillId="0" borderId="0" xfId="1" quotePrefix="1" applyNumberFormat="1" applyFont="1" applyAlignment="1">
      <alignment horizontal="center"/>
    </xf>
    <xf numFmtId="10" fontId="0" fillId="0" borderId="0" xfId="0" applyNumberFormat="1" applyAlignment="1"/>
    <xf numFmtId="10" fontId="0" fillId="0" borderId="0" xfId="1" applyNumberFormat="1" applyFont="1" applyAlignment="1">
      <alignment horizontal="center"/>
    </xf>
    <xf numFmtId="15" fontId="0" fillId="0" borderId="0" xfId="0" applyNumberFormat="1" applyAlignment="1"/>
    <xf numFmtId="10" fontId="0" fillId="0" borderId="0" xfId="1" applyNumberFormat="1" applyFont="1" applyAlignment="1"/>
    <xf numFmtId="0" fontId="8" fillId="0" borderId="0" xfId="0" applyFont="1" applyAlignment="1"/>
    <xf numFmtId="176" fontId="0" fillId="0" borderId="0" xfId="0" applyNumberFormat="1" applyAlignment="1"/>
    <xf numFmtId="177" fontId="0" fillId="0" borderId="0" xfId="0" applyNumberFormat="1" applyAlignment="1"/>
    <xf numFmtId="0" fontId="2" fillId="0" borderId="0" xfId="0" applyFont="1" applyAlignment="1">
      <alignment horizontal="center"/>
    </xf>
    <xf numFmtId="0" fontId="6" fillId="0" borderId="0" xfId="0" applyFont="1" applyAlignment="1">
      <alignment horizontal="center"/>
    </xf>
    <xf numFmtId="178" fontId="0" fillId="0" borderId="0" xfId="0" applyNumberFormat="1" applyAlignment="1">
      <alignment horizontal="center" vertical="center"/>
    </xf>
    <xf numFmtId="179" fontId="0" fillId="0" borderId="0" xfId="0" applyNumberFormat="1" applyAlignment="1"/>
    <xf numFmtId="0" fontId="0" fillId="0" borderId="1" xfId="0" applyBorder="1">
      <alignment vertical="center"/>
    </xf>
    <xf numFmtId="0" fontId="0" fillId="0" borderId="2" xfId="0" applyBorder="1" applyAlignment="1">
      <alignment horizontal="center" vertical="center"/>
    </xf>
    <xf numFmtId="0" fontId="4" fillId="0" borderId="2" xfId="0" applyFont="1" applyBorder="1" applyAlignment="1">
      <alignment horizontal="center" vertical="center"/>
    </xf>
    <xf numFmtId="0" fontId="0" fillId="0" borderId="3" xfId="0" applyBorder="1" applyAlignment="1"/>
    <xf numFmtId="0" fontId="0" fillId="0" borderId="4" xfId="0" applyBorder="1" applyAlignment="1"/>
    <xf numFmtId="0" fontId="5" fillId="0" borderId="5" xfId="0" applyFont="1" applyBorder="1" applyAlignment="1">
      <alignment horizontal="right"/>
    </xf>
    <xf numFmtId="0" fontId="0" fillId="0" borderId="6" xfId="0" applyBorder="1" applyAlignment="1"/>
    <xf numFmtId="0" fontId="5" fillId="0" borderId="7" xfId="0" applyFont="1" applyBorder="1" applyAlignment="1">
      <alignment horizontal="right"/>
    </xf>
    <xf numFmtId="0" fontId="0" fillId="0" borderId="7" xfId="0" applyBorder="1" applyAlignment="1"/>
    <xf numFmtId="0" fontId="0" fillId="0" borderId="6" xfId="0" applyBorder="1">
      <alignment vertical="center"/>
    </xf>
    <xf numFmtId="0" fontId="0" fillId="0" borderId="7" xfId="0" applyBorder="1">
      <alignment vertical="center"/>
    </xf>
    <xf numFmtId="0" fontId="0" fillId="0" borderId="8" xfId="0" applyBorder="1" applyAlignment="1">
      <alignment horizontal="center" vertical="center"/>
    </xf>
    <xf numFmtId="0" fontId="4" fillId="0" borderId="9" xfId="0" applyFont="1" applyBorder="1" applyAlignment="1">
      <alignment horizontal="center" vertical="center"/>
    </xf>
    <xf numFmtId="0" fontId="12" fillId="0" borderId="0" xfId="0" applyFont="1" applyAlignment="1"/>
    <xf numFmtId="0" fontId="14" fillId="0" borderId="0" xfId="0" applyFont="1" applyAlignment="1"/>
    <xf numFmtId="2" fontId="12" fillId="0" borderId="0" xfId="0" applyNumberFormat="1" applyFont="1" applyAlignment="1">
      <alignment horizontal="center"/>
    </xf>
    <xf numFmtId="0" fontId="12" fillId="0" borderId="0" xfId="0" applyFont="1" applyAlignment="1">
      <alignment horizontal="center"/>
    </xf>
    <xf numFmtId="0" fontId="0" fillId="2" borderId="0" xfId="0" applyFill="1">
      <alignment vertical="center"/>
    </xf>
    <xf numFmtId="0" fontId="16" fillId="0" borderId="0" xfId="0" applyFont="1" applyAlignment="1">
      <alignment horizontal="center" vertical="center"/>
    </xf>
    <xf numFmtId="0" fontId="0" fillId="3" borderId="0" xfId="0" applyFill="1">
      <alignment vertical="center"/>
    </xf>
    <xf numFmtId="9" fontId="12" fillId="0" borderId="0" xfId="0" applyNumberFormat="1" applyFont="1" applyAlignment="1">
      <alignment horizontal="center"/>
    </xf>
    <xf numFmtId="10" fontId="12" fillId="0" borderId="0" xfId="0" applyNumberFormat="1" applyFont="1" applyAlignment="1">
      <alignment horizontal="center"/>
    </xf>
    <xf numFmtId="0" fontId="13" fillId="0" borderId="0" xfId="0" applyFont="1" applyAlignment="1">
      <alignment horizontal="center"/>
    </xf>
    <xf numFmtId="180" fontId="12" fillId="0" borderId="0" xfId="0" applyNumberFormat="1" applyFont="1" applyAlignment="1">
      <alignment horizontal="center"/>
    </xf>
    <xf numFmtId="0" fontId="11" fillId="0" borderId="3" xfId="0" applyFont="1" applyBorder="1" applyAlignment="1"/>
    <xf numFmtId="0" fontId="12" fillId="0" borderId="4" xfId="0" applyFont="1" applyBorder="1" applyAlignment="1">
      <alignment horizontal="center"/>
    </xf>
    <xf numFmtId="0" fontId="12" fillId="0" borderId="4" xfId="0" applyFont="1" applyBorder="1" applyAlignment="1"/>
    <xf numFmtId="0" fontId="12" fillId="0" borderId="5" xfId="0" applyFont="1" applyBorder="1" applyAlignment="1"/>
    <xf numFmtId="0" fontId="12" fillId="0" borderId="6" xfId="0" applyFont="1" applyBorder="1" applyAlignment="1"/>
    <xf numFmtId="0" fontId="12" fillId="0" borderId="7" xfId="0" applyFont="1" applyBorder="1" applyAlignment="1"/>
    <xf numFmtId="0" fontId="11" fillId="0" borderId="6" xfId="0" applyFont="1" applyBorder="1" applyAlignment="1"/>
    <xf numFmtId="0" fontId="12" fillId="0" borderId="13" xfId="0" applyFont="1" applyBorder="1" applyAlignment="1"/>
    <xf numFmtId="0" fontId="12" fillId="0" borderId="7" xfId="0" applyFont="1" applyBorder="1" applyAlignment="1">
      <alignment horizontal="center"/>
    </xf>
    <xf numFmtId="176" fontId="14" fillId="0" borderId="6" xfId="0" applyNumberFormat="1" applyFont="1" applyBorder="1" applyAlignment="1">
      <alignment horizontal="center"/>
    </xf>
    <xf numFmtId="10" fontId="14" fillId="0" borderId="7" xfId="1" applyNumberFormat="1" applyFont="1" applyBorder="1" applyAlignment="1">
      <alignment horizontal="center"/>
    </xf>
    <xf numFmtId="176" fontId="12" fillId="0" borderId="6" xfId="0" applyNumberFormat="1" applyFont="1" applyBorder="1" applyAlignment="1"/>
    <xf numFmtId="176" fontId="12" fillId="0" borderId="10" xfId="0" applyNumberFormat="1" applyFont="1" applyBorder="1" applyAlignment="1"/>
    <xf numFmtId="0" fontId="12" fillId="0" borderId="11" xfId="0" applyFont="1" applyBorder="1" applyAlignment="1"/>
    <xf numFmtId="0" fontId="12" fillId="0" borderId="12" xfId="0" applyFont="1" applyBorder="1" applyAlignment="1"/>
    <xf numFmtId="10" fontId="12" fillId="4" borderId="0" xfId="1" applyNumberFormat="1" applyFont="1" applyFill="1" applyAlignment="1">
      <alignment horizontal="center"/>
    </xf>
    <xf numFmtId="2" fontId="14" fillId="4" borderId="11" xfId="0" applyNumberFormat="1" applyFont="1" applyFill="1" applyBorder="1" applyAlignment="1">
      <alignment horizontal="center"/>
    </xf>
    <xf numFmtId="0" fontId="17" fillId="0" borderId="0" xfId="0" applyFont="1" applyAlignment="1"/>
    <xf numFmtId="9" fontId="0" fillId="0" borderId="0" xfId="0" applyNumberFormat="1" applyAlignment="1"/>
    <xf numFmtId="0" fontId="18" fillId="0" borderId="0" xfId="0" applyFont="1" applyAlignment="1"/>
    <xf numFmtId="10" fontId="0" fillId="5" borderId="0" xfId="1" applyNumberFormat="1" applyFont="1" applyFill="1" applyAlignment="1"/>
    <xf numFmtId="10" fontId="0" fillId="6" borderId="0" xfId="1" applyNumberFormat="1" applyFont="1" applyFill="1" applyAlignment="1"/>
    <xf numFmtId="0" fontId="0" fillId="5" borderId="0" xfId="0" applyFill="1" applyAlignment="1"/>
    <xf numFmtId="10" fontId="0" fillId="6" borderId="0" xfId="0" applyNumberFormat="1" applyFill="1" applyAlignment="1"/>
    <xf numFmtId="0" fontId="0" fillId="6" borderId="0" xfId="0" applyFill="1" applyAlignment="1"/>
    <xf numFmtId="176" fontId="19" fillId="0" borderId="0" xfId="0" applyNumberFormat="1" applyFont="1" applyAlignment="1">
      <alignment horizontal="left"/>
    </xf>
    <xf numFmtId="180" fontId="0" fillId="0" borderId="0" xfId="0" applyNumberFormat="1" applyAlignment="1"/>
    <xf numFmtId="0" fontId="22" fillId="0" borderId="0" xfId="0" applyFont="1" applyAlignment="1"/>
    <xf numFmtId="2" fontId="0" fillId="0" borderId="0" xfId="0" applyNumberFormat="1" applyAlignment="1">
      <alignment horizontal="center"/>
    </xf>
    <xf numFmtId="176" fontId="0" fillId="7" borderId="0" xfId="0" applyNumberFormat="1" applyFill="1" applyAlignment="1"/>
    <xf numFmtId="10" fontId="0" fillId="7" borderId="0" xfId="1" applyNumberFormat="1" applyFont="1" applyFill="1" applyAlignment="1"/>
    <xf numFmtId="2" fontId="0" fillId="0" borderId="0" xfId="0" applyNumberFormat="1" applyAlignment="1"/>
    <xf numFmtId="176" fontId="4" fillId="0" borderId="0" xfId="0" applyNumberFormat="1" applyFont="1" applyAlignment="1"/>
    <xf numFmtId="0" fontId="23" fillId="0" borderId="0" xfId="0" applyFont="1" applyAlignment="1">
      <alignment horizontal="right"/>
    </xf>
    <xf numFmtId="0" fontId="2" fillId="0" borderId="0" xfId="0" applyFont="1" applyAlignment="1"/>
    <xf numFmtId="0" fontId="0" fillId="4" borderId="0" xfId="0" applyFill="1" applyAlignment="1"/>
    <xf numFmtId="0" fontId="0" fillId="4" borderId="0" xfId="0" applyFill="1">
      <alignment vertical="center"/>
    </xf>
    <xf numFmtId="0" fontId="0" fillId="8" borderId="0" xfId="0" applyFill="1">
      <alignment vertical="center"/>
    </xf>
    <xf numFmtId="10" fontId="24" fillId="5" borderId="0" xfId="0" applyNumberFormat="1" applyFont="1" applyFill="1" applyAlignment="1"/>
    <xf numFmtId="10" fontId="0" fillId="5" borderId="0" xfId="0" applyNumberFormat="1" applyFill="1" applyAlignment="1"/>
    <xf numFmtId="10" fontId="7" fillId="5" borderId="0" xfId="0" applyNumberFormat="1" applyFont="1" applyFill="1" applyAlignment="1"/>
    <xf numFmtId="0" fontId="4" fillId="0" borderId="0" xfId="0" applyFont="1" applyAlignment="1"/>
    <xf numFmtId="10" fontId="0" fillId="0" borderId="0" xfId="0" applyNumberFormat="1">
      <alignment vertical="center"/>
    </xf>
    <xf numFmtId="0" fontId="25" fillId="0" borderId="0" xfId="0" applyFont="1" applyAlignment="1"/>
    <xf numFmtId="0" fontId="26" fillId="0" borderId="6" xfId="0" applyFont="1" applyBorder="1" applyAlignment="1">
      <alignment horizontal="center"/>
    </xf>
    <xf numFmtId="0" fontId="26" fillId="0" borderId="0" xfId="0" applyFont="1" applyAlignment="1">
      <alignment horizontal="center"/>
    </xf>
    <xf numFmtId="0" fontId="27" fillId="0" borderId="0" xfId="0" applyFont="1" applyAlignment="1">
      <alignment horizontal="center" vertical="center"/>
    </xf>
    <xf numFmtId="0" fontId="28" fillId="0" borderId="0" xfId="0" applyFont="1" applyAlignment="1">
      <alignment horizontal="center" vertical="center"/>
    </xf>
    <xf numFmtId="0" fontId="0" fillId="2" borderId="0" xfId="0" applyFill="1" applyAlignment="1">
      <alignment horizontal="center" vertical="center"/>
    </xf>
    <xf numFmtId="0" fontId="12" fillId="0" borderId="6" xfId="0" applyFont="1" applyBorder="1" applyAlignment="1">
      <alignment horizontal="center"/>
    </xf>
    <xf numFmtId="0" fontId="12" fillId="0" borderId="0" xfId="0" applyFont="1" applyAlignment="1">
      <alignment horizontal="center"/>
    </xf>
    <xf numFmtId="0" fontId="20" fillId="0" borderId="14" xfId="0" applyFont="1" applyBorder="1" applyAlignment="1">
      <alignment horizontal="center"/>
    </xf>
    <xf numFmtId="0" fontId="20"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Efficient</a:t>
            </a:r>
            <a:r>
              <a:rPr lang="en-US" altLang="zh-CN" baseline="0"/>
              <a:t> Frontier</a:t>
            </a:r>
          </a:p>
          <a:p>
            <a:pPr>
              <a:defRPr/>
            </a:pP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smoothMarker"/>
        <c:varyColors val="0"/>
        <c:ser>
          <c:idx val="0"/>
          <c:order val="0"/>
          <c:tx>
            <c:v>Efficient Frontier</c:v>
          </c:tx>
          <c:spPr>
            <a:ln w="19050" cap="rnd">
              <a:solidFill>
                <a:schemeClr val="accent1"/>
              </a:solidFill>
              <a:round/>
            </a:ln>
            <a:effectLst>
              <a:glow>
                <a:schemeClr val="accent1">
                  <a:alpha val="57000"/>
                </a:schemeClr>
              </a:glow>
            </a:effectLst>
          </c:spPr>
          <c:marker>
            <c:symbol val="circle"/>
            <c:size val="5"/>
            <c:spPr>
              <a:solidFill>
                <a:schemeClr val="accent1"/>
              </a:solidFill>
              <a:ln w="9525">
                <a:solidFill>
                  <a:schemeClr val="accent1"/>
                </a:solidFill>
              </a:ln>
              <a:effectLst>
                <a:glow>
                  <a:schemeClr val="accent1">
                    <a:alpha val="57000"/>
                  </a:schemeClr>
                </a:glow>
              </a:effectLst>
            </c:spPr>
          </c:marker>
          <c:xVal>
            <c:numRef>
              <c:f>'Without Short Constraint'!$K$3:$K$13</c:f>
              <c:numCache>
                <c:formatCode>0.00%</c:formatCode>
                <c:ptCount val="11"/>
                <c:pt idx="0">
                  <c:v>8.865308709044048E-2</c:v>
                </c:pt>
                <c:pt idx="1">
                  <c:v>8.9700000000000002E-2</c:v>
                </c:pt>
                <c:pt idx="2">
                  <c:v>9.2200000000000004E-2</c:v>
                </c:pt>
                <c:pt idx="3">
                  <c:v>9.6000000000000002E-2</c:v>
                </c:pt>
                <c:pt idx="4">
                  <c:v>9.7100000000000006E-2</c:v>
                </c:pt>
                <c:pt idx="5">
                  <c:v>9.8411141422517043E-2</c:v>
                </c:pt>
                <c:pt idx="6">
                  <c:v>0.1009</c:v>
                </c:pt>
                <c:pt idx="7">
                  <c:v>0.1037</c:v>
                </c:pt>
                <c:pt idx="8">
                  <c:v>0.1134</c:v>
                </c:pt>
                <c:pt idx="9">
                  <c:v>0.12870000000000001</c:v>
                </c:pt>
                <c:pt idx="10">
                  <c:v>0.17760000000000001</c:v>
                </c:pt>
              </c:numCache>
            </c:numRef>
          </c:xVal>
          <c:yVal>
            <c:numRef>
              <c:f>'Without Short Constraint'!$J$3:$J$13</c:f>
              <c:numCache>
                <c:formatCode>0.00%</c:formatCode>
                <c:ptCount val="11"/>
                <c:pt idx="0">
                  <c:v>5.55297705758456E-2</c:v>
                </c:pt>
                <c:pt idx="1">
                  <c:v>5.7500000000000002E-2</c:v>
                </c:pt>
                <c:pt idx="2">
                  <c:v>5.9499999999999997E-2</c:v>
                </c:pt>
                <c:pt idx="3">
                  <c:v>6.1499999999999999E-2</c:v>
                </c:pt>
                <c:pt idx="4">
                  <c:v>6.2E-2</c:v>
                </c:pt>
                <c:pt idx="5">
                  <c:v>6.2532877745944876E-2</c:v>
                </c:pt>
                <c:pt idx="6">
                  <c:v>6.3500000000000001E-2</c:v>
                </c:pt>
                <c:pt idx="7">
                  <c:v>6.4500000000000002E-2</c:v>
                </c:pt>
                <c:pt idx="8">
                  <c:v>6.7500000000000004E-2</c:v>
                </c:pt>
                <c:pt idx="9">
                  <c:v>7.1499999999999994E-2</c:v>
                </c:pt>
                <c:pt idx="10">
                  <c:v>0.08</c:v>
                </c:pt>
              </c:numCache>
            </c:numRef>
          </c:yVal>
          <c:smooth val="1"/>
          <c:extLst>
            <c:ext xmlns:c16="http://schemas.microsoft.com/office/drawing/2014/chart" uri="{C3380CC4-5D6E-409C-BE32-E72D297353CC}">
              <c16:uniqueId val="{00000000-2752-48F7-B4A4-7F5EE9539013}"/>
            </c:ext>
          </c:extLst>
        </c:ser>
        <c:ser>
          <c:idx val="1"/>
          <c:order val="1"/>
          <c:tx>
            <c:v>CAL</c:v>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forward val="0.1"/>
            <c:dispRSqr val="0"/>
            <c:dispEq val="0"/>
          </c:trendline>
          <c:xVal>
            <c:numRef>
              <c:f>'Without Short Constraint'!$C$24:$C$25</c:f>
              <c:numCache>
                <c:formatCode>0.00%</c:formatCode>
                <c:ptCount val="2"/>
                <c:pt idx="0" formatCode="General">
                  <c:v>0</c:v>
                </c:pt>
                <c:pt idx="1">
                  <c:v>9.8411141422517043E-2</c:v>
                </c:pt>
              </c:numCache>
            </c:numRef>
          </c:xVal>
          <c:yVal>
            <c:numRef>
              <c:f>'Without Short Constraint'!$B$24:$B$25</c:f>
              <c:numCache>
                <c:formatCode>0.00%</c:formatCode>
                <c:ptCount val="2"/>
                <c:pt idx="0">
                  <c:v>2.2499999999999999E-2</c:v>
                </c:pt>
                <c:pt idx="1">
                  <c:v>6.2532877745944876E-2</c:v>
                </c:pt>
              </c:numCache>
            </c:numRef>
          </c:yVal>
          <c:smooth val="1"/>
          <c:extLst>
            <c:ext xmlns:c16="http://schemas.microsoft.com/office/drawing/2014/chart" uri="{C3380CC4-5D6E-409C-BE32-E72D297353CC}">
              <c16:uniqueId val="{00000002-2752-48F7-B4A4-7F5EE9539013}"/>
            </c:ext>
          </c:extLst>
        </c:ser>
        <c:ser>
          <c:idx val="2"/>
          <c:order val="2"/>
          <c:tx>
            <c:strRef>
              <c:f>'Without Short Constraint'!$A$31</c:f>
              <c:strCache>
                <c:ptCount val="1"/>
                <c:pt idx="0">
                  <c:v> AAL </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'Without Short Constraint'!$C$31</c:f>
              <c:numCache>
                <c:formatCode>0.00%</c:formatCode>
                <c:ptCount val="1"/>
                <c:pt idx="0">
                  <c:v>0.34905939115732793</c:v>
                </c:pt>
              </c:numCache>
            </c:numRef>
          </c:xVal>
          <c:yVal>
            <c:numRef>
              <c:f>'Without Short Constraint'!$B$31</c:f>
              <c:numCache>
                <c:formatCode>0.00%</c:formatCode>
                <c:ptCount val="1"/>
                <c:pt idx="0">
                  <c:v>7.570828064501553E-2</c:v>
                </c:pt>
              </c:numCache>
            </c:numRef>
          </c:yVal>
          <c:smooth val="1"/>
          <c:extLst>
            <c:ext xmlns:c16="http://schemas.microsoft.com/office/drawing/2014/chart" uri="{C3380CC4-5D6E-409C-BE32-E72D297353CC}">
              <c16:uniqueId val="{00000003-2752-48F7-B4A4-7F5EE9539013}"/>
            </c:ext>
          </c:extLst>
        </c:ser>
        <c:ser>
          <c:idx val="3"/>
          <c:order val="3"/>
          <c:tx>
            <c:strRef>
              <c:f>'Without Short Constraint'!$A$32</c:f>
              <c:strCache>
                <c:ptCount val="1"/>
                <c:pt idx="0">
                  <c:v> UNH </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'Without Short Constraint'!$C$32</c:f>
              <c:numCache>
                <c:formatCode>0.00%</c:formatCode>
                <c:ptCount val="1"/>
                <c:pt idx="0">
                  <c:v>0.15498140796096851</c:v>
                </c:pt>
              </c:numCache>
            </c:numRef>
          </c:xVal>
          <c:yVal>
            <c:numRef>
              <c:f>'Without Short Constraint'!$B$32</c:f>
              <c:numCache>
                <c:formatCode>0.00%</c:formatCode>
                <c:ptCount val="1"/>
                <c:pt idx="0">
                  <c:v>5.8577340584876271E-2</c:v>
                </c:pt>
              </c:numCache>
            </c:numRef>
          </c:yVal>
          <c:smooth val="1"/>
          <c:extLst>
            <c:ext xmlns:c16="http://schemas.microsoft.com/office/drawing/2014/chart" uri="{C3380CC4-5D6E-409C-BE32-E72D297353CC}">
              <c16:uniqueId val="{00000004-2752-48F7-B4A4-7F5EE9539013}"/>
            </c:ext>
          </c:extLst>
        </c:ser>
        <c:ser>
          <c:idx val="4"/>
          <c:order val="4"/>
          <c:tx>
            <c:strRef>
              <c:f>'Without Short Constraint'!$A$33</c:f>
              <c:strCache>
                <c:ptCount val="1"/>
                <c:pt idx="0">
                  <c:v> ADM </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'Without Short Constraint'!$C$33</c:f>
              <c:numCache>
                <c:formatCode>0.00%</c:formatCode>
                <c:ptCount val="1"/>
                <c:pt idx="0">
                  <c:v>0.20731195070609412</c:v>
                </c:pt>
              </c:numCache>
            </c:numRef>
          </c:xVal>
          <c:yVal>
            <c:numRef>
              <c:f>'Without Short Constraint'!$B$33</c:f>
              <c:numCache>
                <c:formatCode>0.00%</c:formatCode>
                <c:ptCount val="1"/>
                <c:pt idx="0">
                  <c:v>7.4208720902891934E-2</c:v>
                </c:pt>
              </c:numCache>
            </c:numRef>
          </c:yVal>
          <c:smooth val="1"/>
          <c:extLst>
            <c:ext xmlns:c16="http://schemas.microsoft.com/office/drawing/2014/chart" uri="{C3380CC4-5D6E-409C-BE32-E72D297353CC}">
              <c16:uniqueId val="{00000005-2752-48F7-B4A4-7F5EE9539013}"/>
            </c:ext>
          </c:extLst>
        </c:ser>
        <c:ser>
          <c:idx val="5"/>
          <c:order val="5"/>
          <c:tx>
            <c:strRef>
              <c:f>'Without Short Constraint'!$A$34</c:f>
              <c:strCache>
                <c:ptCount val="1"/>
                <c:pt idx="0">
                  <c:v> VMW </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'Without Short Constraint'!$C$34</c:f>
              <c:numCache>
                <c:formatCode>0.00%</c:formatCode>
                <c:ptCount val="1"/>
                <c:pt idx="0">
                  <c:v>0.28798321794039544</c:v>
                </c:pt>
              </c:numCache>
            </c:numRef>
          </c:xVal>
          <c:yVal>
            <c:numRef>
              <c:f>'Without Short Constraint'!$B$34</c:f>
              <c:numCache>
                <c:formatCode>0.00%</c:formatCode>
                <c:ptCount val="1"/>
                <c:pt idx="0">
                  <c:v>5.3095266161524463E-2</c:v>
                </c:pt>
              </c:numCache>
            </c:numRef>
          </c:yVal>
          <c:smooth val="1"/>
          <c:extLst>
            <c:ext xmlns:c16="http://schemas.microsoft.com/office/drawing/2014/chart" uri="{C3380CC4-5D6E-409C-BE32-E72D297353CC}">
              <c16:uniqueId val="{00000006-2752-48F7-B4A4-7F5EE9539013}"/>
            </c:ext>
          </c:extLst>
        </c:ser>
        <c:ser>
          <c:idx val="6"/>
          <c:order val="6"/>
          <c:tx>
            <c:strRef>
              <c:f>'Without Short Constraint'!$A$35</c:f>
              <c:strCache>
                <c:ptCount val="1"/>
                <c:pt idx="0">
                  <c:v> FB </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'Without Short Constraint'!$C$35</c:f>
              <c:numCache>
                <c:formatCode>0.00%</c:formatCode>
                <c:ptCount val="1"/>
                <c:pt idx="0">
                  <c:v>0.22031447731089046</c:v>
                </c:pt>
              </c:numCache>
            </c:numRef>
          </c:xVal>
          <c:yVal>
            <c:numRef>
              <c:f>'Without Short Constraint'!$B$35</c:f>
              <c:numCache>
                <c:formatCode>0.00%</c:formatCode>
                <c:ptCount val="1"/>
                <c:pt idx="0">
                  <c:v>4.390189145770252E-2</c:v>
                </c:pt>
              </c:numCache>
            </c:numRef>
          </c:yVal>
          <c:smooth val="1"/>
          <c:extLst>
            <c:ext xmlns:c16="http://schemas.microsoft.com/office/drawing/2014/chart" uri="{C3380CC4-5D6E-409C-BE32-E72D297353CC}">
              <c16:uniqueId val="{00000007-2752-48F7-B4A4-7F5EE9539013}"/>
            </c:ext>
          </c:extLst>
        </c:ser>
        <c:ser>
          <c:idx val="7"/>
          <c:order val="7"/>
          <c:tx>
            <c:strRef>
              <c:f>'Without Short Constraint'!$A$36</c:f>
              <c:strCache>
                <c:ptCount val="1"/>
                <c:pt idx="0">
                  <c:v> SNE </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'Without Short Constraint'!$C$36</c:f>
              <c:numCache>
                <c:formatCode>0.00%</c:formatCode>
                <c:ptCount val="1"/>
                <c:pt idx="0">
                  <c:v>0.30080027894943001</c:v>
                </c:pt>
              </c:numCache>
            </c:numRef>
          </c:xVal>
          <c:yVal>
            <c:numRef>
              <c:f>'Without Short Constraint'!$B$36</c:f>
              <c:numCache>
                <c:formatCode>0.00%</c:formatCode>
                <c:ptCount val="1"/>
                <c:pt idx="0">
                  <c:v>8.5402436112301944E-2</c:v>
                </c:pt>
              </c:numCache>
            </c:numRef>
          </c:yVal>
          <c:smooth val="1"/>
          <c:extLst>
            <c:ext xmlns:c16="http://schemas.microsoft.com/office/drawing/2014/chart" uri="{C3380CC4-5D6E-409C-BE32-E72D297353CC}">
              <c16:uniqueId val="{00000008-2752-48F7-B4A4-7F5EE9539013}"/>
            </c:ext>
          </c:extLst>
        </c:ser>
        <c:ser>
          <c:idx val="9"/>
          <c:order val="8"/>
          <c:tx>
            <c:strRef>
              <c:f>'Without Short Constraint'!$I$3</c:f>
              <c:strCache>
                <c:ptCount val="1"/>
                <c:pt idx="0">
                  <c:v>Global  Min variance</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'Without Short Constraint'!$K$3</c:f>
              <c:numCache>
                <c:formatCode>0.00%</c:formatCode>
                <c:ptCount val="1"/>
                <c:pt idx="0">
                  <c:v>8.865308709044048E-2</c:v>
                </c:pt>
              </c:numCache>
            </c:numRef>
          </c:xVal>
          <c:yVal>
            <c:numRef>
              <c:f>'Without Short Constraint'!$J$3</c:f>
              <c:numCache>
                <c:formatCode>0.00%</c:formatCode>
                <c:ptCount val="1"/>
                <c:pt idx="0">
                  <c:v>5.55297705758456E-2</c:v>
                </c:pt>
              </c:numCache>
            </c:numRef>
          </c:yVal>
          <c:smooth val="1"/>
          <c:extLst>
            <c:ext xmlns:c16="http://schemas.microsoft.com/office/drawing/2014/chart" uri="{C3380CC4-5D6E-409C-BE32-E72D297353CC}">
              <c16:uniqueId val="{0000000A-2752-48F7-B4A4-7F5EE9539013}"/>
            </c:ext>
          </c:extLst>
        </c:ser>
        <c:ser>
          <c:idx val="10"/>
          <c:order val="9"/>
          <c:tx>
            <c:strRef>
              <c:f>'Without Short Constraint'!$I$8</c:f>
              <c:strCache>
                <c:ptCount val="1"/>
                <c:pt idx="0">
                  <c:v>Optimal risky</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'Without Short Constraint'!$K$8</c:f>
              <c:numCache>
                <c:formatCode>0.00%</c:formatCode>
                <c:ptCount val="1"/>
                <c:pt idx="0">
                  <c:v>9.8411141422517043E-2</c:v>
                </c:pt>
              </c:numCache>
            </c:numRef>
          </c:xVal>
          <c:yVal>
            <c:numRef>
              <c:f>'Without Short Constraint'!$J$8</c:f>
              <c:numCache>
                <c:formatCode>0.00%</c:formatCode>
                <c:ptCount val="1"/>
                <c:pt idx="0">
                  <c:v>6.2532877745944876E-2</c:v>
                </c:pt>
              </c:numCache>
            </c:numRef>
          </c:yVal>
          <c:smooth val="1"/>
          <c:extLst>
            <c:ext xmlns:c16="http://schemas.microsoft.com/office/drawing/2014/chart" uri="{C3380CC4-5D6E-409C-BE32-E72D297353CC}">
              <c16:uniqueId val="{0000000B-2752-48F7-B4A4-7F5EE9539013}"/>
            </c:ext>
          </c:extLst>
        </c:ser>
        <c:dLbls>
          <c:showLegendKey val="0"/>
          <c:showVal val="0"/>
          <c:showCatName val="0"/>
          <c:showSerName val="0"/>
          <c:showPercent val="0"/>
          <c:showBubbleSize val="0"/>
        </c:dLbls>
        <c:axId val="941413928"/>
        <c:axId val="941410648"/>
      </c:scatterChart>
      <c:valAx>
        <c:axId val="941413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Sigma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41410648"/>
        <c:crosses val="autoZero"/>
        <c:crossBetween val="midCat"/>
      </c:valAx>
      <c:valAx>
        <c:axId val="941410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Expected</a:t>
                </a:r>
                <a:r>
                  <a:rPr lang="en-US" altLang="zh-CN" baseline="0"/>
                  <a:t> Return</a:t>
                </a:r>
                <a:endParaRPr lang="en-US" altLang="zh-C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414139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76200</xdr:colOff>
      <xdr:row>7</xdr:row>
      <xdr:rowOff>47623</xdr:rowOff>
    </xdr:from>
    <xdr:to>
      <xdr:col>17</xdr:col>
      <xdr:colOff>152400</xdr:colOff>
      <xdr:row>37</xdr:row>
      <xdr:rowOff>9525</xdr:rowOff>
    </xdr:to>
    <xdr:sp macro="" textlink="">
      <xdr:nvSpPr>
        <xdr:cNvPr id="2" name="TextBox 1">
          <a:extLst>
            <a:ext uri="{FF2B5EF4-FFF2-40B4-BE49-F238E27FC236}">
              <a16:creationId xmlns:a16="http://schemas.microsoft.com/office/drawing/2014/main" id="{5CB0F6DE-5CC8-480E-AC0F-AA3AB3B0B20B}"/>
            </a:ext>
          </a:extLst>
        </xdr:cNvPr>
        <xdr:cNvSpPr txBox="1"/>
      </xdr:nvSpPr>
      <xdr:spPr>
        <a:xfrm>
          <a:off x="10277475" y="1295398"/>
          <a:ext cx="3124200" cy="4848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1. Start with global minimum variance portfolio. Link to previous sheets. This is the lowest point</a:t>
          </a:r>
          <a:r>
            <a:rPr lang="en-US"/>
            <a:t> on the efficient</a:t>
          </a:r>
          <a:r>
            <a:rPr lang="en-US" baseline="0"/>
            <a:t> frontier</a:t>
          </a:r>
          <a:endParaRPr lang="en-US"/>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 Somewhere in the middle is the optimal risky portfolio. Link from relevant previous sheet</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Interpolate expected Return between (1) and (2) and extrapolate beyond (2) </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Fill Solver solutions of minimum</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SD for a corresponding expected return in</a:t>
          </a:r>
          <a:r>
            <a:rPr lang="en-US" sz="1100" b="0" i="0" u="none" strike="noStrike" baseline="0">
              <a:solidFill>
                <a:schemeClr val="dk1"/>
              </a:solidFill>
              <a:effectLst/>
              <a:latin typeface="+mn-lt"/>
              <a:ea typeface="+mn-ea"/>
              <a:cs typeface="+mn-cs"/>
            </a:rPr>
            <a:t> the</a:t>
          </a:r>
          <a:r>
            <a:rPr lang="en-US" sz="1100" b="0" i="0" u="none" strike="noStrike">
              <a:solidFill>
                <a:schemeClr val="dk1"/>
              </a:solidFill>
              <a:effectLst/>
              <a:latin typeface="+mn-lt"/>
              <a:ea typeface="+mn-ea"/>
              <a:cs typeface="+mn-cs"/>
            </a:rPr>
            <a:t> corresponding green boxes.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4. Plot the frontier.</a:t>
          </a:r>
        </a:p>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5. Plot the</a:t>
          </a:r>
          <a:r>
            <a:rPr lang="en-US" sz="1100" b="0" i="0" u="none" strike="noStrike" baseline="0">
              <a:solidFill>
                <a:schemeClr val="dk1"/>
              </a:solidFill>
              <a:effectLst/>
              <a:latin typeface="+mn-lt"/>
              <a:ea typeface="+mn-ea"/>
              <a:cs typeface="+mn-cs"/>
            </a:rPr>
            <a:t> capital allocation line. It is a line between risk free rate and optimal risky portfolio. It would nice to extend the line beyond tangency point. In this case it is for SD=33% the highest individual asset SD (MS). Done to show that the frontier dominates MS.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6. Plot individual asset return and SD.</a:t>
          </a:r>
        </a:p>
        <a:p>
          <a:endParaRPr lang="en-US" sz="1100" b="0" i="0" u="none" strike="noStrike">
            <a:solidFill>
              <a:schemeClr val="dk1"/>
            </a:solidFill>
            <a:effectLst/>
            <a:latin typeface="+mn-lt"/>
            <a:ea typeface="+mn-ea"/>
            <a:cs typeface="+mn-cs"/>
          </a:endParaRPr>
        </a:p>
        <a:p>
          <a:r>
            <a:rPr lang="en-US"/>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76200</xdr:colOff>
      <xdr:row>7</xdr:row>
      <xdr:rowOff>47623</xdr:rowOff>
    </xdr:from>
    <xdr:to>
      <xdr:col>17</xdr:col>
      <xdr:colOff>152400</xdr:colOff>
      <xdr:row>37</xdr:row>
      <xdr:rowOff>9525</xdr:rowOff>
    </xdr:to>
    <xdr:sp macro="" textlink="">
      <xdr:nvSpPr>
        <xdr:cNvPr id="2" name="TextBox 1">
          <a:extLst>
            <a:ext uri="{FF2B5EF4-FFF2-40B4-BE49-F238E27FC236}">
              <a16:creationId xmlns:a16="http://schemas.microsoft.com/office/drawing/2014/main" id="{3FB37BA8-1177-4E74-8849-DD686B0E7572}"/>
            </a:ext>
          </a:extLst>
        </xdr:cNvPr>
        <xdr:cNvSpPr txBox="1"/>
      </xdr:nvSpPr>
      <xdr:spPr>
        <a:xfrm>
          <a:off x="12144375" y="1371598"/>
          <a:ext cx="3505200" cy="5419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1. Start with global minimum variance portfolio. Link to previous sheets. This is the lowest point</a:t>
          </a:r>
          <a:r>
            <a:rPr lang="en-US"/>
            <a:t> on the efficient</a:t>
          </a:r>
          <a:r>
            <a:rPr lang="en-US" baseline="0"/>
            <a:t> frontier</a:t>
          </a:r>
          <a:endParaRPr lang="en-US"/>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 Somewhere in the middle is the optimal risky portfolio. Link from relevant previous sheet</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Interpolate expected Return between (1) and (2) and extrapolate beyond (2) </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Fill Solver solutions of minimum</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SD for a corresponding expected return in</a:t>
          </a:r>
          <a:r>
            <a:rPr lang="en-US" sz="1100" b="0" i="0" u="none" strike="noStrike" baseline="0">
              <a:solidFill>
                <a:schemeClr val="dk1"/>
              </a:solidFill>
              <a:effectLst/>
              <a:latin typeface="+mn-lt"/>
              <a:ea typeface="+mn-ea"/>
              <a:cs typeface="+mn-cs"/>
            </a:rPr>
            <a:t> the</a:t>
          </a:r>
          <a:r>
            <a:rPr lang="en-US" sz="1100" b="0" i="0" u="none" strike="noStrike">
              <a:solidFill>
                <a:schemeClr val="dk1"/>
              </a:solidFill>
              <a:effectLst/>
              <a:latin typeface="+mn-lt"/>
              <a:ea typeface="+mn-ea"/>
              <a:cs typeface="+mn-cs"/>
            </a:rPr>
            <a:t> corresponding green boxes.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4. Plot the frontier.</a:t>
          </a:r>
        </a:p>
        <a:p>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5. Plot the</a:t>
          </a:r>
          <a:r>
            <a:rPr lang="en-US" sz="1100" b="0" i="0" u="none" strike="noStrike" baseline="0">
              <a:solidFill>
                <a:schemeClr val="dk1"/>
              </a:solidFill>
              <a:effectLst/>
              <a:latin typeface="+mn-lt"/>
              <a:ea typeface="+mn-ea"/>
              <a:cs typeface="+mn-cs"/>
            </a:rPr>
            <a:t> capital allocation line. It is a line between risk free rate and optimal risky portfolio. It would nice to extend the line beyond tangency point. In this case it is for SD=33% the highest individual asset SD (MS). Done to show that the frontier dominates MS.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6. Plot individual asset return and SD.</a:t>
          </a:r>
        </a:p>
        <a:p>
          <a:endParaRPr lang="en-US" sz="1100" b="0" i="0" u="none" strike="noStrike">
            <a:solidFill>
              <a:schemeClr val="dk1"/>
            </a:solidFill>
            <a:effectLst/>
            <a:latin typeface="+mn-lt"/>
            <a:ea typeface="+mn-ea"/>
            <a:cs typeface="+mn-cs"/>
          </a:endParaRPr>
        </a:p>
        <a:p>
          <a:r>
            <a:rPr lang="en-US"/>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4</xdr:row>
      <xdr:rowOff>0</xdr:rowOff>
    </xdr:from>
    <xdr:to>
      <xdr:col>19</xdr:col>
      <xdr:colOff>609600</xdr:colOff>
      <xdr:row>26</xdr:row>
      <xdr:rowOff>114300</xdr:rowOff>
    </xdr:to>
    <xdr:graphicFrame macro="">
      <xdr:nvGraphicFramePr>
        <xdr:cNvPr id="5" name="Chart 4">
          <a:extLst>
            <a:ext uri="{FF2B5EF4-FFF2-40B4-BE49-F238E27FC236}">
              <a16:creationId xmlns:a16="http://schemas.microsoft.com/office/drawing/2014/main" id="{9F8EB0AB-C7EB-401F-A373-B71700A5A1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32A22-F211-4831-B685-F51A9B836A15}">
  <dimension ref="A1:K65"/>
  <sheetViews>
    <sheetView zoomScaleNormal="100" workbookViewId="0">
      <selection activeCell="B67" sqref="B67"/>
    </sheetView>
  </sheetViews>
  <sheetFormatPr defaultRowHeight="14" x14ac:dyDescent="0.3"/>
  <cols>
    <col min="1" max="1" width="16" style="1" customWidth="1"/>
    <col min="2" max="2" width="17" style="1" customWidth="1"/>
    <col min="3" max="3" width="16" style="1" customWidth="1"/>
    <col min="4" max="4" width="15" style="1" customWidth="1"/>
    <col min="5" max="5" width="13.83203125" style="1" customWidth="1"/>
    <col min="6" max="6" width="12.08203125" style="1" customWidth="1"/>
    <col min="7" max="7" width="13.5" style="1" customWidth="1"/>
    <col min="8" max="8" width="13.58203125" style="1" customWidth="1"/>
    <col min="9" max="9" width="15.08203125" style="1" customWidth="1"/>
    <col min="10" max="11" width="9" style="1"/>
  </cols>
  <sheetData>
    <row r="1" spans="1:9" x14ac:dyDescent="0.3">
      <c r="A1" s="2" t="s">
        <v>0</v>
      </c>
    </row>
    <row r="4" spans="1:9" x14ac:dyDescent="0.3">
      <c r="A4" s="2" t="s">
        <v>1</v>
      </c>
      <c r="B4" s="2" t="s">
        <v>59</v>
      </c>
      <c r="C4" s="2" t="s">
        <v>61</v>
      </c>
      <c r="D4" s="2" t="s">
        <v>67</v>
      </c>
      <c r="E4" s="2" t="s">
        <v>3</v>
      </c>
      <c r="F4" s="2" t="s">
        <v>5</v>
      </c>
      <c r="G4" s="2" t="s">
        <v>65</v>
      </c>
      <c r="H4" s="2" t="s">
        <v>63</v>
      </c>
      <c r="I4" s="2" t="s">
        <v>6</v>
      </c>
    </row>
    <row r="5" spans="1:9" x14ac:dyDescent="0.3">
      <c r="A5" s="3">
        <v>43344</v>
      </c>
      <c r="B5" s="1">
        <v>41.104179000000002</v>
      </c>
      <c r="C5" s="1">
        <v>263.29589800000002</v>
      </c>
      <c r="D5" s="1">
        <v>49.487693999999998</v>
      </c>
      <c r="E5" s="19">
        <v>129.64271500000001</v>
      </c>
      <c r="F5" s="19">
        <v>164.46000699999999</v>
      </c>
      <c r="G5" s="1">
        <v>60.515529999999998</v>
      </c>
      <c r="H5" s="1">
        <v>136.391098</v>
      </c>
      <c r="I5" s="19">
        <v>2913.9799800000001</v>
      </c>
    </row>
    <row r="6" spans="1:9" x14ac:dyDescent="0.3">
      <c r="A6" s="3">
        <v>43313</v>
      </c>
      <c r="B6" s="1">
        <v>40.154034000000003</v>
      </c>
      <c r="C6" s="1">
        <v>265.69088699999998</v>
      </c>
      <c r="D6" s="1">
        <v>49.282848000000001</v>
      </c>
      <c r="E6" s="19">
        <v>127.316689</v>
      </c>
      <c r="F6" s="19">
        <v>175.729996</v>
      </c>
      <c r="G6" s="1">
        <v>56.703999000000003</v>
      </c>
      <c r="H6" s="1">
        <v>132.075714</v>
      </c>
      <c r="I6" s="19">
        <v>2901.5200199999999</v>
      </c>
    </row>
    <row r="7" spans="1:9" x14ac:dyDescent="0.3">
      <c r="A7" s="3">
        <v>43282</v>
      </c>
      <c r="B7" s="1">
        <v>39.221603000000002</v>
      </c>
      <c r="C7" s="1">
        <v>250.60810900000001</v>
      </c>
      <c r="D7" s="1">
        <v>47.190280999999999</v>
      </c>
      <c r="E7" s="19">
        <v>120.11431899999999</v>
      </c>
      <c r="F7" s="19">
        <v>172.58000200000001</v>
      </c>
      <c r="G7" s="1">
        <v>53.900230000000001</v>
      </c>
      <c r="H7" s="1">
        <v>129.947845</v>
      </c>
      <c r="I7" s="19">
        <v>2816.290039</v>
      </c>
    </row>
    <row r="8" spans="1:9" x14ac:dyDescent="0.3">
      <c r="A8" s="3">
        <v>43252</v>
      </c>
      <c r="B8" s="1">
        <v>37.654324000000003</v>
      </c>
      <c r="C8" s="1">
        <v>241.95352199999999</v>
      </c>
      <c r="D8" s="1">
        <v>44.814152</v>
      </c>
      <c r="E8" s="19">
        <v>122.091446</v>
      </c>
      <c r="F8" s="19">
        <v>194.320007</v>
      </c>
      <c r="G8" s="1">
        <v>51.146346999999999</v>
      </c>
      <c r="H8" s="1">
        <v>118.984848</v>
      </c>
      <c r="I8" s="19">
        <v>2718.3701169999999</v>
      </c>
    </row>
    <row r="9" spans="1:9" x14ac:dyDescent="0.3">
      <c r="A9" s="3">
        <v>43221</v>
      </c>
      <c r="B9" s="1">
        <v>43.088622999999998</v>
      </c>
      <c r="C9" s="1">
        <v>238.176376</v>
      </c>
      <c r="D9" s="1">
        <v>42.428435999999998</v>
      </c>
      <c r="E9" s="19">
        <v>114.20787799999999</v>
      </c>
      <c r="F9" s="19">
        <v>191.779999</v>
      </c>
      <c r="G9" s="1">
        <v>46.985591999999997</v>
      </c>
      <c r="H9" s="1">
        <v>116.434685</v>
      </c>
      <c r="I9" s="19">
        <v>2705.2700199999999</v>
      </c>
    </row>
    <row r="10" spans="1:9" x14ac:dyDescent="0.3">
      <c r="A10" s="3">
        <v>43191</v>
      </c>
      <c r="B10" s="1">
        <v>42.484951000000002</v>
      </c>
      <c r="C10" s="1">
        <v>233.136932</v>
      </c>
      <c r="D10" s="1">
        <v>44.039394000000001</v>
      </c>
      <c r="E10" s="19">
        <v>110.702217</v>
      </c>
      <c r="F10" s="19">
        <v>172</v>
      </c>
      <c r="G10" s="1">
        <v>45.728389999999997</v>
      </c>
      <c r="H10" s="1">
        <v>123.121742</v>
      </c>
      <c r="I10" s="19">
        <v>2648.0500489999999</v>
      </c>
    </row>
    <row r="11" spans="1:9" x14ac:dyDescent="0.3">
      <c r="A11" s="3">
        <v>43160</v>
      </c>
      <c r="B11" s="1">
        <v>51.421332999999997</v>
      </c>
      <c r="C11" s="1">
        <v>210.34965500000001</v>
      </c>
      <c r="D11" s="1">
        <v>42.088771999999999</v>
      </c>
      <c r="E11" s="19">
        <v>100.741844</v>
      </c>
      <c r="F11" s="19">
        <v>159.78999300000001</v>
      </c>
      <c r="G11" s="1">
        <v>48.094242000000001</v>
      </c>
      <c r="H11" s="1">
        <v>124.737534</v>
      </c>
      <c r="I11" s="19">
        <v>2640.8701169999999</v>
      </c>
    </row>
    <row r="12" spans="1:9" x14ac:dyDescent="0.3">
      <c r="A12" s="3">
        <v>43132</v>
      </c>
      <c r="B12" s="1">
        <v>53.584549000000003</v>
      </c>
      <c r="C12" s="1">
        <v>222.302246</v>
      </c>
      <c r="D12" s="1">
        <v>39.980964999999998</v>
      </c>
      <c r="E12" s="19">
        <v>109.44783</v>
      </c>
      <c r="F12" s="19">
        <v>178.320007</v>
      </c>
      <c r="G12" s="1">
        <v>50.203460999999997</v>
      </c>
      <c r="H12" s="1">
        <v>125.617088</v>
      </c>
      <c r="I12" s="19">
        <v>2713.830078</v>
      </c>
    </row>
    <row r="13" spans="1:9" x14ac:dyDescent="0.3">
      <c r="A13" s="3">
        <v>43101</v>
      </c>
      <c r="B13" s="1">
        <v>53.653689999999997</v>
      </c>
      <c r="C13" s="1">
        <v>232.74108899999999</v>
      </c>
      <c r="D13" s="1">
        <v>41.357956000000001</v>
      </c>
      <c r="E13" s="19">
        <v>102.835274</v>
      </c>
      <c r="F13" s="19">
        <v>186.88999899999999</v>
      </c>
      <c r="G13" s="1">
        <v>47.696269999999998</v>
      </c>
      <c r="H13" s="1">
        <v>133.654358</v>
      </c>
      <c r="I13" s="19">
        <v>2823.8100589999999</v>
      </c>
    </row>
    <row r="14" spans="1:9" x14ac:dyDescent="0.3">
      <c r="A14" s="3">
        <v>43070</v>
      </c>
      <c r="B14" s="1">
        <v>51.391781000000002</v>
      </c>
      <c r="C14" s="1">
        <v>216.699478</v>
      </c>
      <c r="D14" s="1">
        <v>38.594337000000003</v>
      </c>
      <c r="E14" s="19">
        <v>104.10627700000001</v>
      </c>
      <c r="F14" s="19">
        <v>176.46000699999999</v>
      </c>
      <c r="G14" s="1">
        <v>44.721474000000001</v>
      </c>
      <c r="H14" s="1">
        <v>135.13414</v>
      </c>
      <c r="I14" s="19">
        <v>2673.610107</v>
      </c>
    </row>
    <row r="15" spans="1:9" x14ac:dyDescent="0.3">
      <c r="A15" s="3">
        <v>43040</v>
      </c>
      <c r="B15" s="1">
        <v>49.761715000000002</v>
      </c>
      <c r="C15" s="1">
        <v>206.83029199999999</v>
      </c>
      <c r="D15" s="1">
        <v>38.092922000000002</v>
      </c>
      <c r="E15" s="19">
        <v>99.778214000000006</v>
      </c>
      <c r="F15" s="19">
        <v>177.179993</v>
      </c>
      <c r="G15" s="1">
        <v>46.562069000000001</v>
      </c>
      <c r="H15" s="1">
        <v>133.936722</v>
      </c>
      <c r="I15" s="19">
        <v>2584.8400879999999</v>
      </c>
    </row>
    <row r="16" spans="1:9" x14ac:dyDescent="0.3">
      <c r="A16" s="3">
        <v>43009</v>
      </c>
      <c r="B16" s="1">
        <v>46.144652999999998</v>
      </c>
      <c r="C16" s="1">
        <v>205.93881200000001</v>
      </c>
      <c r="D16" s="1">
        <v>39.038555000000002</v>
      </c>
      <c r="E16" s="19">
        <v>99.429305999999997</v>
      </c>
      <c r="F16" s="19">
        <v>180.05999800000001</v>
      </c>
      <c r="G16" s="1">
        <v>43.189304</v>
      </c>
      <c r="H16" s="1">
        <v>134.013611</v>
      </c>
      <c r="I16" s="19">
        <v>2575.26001</v>
      </c>
    </row>
    <row r="17" spans="1:9" x14ac:dyDescent="0.3">
      <c r="A17" s="3">
        <v>42979</v>
      </c>
      <c r="B17" s="1">
        <v>46.804988999999999</v>
      </c>
      <c r="C17" s="1">
        <v>191.13610800000001</v>
      </c>
      <c r="D17" s="1">
        <v>40.605060999999999</v>
      </c>
      <c r="E17" s="19">
        <v>90.706710999999999</v>
      </c>
      <c r="F17" s="19">
        <v>170.86999499999999</v>
      </c>
      <c r="G17" s="1">
        <v>37.037044999999999</v>
      </c>
      <c r="H17" s="1">
        <v>124.977486</v>
      </c>
      <c r="I17" s="19">
        <v>2519.360107</v>
      </c>
    </row>
    <row r="18" spans="1:9" x14ac:dyDescent="0.3">
      <c r="A18" s="3">
        <v>42948</v>
      </c>
      <c r="B18" s="1">
        <v>44.005394000000003</v>
      </c>
      <c r="C18" s="1">
        <v>194.112686</v>
      </c>
      <c r="D18" s="1">
        <v>39.167316</v>
      </c>
      <c r="E18" s="19">
        <v>89.801215999999997</v>
      </c>
      <c r="F18" s="19">
        <v>171.970001</v>
      </c>
      <c r="G18" s="1">
        <v>39.308464000000001</v>
      </c>
      <c r="H18" s="1">
        <v>126.441811</v>
      </c>
      <c r="I18" s="19">
        <v>2471.6499020000001</v>
      </c>
    </row>
    <row r="19" spans="1:9" x14ac:dyDescent="0.3">
      <c r="A19" s="3">
        <v>42917</v>
      </c>
      <c r="B19" s="1">
        <v>49.611797000000003</v>
      </c>
      <c r="C19" s="1">
        <v>187.193344</v>
      </c>
      <c r="D19" s="1">
        <v>39.982512999999997</v>
      </c>
      <c r="E19" s="19">
        <v>77.016379999999998</v>
      </c>
      <c r="F19" s="19">
        <v>169.25</v>
      </c>
      <c r="G19" s="1">
        <v>40.736778000000001</v>
      </c>
      <c r="H19" s="1">
        <v>126.776138</v>
      </c>
      <c r="I19" s="19">
        <v>2470.3000489999999</v>
      </c>
    </row>
    <row r="20" spans="1:9" x14ac:dyDescent="0.3">
      <c r="A20" s="3">
        <v>42887</v>
      </c>
      <c r="B20" s="1">
        <v>49.493771000000002</v>
      </c>
      <c r="C20" s="1">
        <v>180.21289100000001</v>
      </c>
      <c r="D20" s="1">
        <v>39.224196999999997</v>
      </c>
      <c r="E20" s="19">
        <v>72.630165000000005</v>
      </c>
      <c r="F20" s="19">
        <v>150.979996</v>
      </c>
      <c r="G20" s="1">
        <v>37.880146000000003</v>
      </c>
      <c r="H20" s="1">
        <v>126.36541</v>
      </c>
      <c r="I20" s="19">
        <v>2423.4099120000001</v>
      </c>
    </row>
    <row r="21" spans="1:9" x14ac:dyDescent="0.3">
      <c r="A21" s="3">
        <v>42856</v>
      </c>
      <c r="B21" s="1">
        <v>47.512824999999999</v>
      </c>
      <c r="C21" s="1">
        <v>170.260468</v>
      </c>
      <c r="D21" s="1">
        <v>39.114474999999999</v>
      </c>
      <c r="E21" s="19">
        <v>80.704796000000002</v>
      </c>
      <c r="F21" s="19">
        <v>151.46000699999999</v>
      </c>
      <c r="G21" s="1">
        <v>36.322884000000002</v>
      </c>
      <c r="H21" s="1">
        <v>121.69928</v>
      </c>
      <c r="I21" s="19">
        <v>2411.8000489999999</v>
      </c>
    </row>
    <row r="22" spans="1:9" x14ac:dyDescent="0.3">
      <c r="A22" s="3">
        <v>42826</v>
      </c>
      <c r="B22" s="1">
        <v>41.830123999999998</v>
      </c>
      <c r="C22" s="1">
        <v>169.96890300000001</v>
      </c>
      <c r="D22" s="1">
        <v>43.037211999999997</v>
      </c>
      <c r="E22" s="19">
        <v>78.187706000000006</v>
      </c>
      <c r="F22" s="19">
        <v>150.25</v>
      </c>
      <c r="G22" s="1">
        <v>34.239924999999999</v>
      </c>
      <c r="H22" s="1">
        <v>117.163437</v>
      </c>
      <c r="I22" s="19">
        <v>2384.1999510000001</v>
      </c>
    </row>
    <row r="23" spans="1:9" x14ac:dyDescent="0.3">
      <c r="A23" s="3">
        <v>42795</v>
      </c>
      <c r="B23" s="1">
        <v>41.516052000000002</v>
      </c>
      <c r="C23" s="1">
        <v>158.81220999999999</v>
      </c>
      <c r="D23" s="1">
        <v>43.310012999999998</v>
      </c>
      <c r="E23" s="19">
        <v>76.542869999999994</v>
      </c>
      <c r="F23" s="19">
        <v>142.050003</v>
      </c>
      <c r="G23" s="1">
        <v>33.362358</v>
      </c>
      <c r="H23" s="1">
        <v>118.18828600000001</v>
      </c>
      <c r="I23" s="19">
        <v>2362.719971</v>
      </c>
    </row>
    <row r="24" spans="1:9" x14ac:dyDescent="0.3">
      <c r="A24" s="3">
        <v>42767</v>
      </c>
      <c r="B24" s="1">
        <v>45.399836999999998</v>
      </c>
      <c r="C24" s="1">
        <v>160.13879399999999</v>
      </c>
      <c r="D24" s="1">
        <v>43.866923999999997</v>
      </c>
      <c r="E24" s="19">
        <v>74.673743999999999</v>
      </c>
      <c r="F24" s="19">
        <v>135.53999300000001</v>
      </c>
      <c r="G24" s="1">
        <v>30.622553</v>
      </c>
      <c r="H24" s="1">
        <v>115.20547500000001</v>
      </c>
      <c r="I24" s="19">
        <v>2363.639893</v>
      </c>
    </row>
    <row r="25" spans="1:9" x14ac:dyDescent="0.3">
      <c r="A25" s="3">
        <v>42736</v>
      </c>
      <c r="B25" s="1">
        <v>43.333537999999997</v>
      </c>
      <c r="C25" s="1">
        <v>156.96275299999999</v>
      </c>
      <c r="D25" s="1">
        <v>41.33596</v>
      </c>
      <c r="E25" s="19">
        <v>72.721541999999999</v>
      </c>
      <c r="F25" s="19">
        <v>130.320007</v>
      </c>
      <c r="G25" s="1">
        <v>29.940075</v>
      </c>
      <c r="H25" s="1">
        <v>106.759018</v>
      </c>
      <c r="I25" s="19">
        <v>2278.8701169999999</v>
      </c>
    </row>
    <row r="26" spans="1:9" x14ac:dyDescent="0.3">
      <c r="A26" s="3">
        <v>42705</v>
      </c>
      <c r="B26" s="1">
        <v>45.722999999999999</v>
      </c>
      <c r="C26" s="1">
        <v>154.968018</v>
      </c>
      <c r="D26" s="1">
        <v>42.634129000000001</v>
      </c>
      <c r="E26" s="19">
        <v>65.402869999999993</v>
      </c>
      <c r="F26" s="19">
        <v>115.050003</v>
      </c>
      <c r="G26" s="1">
        <v>27.724488999999998</v>
      </c>
      <c r="H26" s="1">
        <v>108.60668200000001</v>
      </c>
      <c r="I26" s="19">
        <v>2238.830078</v>
      </c>
    </row>
    <row r="27" spans="1:9" x14ac:dyDescent="0.3">
      <c r="A27" s="3">
        <v>42675</v>
      </c>
      <c r="B27" s="1">
        <v>45.363650999999997</v>
      </c>
      <c r="C27" s="1">
        <v>152.69454999999999</v>
      </c>
      <c r="D27" s="1">
        <v>40.083748</v>
      </c>
      <c r="E27" s="19">
        <v>67.404915000000003</v>
      </c>
      <c r="F27" s="19">
        <v>118.41999800000001</v>
      </c>
      <c r="G27" s="1">
        <v>28.753153000000001</v>
      </c>
      <c r="H27" s="1">
        <v>104.200737</v>
      </c>
      <c r="I27" s="19">
        <v>2198.8100589999999</v>
      </c>
    </row>
    <row r="28" spans="1:9" x14ac:dyDescent="0.3">
      <c r="A28" s="3">
        <v>42644</v>
      </c>
      <c r="B28" s="1">
        <v>39.659008</v>
      </c>
      <c r="C28" s="1">
        <v>136.30822800000001</v>
      </c>
      <c r="D28" s="1">
        <v>40.399009999999997</v>
      </c>
      <c r="E28" s="19">
        <v>65.294876000000002</v>
      </c>
      <c r="F28" s="19">
        <v>130.990005</v>
      </c>
      <c r="G28" s="1">
        <v>30.988522</v>
      </c>
      <c r="H28" s="1">
        <v>108.591583</v>
      </c>
      <c r="I28" s="19">
        <v>2126.1499020000001</v>
      </c>
    </row>
    <row r="29" spans="1:9" x14ac:dyDescent="0.3">
      <c r="A29" s="3">
        <v>42614</v>
      </c>
      <c r="B29" s="1">
        <v>35.761485999999998</v>
      </c>
      <c r="C29" s="1">
        <v>134.404831</v>
      </c>
      <c r="D29" s="1">
        <v>39.100895000000001</v>
      </c>
      <c r="E29" s="19">
        <v>60.933574999999998</v>
      </c>
      <c r="F29" s="19">
        <v>128.270004</v>
      </c>
      <c r="G29" s="1">
        <v>32.761757000000003</v>
      </c>
      <c r="H29" s="1">
        <v>110.595078</v>
      </c>
      <c r="I29" s="19">
        <v>2168.2700199999999</v>
      </c>
    </row>
    <row r="30" spans="1:9" x14ac:dyDescent="0.3">
      <c r="A30" s="3">
        <v>42583</v>
      </c>
      <c r="B30" s="1">
        <v>35.352851999999999</v>
      </c>
      <c r="C30" s="1">
        <v>130.612717</v>
      </c>
      <c r="D30" s="1">
        <v>40.298972999999997</v>
      </c>
      <c r="E30" s="19">
        <v>60.916961999999998</v>
      </c>
      <c r="F30" s="19">
        <v>126.120003</v>
      </c>
      <c r="G30" s="1">
        <v>31.725929000000001</v>
      </c>
      <c r="H30" s="1">
        <v>110.98748000000001</v>
      </c>
      <c r="I30" s="19">
        <v>2170.9499510000001</v>
      </c>
    </row>
    <row r="31" spans="1:9" x14ac:dyDescent="0.3">
      <c r="A31" s="3">
        <v>42552</v>
      </c>
      <c r="B31" s="1">
        <v>34.573729999999998</v>
      </c>
      <c r="C31" s="1">
        <v>137.47692900000001</v>
      </c>
      <c r="D31" s="1">
        <v>41.514567999999997</v>
      </c>
      <c r="E31" s="19">
        <v>60.626209000000003</v>
      </c>
      <c r="F31" s="19">
        <v>123.94000200000001</v>
      </c>
      <c r="G31" s="1">
        <v>32.959057000000001</v>
      </c>
      <c r="H31" s="1">
        <v>116.465256</v>
      </c>
      <c r="I31" s="19">
        <v>2173.6000979999999</v>
      </c>
    </row>
    <row r="32" spans="1:9" x14ac:dyDescent="0.3">
      <c r="A32" s="3">
        <v>42522</v>
      </c>
      <c r="B32" s="1">
        <v>27.571332999999999</v>
      </c>
      <c r="C32" s="1">
        <v>134.942352</v>
      </c>
      <c r="D32" s="1">
        <v>39.497779999999999</v>
      </c>
      <c r="E32" s="19">
        <v>47.534004000000003</v>
      </c>
      <c r="F32" s="19">
        <v>114.279999</v>
      </c>
      <c r="G32" s="1">
        <v>28.953855999999998</v>
      </c>
      <c r="H32" s="1">
        <v>112.810326</v>
      </c>
      <c r="I32" s="19">
        <v>2098.860107</v>
      </c>
    </row>
    <row r="33" spans="1:9" x14ac:dyDescent="0.3">
      <c r="A33" s="3">
        <v>42491</v>
      </c>
      <c r="B33" s="1">
        <v>30.987815999999999</v>
      </c>
      <c r="C33" s="1">
        <v>127.746094</v>
      </c>
      <c r="D33" s="1">
        <v>39.073261000000002</v>
      </c>
      <c r="E33" s="19">
        <v>50.308619999999998</v>
      </c>
      <c r="F33" s="19">
        <v>118.80999799999999</v>
      </c>
      <c r="G33" s="1">
        <v>27.483967</v>
      </c>
      <c r="H33" s="1">
        <v>104.05997499999999</v>
      </c>
      <c r="I33" s="19">
        <v>2096.9499510000001</v>
      </c>
    </row>
    <row r="34" spans="1:9" x14ac:dyDescent="0.3">
      <c r="A34" s="3">
        <v>42461</v>
      </c>
      <c r="B34" s="1">
        <v>33.687472999999997</v>
      </c>
      <c r="C34" s="1">
        <v>125.844246</v>
      </c>
      <c r="D34" s="1">
        <v>36.487864999999999</v>
      </c>
      <c r="E34" s="19">
        <v>47.276477999999997</v>
      </c>
      <c r="F34" s="19">
        <v>117.58000199999999</v>
      </c>
      <c r="G34" s="1">
        <v>23.774716999999999</v>
      </c>
      <c r="H34" s="1">
        <v>103.496681</v>
      </c>
      <c r="I34" s="19">
        <v>2065.3000489999999</v>
      </c>
    </row>
    <row r="35" spans="1:9" x14ac:dyDescent="0.3">
      <c r="A35" s="3">
        <v>42430</v>
      </c>
      <c r="B35" s="1">
        <v>39.824821</v>
      </c>
      <c r="C35" s="1">
        <v>122.68119</v>
      </c>
      <c r="D35" s="1">
        <v>33.171616</v>
      </c>
      <c r="E35" s="19">
        <v>43.455151000000001</v>
      </c>
      <c r="F35" s="19">
        <v>114.099998</v>
      </c>
      <c r="G35" s="1">
        <v>25.283121000000001</v>
      </c>
      <c r="H35" s="1">
        <v>99.913818000000006</v>
      </c>
      <c r="I35" s="19">
        <v>2059.73999</v>
      </c>
    </row>
    <row r="36" spans="1:9" x14ac:dyDescent="0.3">
      <c r="A36" s="3">
        <v>42401</v>
      </c>
      <c r="B36" s="1">
        <v>39.706772000000001</v>
      </c>
      <c r="C36" s="1">
        <v>113.353989</v>
      </c>
      <c r="D36" s="1">
        <v>31.649529999999999</v>
      </c>
      <c r="E36" s="19">
        <v>41.943232999999999</v>
      </c>
      <c r="F36" s="19">
        <v>106.91999800000001</v>
      </c>
      <c r="G36" s="1">
        <v>20.761258999999999</v>
      </c>
      <c r="H36" s="1">
        <v>96.453789</v>
      </c>
      <c r="I36" s="19">
        <v>1932.2299800000001</v>
      </c>
    </row>
    <row r="37" spans="1:9" x14ac:dyDescent="0.3">
      <c r="A37" s="3">
        <v>42370</v>
      </c>
      <c r="B37" s="1">
        <v>37.760185</v>
      </c>
      <c r="C37" s="1">
        <v>109.604088</v>
      </c>
      <c r="D37" s="1">
        <v>32.002597999999999</v>
      </c>
      <c r="E37" s="19">
        <v>38.005603999999998</v>
      </c>
      <c r="F37" s="19">
        <v>112.209999</v>
      </c>
      <c r="G37" s="1">
        <v>23.474377</v>
      </c>
      <c r="H37" s="1">
        <v>95.747887000000006</v>
      </c>
      <c r="I37" s="19">
        <v>1940.23999</v>
      </c>
    </row>
    <row r="38" spans="1:9" x14ac:dyDescent="0.3">
      <c r="A38" s="3">
        <v>42339</v>
      </c>
      <c r="B38" s="1">
        <v>41.014194000000003</v>
      </c>
      <c r="C38" s="1">
        <v>111.48291</v>
      </c>
      <c r="D38" s="1">
        <v>33.206650000000003</v>
      </c>
      <c r="E38" s="19">
        <v>46.994033999999999</v>
      </c>
      <c r="F38" s="19">
        <v>104.660004</v>
      </c>
      <c r="G38" s="1">
        <v>24.191977000000001</v>
      </c>
      <c r="H38" s="1">
        <v>94.171020999999996</v>
      </c>
      <c r="I38" s="19">
        <v>2043.9399410000001</v>
      </c>
    </row>
    <row r="39" spans="1:9" x14ac:dyDescent="0.3">
      <c r="A39" s="3">
        <v>42309</v>
      </c>
      <c r="B39" s="1">
        <v>39.872593000000002</v>
      </c>
      <c r="C39" s="1">
        <v>106.810928</v>
      </c>
      <c r="D39" s="1">
        <v>32.789695999999999</v>
      </c>
      <c r="E39" s="19">
        <v>51.014735999999999</v>
      </c>
      <c r="F39" s="19">
        <v>104.239998</v>
      </c>
      <c r="G39" s="1">
        <v>25.479724999999998</v>
      </c>
      <c r="H39" s="1">
        <v>92.134995000000004</v>
      </c>
      <c r="I39" s="19">
        <v>2080.4099120000001</v>
      </c>
    </row>
    <row r="40" spans="1:9" x14ac:dyDescent="0.3">
      <c r="A40" s="3">
        <v>42278</v>
      </c>
      <c r="B40" s="1">
        <v>44.665806000000003</v>
      </c>
      <c r="C40" s="1">
        <v>111.615578</v>
      </c>
      <c r="D40" s="1">
        <v>41.029792999999998</v>
      </c>
      <c r="E40" s="19">
        <v>49.968024999999997</v>
      </c>
      <c r="F40" s="19">
        <v>101.970001</v>
      </c>
      <c r="G40" s="1">
        <v>27.917598999999999</v>
      </c>
      <c r="H40" s="1">
        <v>91.943900999999997</v>
      </c>
      <c r="I40" s="19">
        <v>2079.360107</v>
      </c>
    </row>
    <row r="41" spans="1:9" x14ac:dyDescent="0.3">
      <c r="A41" s="3">
        <v>42248</v>
      </c>
      <c r="B41" s="1">
        <v>37.524307</v>
      </c>
      <c r="C41" s="1">
        <v>109.46472199999999</v>
      </c>
      <c r="D41" s="1">
        <v>37.246718999999999</v>
      </c>
      <c r="E41" s="19">
        <v>65.452713000000003</v>
      </c>
      <c r="F41" s="19">
        <v>89.900002000000001</v>
      </c>
      <c r="G41" s="1">
        <v>24.897655</v>
      </c>
      <c r="H41" s="1">
        <v>84.954597000000007</v>
      </c>
      <c r="I41" s="19">
        <v>1920.030029</v>
      </c>
    </row>
    <row r="42" spans="1:9" x14ac:dyDescent="0.3">
      <c r="A42" s="3">
        <v>42217</v>
      </c>
      <c r="B42" s="1">
        <v>37.581572999999999</v>
      </c>
      <c r="C42" s="1">
        <v>109.172195</v>
      </c>
      <c r="D42" s="1">
        <v>40.044991000000003</v>
      </c>
      <c r="E42" s="19">
        <v>65.751769999999993</v>
      </c>
      <c r="F42" s="19">
        <v>89.730002999999996</v>
      </c>
      <c r="G42" s="1">
        <v>25.338583</v>
      </c>
      <c r="H42" s="1">
        <v>84.878615999999994</v>
      </c>
      <c r="I42" s="19">
        <v>1972.1800539999999</v>
      </c>
    </row>
    <row r="43" spans="1:9" x14ac:dyDescent="0.3">
      <c r="A43" s="3">
        <v>42186</v>
      </c>
      <c r="B43" s="1">
        <v>38.661396000000003</v>
      </c>
      <c r="C43" s="1">
        <v>114.55059799999999</v>
      </c>
      <c r="D43" s="1">
        <v>42.358536000000001</v>
      </c>
      <c r="E43" s="19">
        <v>74.042389</v>
      </c>
      <c r="F43" s="19">
        <v>94.010002</v>
      </c>
      <c r="G43" s="1">
        <v>27.778376000000002</v>
      </c>
      <c r="H43" s="1">
        <v>90.505263999999997</v>
      </c>
      <c r="I43" s="19">
        <v>2103.8400879999999</v>
      </c>
    </row>
    <row r="44" spans="1:9" x14ac:dyDescent="0.3">
      <c r="A44" s="3">
        <v>42156</v>
      </c>
      <c r="B44" s="1">
        <v>38.507129999999997</v>
      </c>
      <c r="C44" s="1">
        <v>114.63123299999999</v>
      </c>
      <c r="D44" s="1">
        <v>43.073154000000002</v>
      </c>
      <c r="E44" s="19">
        <v>71.226241999999999</v>
      </c>
      <c r="F44" s="19">
        <v>85.769997000000004</v>
      </c>
      <c r="G44" s="1">
        <v>27.81757</v>
      </c>
      <c r="H44" s="1">
        <v>88.021591000000001</v>
      </c>
      <c r="I44" s="19">
        <v>2063.110107</v>
      </c>
    </row>
    <row r="45" spans="1:9" x14ac:dyDescent="0.3">
      <c r="A45" s="3">
        <v>42125</v>
      </c>
      <c r="B45" s="1">
        <v>40.849952999999999</v>
      </c>
      <c r="C45" s="1">
        <v>112.949348</v>
      </c>
      <c r="D45" s="1">
        <v>46.960163000000001</v>
      </c>
      <c r="E45" s="19">
        <v>72.538780000000003</v>
      </c>
      <c r="F45" s="19">
        <v>79.190002000000007</v>
      </c>
      <c r="G45" s="1">
        <v>30.296558000000001</v>
      </c>
      <c r="H45" s="1">
        <v>89.787300000000002</v>
      </c>
      <c r="I45" s="19">
        <v>2107.389893</v>
      </c>
    </row>
    <row r="46" spans="1:9" x14ac:dyDescent="0.3">
      <c r="A46" s="3">
        <v>42095</v>
      </c>
      <c r="B46" s="1">
        <v>46.462330000000001</v>
      </c>
      <c r="C46" s="1">
        <v>104.67147799999999</v>
      </c>
      <c r="D46" s="1">
        <v>43.432606</v>
      </c>
      <c r="E46" s="19">
        <v>73.186745000000002</v>
      </c>
      <c r="F46" s="19">
        <v>78.769997000000004</v>
      </c>
      <c r="G46" s="1">
        <v>29.620467999999999</v>
      </c>
      <c r="H46" s="1">
        <v>88.944489000000004</v>
      </c>
      <c r="I46" s="19">
        <v>2085.51001</v>
      </c>
    </row>
    <row r="47" spans="1:9" x14ac:dyDescent="0.3">
      <c r="A47" s="3">
        <v>42064</v>
      </c>
      <c r="B47" s="1">
        <v>50.782387</v>
      </c>
      <c r="C47" s="1">
        <v>110.774704</v>
      </c>
      <c r="D47" s="1">
        <v>42.117531</v>
      </c>
      <c r="E47" s="19">
        <v>68.12764</v>
      </c>
      <c r="F47" s="19">
        <v>82.220000999999996</v>
      </c>
      <c r="G47" s="1">
        <v>26.240036</v>
      </c>
      <c r="H47" s="1">
        <v>90.199759999999998</v>
      </c>
      <c r="I47" s="19">
        <v>2067.889893</v>
      </c>
    </row>
    <row r="48" spans="1:9" x14ac:dyDescent="0.3">
      <c r="A48" s="3">
        <v>42036</v>
      </c>
      <c r="B48" s="1">
        <v>45.993907999999998</v>
      </c>
      <c r="C48" s="1">
        <v>106.410759</v>
      </c>
      <c r="D48" s="1">
        <v>42.290157000000001</v>
      </c>
      <c r="E48" s="19">
        <v>70.669655000000006</v>
      </c>
      <c r="F48" s="19">
        <v>78.970000999999996</v>
      </c>
      <c r="G48" s="1">
        <v>27.748981000000001</v>
      </c>
      <c r="H48" s="1">
        <v>91.273383999999993</v>
      </c>
      <c r="I48" s="19">
        <v>2104.5</v>
      </c>
    </row>
    <row r="49" spans="1:9" x14ac:dyDescent="0.3">
      <c r="A49" s="3">
        <v>42005</v>
      </c>
      <c r="B49" s="1">
        <v>47.126949000000003</v>
      </c>
      <c r="C49" s="1">
        <v>99.499640999999997</v>
      </c>
      <c r="D49" s="1">
        <v>41.186092000000002</v>
      </c>
      <c r="E49" s="19">
        <v>64.048789999999997</v>
      </c>
      <c r="F49" s="19">
        <v>75.910004000000001</v>
      </c>
      <c r="G49" s="1">
        <v>22.820402000000001</v>
      </c>
      <c r="H49" s="1">
        <v>89.163177000000005</v>
      </c>
      <c r="I49" s="19">
        <v>1994.98999</v>
      </c>
    </row>
    <row r="50" spans="1:9" x14ac:dyDescent="0.3">
      <c r="A50" s="3">
        <v>41974</v>
      </c>
      <c r="B50" s="1">
        <v>51.495894999999997</v>
      </c>
      <c r="C50" s="1">
        <v>94.311858999999998</v>
      </c>
      <c r="D50" s="1">
        <v>45.929156999999996</v>
      </c>
      <c r="E50" s="19">
        <v>68.551308000000006</v>
      </c>
      <c r="F50" s="19">
        <v>78.019997000000004</v>
      </c>
      <c r="G50" s="1">
        <v>20.057261</v>
      </c>
      <c r="H50" s="1">
        <v>93.107581999999994</v>
      </c>
      <c r="I50" s="19">
        <v>2058.8999020000001</v>
      </c>
    </row>
    <row r="51" spans="1:9" x14ac:dyDescent="0.3">
      <c r="A51" s="3">
        <v>41944</v>
      </c>
      <c r="B51" s="1">
        <v>46.598838999999998</v>
      </c>
      <c r="C51" s="1">
        <v>92.016807999999997</v>
      </c>
      <c r="D51" s="1">
        <v>46.314971999999997</v>
      </c>
      <c r="E51" s="19">
        <v>73.070442</v>
      </c>
      <c r="F51" s="19">
        <v>77.699996999999996</v>
      </c>
      <c r="G51" s="1">
        <v>21.546614000000002</v>
      </c>
      <c r="H51" s="1">
        <v>95.760536000000002</v>
      </c>
      <c r="I51" s="19">
        <v>2067.5600589999999</v>
      </c>
    </row>
    <row r="52" spans="1:9" x14ac:dyDescent="0.3">
      <c r="A52" s="3">
        <v>41913</v>
      </c>
      <c r="B52" s="1">
        <v>39.605133000000002</v>
      </c>
      <c r="C52" s="1">
        <v>88.639519000000007</v>
      </c>
      <c r="D52" s="1">
        <v>41.321266000000001</v>
      </c>
      <c r="E52" s="19">
        <v>69.423569000000001</v>
      </c>
      <c r="F52" s="19">
        <v>74.989998</v>
      </c>
      <c r="G52" s="1">
        <v>19.420366000000001</v>
      </c>
      <c r="H52" s="1">
        <v>95.344748999999993</v>
      </c>
      <c r="I52" s="19">
        <v>2018.0500489999999</v>
      </c>
    </row>
    <row r="53" spans="1:9" x14ac:dyDescent="0.3">
      <c r="A53" s="3">
        <v>41883</v>
      </c>
      <c r="B53" s="1">
        <v>33.982841000000001</v>
      </c>
      <c r="C53" s="1">
        <v>80.126143999999996</v>
      </c>
      <c r="D53" s="1">
        <v>44.925888</v>
      </c>
      <c r="E53" s="19">
        <v>77.955100999999999</v>
      </c>
      <c r="F53" s="19">
        <v>79.040001000000004</v>
      </c>
      <c r="G53" s="1">
        <v>17.676259999999999</v>
      </c>
      <c r="H53" s="1">
        <v>94.292029999999997</v>
      </c>
      <c r="I53" s="19">
        <v>1972.290039</v>
      </c>
    </row>
    <row r="54" spans="1:9" x14ac:dyDescent="0.3">
      <c r="A54" s="3">
        <v>41852</v>
      </c>
      <c r="B54" s="1">
        <v>37.239364999999999</v>
      </c>
      <c r="C54" s="1">
        <v>80.525620000000004</v>
      </c>
      <c r="D54" s="1">
        <v>43.624405000000003</v>
      </c>
      <c r="E54" s="19">
        <v>81.892730999999998</v>
      </c>
      <c r="F54" s="19">
        <v>74.819999999999993</v>
      </c>
      <c r="G54" s="1">
        <v>18.724684</v>
      </c>
      <c r="H54" s="1">
        <v>91.145515000000003</v>
      </c>
      <c r="I54" s="19">
        <v>2003.369995</v>
      </c>
    </row>
    <row r="55" spans="1:9" x14ac:dyDescent="0.3">
      <c r="A55" s="3">
        <v>41821</v>
      </c>
      <c r="B55" s="1">
        <v>37.116546999999997</v>
      </c>
      <c r="C55" s="1">
        <v>75.295372</v>
      </c>
      <c r="D55" s="1">
        <v>40.597126000000003</v>
      </c>
      <c r="E55" s="19">
        <v>82.540694999999999</v>
      </c>
      <c r="F55" s="19">
        <v>72.650002000000001</v>
      </c>
      <c r="G55" s="1">
        <v>18.058395000000001</v>
      </c>
      <c r="H55" s="1">
        <v>87.947136</v>
      </c>
      <c r="I55" s="19">
        <v>1930.670044</v>
      </c>
    </row>
    <row r="56" spans="1:9" x14ac:dyDescent="0.3">
      <c r="A56" s="3">
        <v>41791</v>
      </c>
      <c r="B56" s="1">
        <v>41.043151999999999</v>
      </c>
      <c r="C56" s="1">
        <v>75.590423999999999</v>
      </c>
      <c r="D56" s="1">
        <v>38.593516999999999</v>
      </c>
      <c r="E56" s="19">
        <v>80.422348</v>
      </c>
      <c r="F56" s="19">
        <v>67.290001000000004</v>
      </c>
      <c r="G56" s="1">
        <v>16.431861999999999</v>
      </c>
      <c r="H56" s="1">
        <v>91.927550999999994</v>
      </c>
      <c r="I56" s="19">
        <v>1960.2299800000001</v>
      </c>
    </row>
    <row r="57" spans="1:9" x14ac:dyDescent="0.3">
      <c r="A57" s="3">
        <v>41760</v>
      </c>
      <c r="B57" s="1">
        <v>38.368102999999998</v>
      </c>
      <c r="C57" s="1">
        <v>73.630156999999997</v>
      </c>
      <c r="D57" s="1">
        <v>39.108452</v>
      </c>
      <c r="E57" s="19">
        <v>80.164824999999993</v>
      </c>
      <c r="F57" s="19">
        <v>63.299999</v>
      </c>
      <c r="G57" s="1">
        <v>15.853762</v>
      </c>
      <c r="H57" s="1">
        <v>88.53389</v>
      </c>
      <c r="I57" s="19">
        <v>1923.5699460000001</v>
      </c>
    </row>
    <row r="58" spans="1:9" x14ac:dyDescent="0.3">
      <c r="A58" s="3">
        <v>41730</v>
      </c>
      <c r="B58" s="1">
        <v>33.505203000000002</v>
      </c>
      <c r="C58" s="1">
        <v>69.386002000000005</v>
      </c>
      <c r="D58" s="1">
        <v>38.05547</v>
      </c>
      <c r="E58" s="19">
        <v>76.850243000000006</v>
      </c>
      <c r="F58" s="19">
        <v>59.779998999999997</v>
      </c>
      <c r="G58" s="1">
        <v>17.284323000000001</v>
      </c>
      <c r="H58" s="1">
        <v>88.385551000000007</v>
      </c>
      <c r="I58" s="19">
        <v>1883.9499510000001</v>
      </c>
    </row>
    <row r="59" spans="1:9" x14ac:dyDescent="0.3">
      <c r="A59" s="3">
        <v>41699</v>
      </c>
      <c r="B59" s="1">
        <v>34.966937999999999</v>
      </c>
      <c r="C59" s="1">
        <v>75.539406</v>
      </c>
      <c r="D59" s="1">
        <v>37.759582999999999</v>
      </c>
      <c r="E59" s="19">
        <v>89.734756000000004</v>
      </c>
      <c r="F59" s="19">
        <v>60.240001999999997</v>
      </c>
      <c r="G59" s="1">
        <v>18.609355999999998</v>
      </c>
      <c r="H59" s="1">
        <v>85.715393000000006</v>
      </c>
      <c r="I59" s="19">
        <v>1872.339966</v>
      </c>
    </row>
    <row r="60" spans="1:9" x14ac:dyDescent="0.3">
      <c r="A60" s="3">
        <v>41671</v>
      </c>
      <c r="B60" s="1">
        <v>35.282210999999997</v>
      </c>
      <c r="C60" s="1">
        <v>71.190764999999999</v>
      </c>
      <c r="D60" s="1">
        <v>35.123694999999998</v>
      </c>
      <c r="E60" s="19">
        <v>79.790999999999997</v>
      </c>
      <c r="F60" s="19">
        <v>68.459998999999996</v>
      </c>
      <c r="G60" s="1">
        <v>17.081284</v>
      </c>
      <c r="H60" s="1">
        <v>79.809517</v>
      </c>
      <c r="I60" s="19">
        <v>1859.4499510000001</v>
      </c>
    </row>
    <row r="61" spans="1:9" x14ac:dyDescent="0.3">
      <c r="A61" s="3">
        <v>41640</v>
      </c>
      <c r="B61" s="1">
        <v>32.053019999999997</v>
      </c>
      <c r="C61" s="1">
        <v>66.593361000000002</v>
      </c>
      <c r="D61" s="1">
        <v>34.154755000000002</v>
      </c>
      <c r="E61" s="19">
        <v>74.881423999999996</v>
      </c>
      <c r="F61" s="19">
        <v>62.57</v>
      </c>
      <c r="G61" s="1">
        <v>15.329359999999999</v>
      </c>
      <c r="H61" s="1">
        <v>76.647293000000005</v>
      </c>
      <c r="I61" s="19">
        <v>1782.589966</v>
      </c>
    </row>
    <row r="62" spans="1:9" x14ac:dyDescent="0.3">
      <c r="A62" s="3">
        <v>41609</v>
      </c>
      <c r="B62" s="1">
        <v>24.123366999999998</v>
      </c>
      <c r="C62" s="1">
        <v>69.112296999999998</v>
      </c>
      <c r="D62" s="1">
        <v>37.546008999999998</v>
      </c>
      <c r="E62" s="19">
        <v>74.524215999999996</v>
      </c>
      <c r="F62" s="19">
        <v>54.650002000000001</v>
      </c>
      <c r="G62" s="1">
        <v>16.828227999999999</v>
      </c>
      <c r="H62" s="1">
        <v>79.350341999999998</v>
      </c>
      <c r="I62" s="19">
        <v>1848.3599850000001</v>
      </c>
    </row>
    <row r="63" spans="1:9" x14ac:dyDescent="0.3">
      <c r="A63" s="3">
        <v>41579</v>
      </c>
      <c r="B63" s="1">
        <v>22.432342999999999</v>
      </c>
      <c r="C63" s="1">
        <v>68.359673000000001</v>
      </c>
      <c r="D63" s="1">
        <v>34.660083999999998</v>
      </c>
      <c r="E63" s="19">
        <v>66.981239000000002</v>
      </c>
      <c r="F63" s="19">
        <v>47.009998000000003</v>
      </c>
      <c r="G63" s="1">
        <v>17.811254999999999</v>
      </c>
      <c r="H63" s="1">
        <v>81.441520999999995</v>
      </c>
      <c r="I63" s="19">
        <v>1805.8100589999999</v>
      </c>
    </row>
    <row r="64" spans="1:9" x14ac:dyDescent="0.3">
      <c r="A64" s="3">
        <v>41548</v>
      </c>
      <c r="B64" s="1">
        <v>20.989713999999999</v>
      </c>
      <c r="C64" s="1">
        <v>62.650798999999999</v>
      </c>
      <c r="D64" s="1">
        <v>35.219817999999997</v>
      </c>
      <c r="E64" s="19">
        <v>67.521209999999996</v>
      </c>
      <c r="F64" s="19">
        <v>50.209999000000003</v>
      </c>
      <c r="G64" s="1">
        <v>16.789297000000001</v>
      </c>
      <c r="H64" s="1">
        <v>79.677779999999998</v>
      </c>
      <c r="I64" s="19">
        <v>1756.540039</v>
      </c>
    </row>
    <row r="65" spans="1:9" x14ac:dyDescent="0.3">
      <c r="A65" s="3">
        <v>41518</v>
      </c>
      <c r="B65" s="1">
        <v>18.114018999999999</v>
      </c>
      <c r="C65" s="1">
        <v>65.478943000000001</v>
      </c>
      <c r="D65" s="1">
        <v>31.723666999999999</v>
      </c>
      <c r="E65" s="1">
        <v>67.205535999999995</v>
      </c>
      <c r="F65" s="1">
        <v>50.23</v>
      </c>
      <c r="G65" s="1">
        <v>20.821241000000001</v>
      </c>
      <c r="H65" s="1">
        <v>74.584496000000001</v>
      </c>
      <c r="I65" s="1">
        <v>1681.5500489999999</v>
      </c>
    </row>
  </sheetData>
  <sortState xmlns:xlrd2="http://schemas.microsoft.com/office/spreadsheetml/2017/richdata2" ref="A5:I64">
    <sortCondition descending="1" ref="A4"/>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E708-65B8-4B69-A77E-70C042A92CDE}">
  <dimension ref="A1:S77"/>
  <sheetViews>
    <sheetView workbookViewId="0">
      <selection activeCell="K22" sqref="K22"/>
    </sheetView>
  </sheetViews>
  <sheetFormatPr defaultRowHeight="14" x14ac:dyDescent="0.3"/>
  <cols>
    <col min="1" max="1" width="13.25" customWidth="1"/>
    <col min="2" max="2" width="15.08203125" customWidth="1"/>
    <col min="11" max="11" width="12.25" customWidth="1"/>
  </cols>
  <sheetData>
    <row r="1" spans="1:19" ht="20" x14ac:dyDescent="0.4">
      <c r="A1" s="4"/>
      <c r="B1" s="4"/>
      <c r="C1" s="4"/>
      <c r="D1" s="4"/>
      <c r="E1" s="4"/>
      <c r="F1" s="4"/>
      <c r="G1" s="4"/>
      <c r="H1" s="4"/>
      <c r="I1" s="5" t="s">
        <v>7</v>
      </c>
      <c r="J1" s="4"/>
      <c r="K1" s="4"/>
      <c r="L1" s="4"/>
      <c r="M1" s="4"/>
      <c r="N1" s="4"/>
      <c r="O1" s="4"/>
      <c r="P1" s="4"/>
      <c r="Q1" s="4"/>
      <c r="R1" s="4"/>
      <c r="S1" s="4"/>
    </row>
    <row r="2" spans="1:19" x14ac:dyDescent="0.3">
      <c r="A2" s="6" t="s">
        <v>8</v>
      </c>
      <c r="B2" s="4"/>
      <c r="C2" s="4"/>
      <c r="D2" s="4"/>
      <c r="E2" s="4"/>
      <c r="F2" s="4"/>
      <c r="G2" s="4"/>
      <c r="H2" s="4"/>
      <c r="I2" s="4"/>
      <c r="J2" s="4"/>
      <c r="K2" s="4"/>
      <c r="L2" s="4"/>
      <c r="M2" s="4"/>
      <c r="N2" s="4"/>
      <c r="O2" s="4"/>
      <c r="P2" s="4"/>
      <c r="Q2" s="4"/>
      <c r="R2" s="4"/>
      <c r="S2" s="4"/>
    </row>
    <row r="3" spans="1:19" x14ac:dyDescent="0.3">
      <c r="A3" s="6"/>
      <c r="B3" s="4"/>
      <c r="C3" s="4"/>
      <c r="D3" s="4"/>
      <c r="E3" s="4"/>
      <c r="F3" s="4"/>
      <c r="G3" s="4"/>
      <c r="H3" s="4"/>
      <c r="I3" s="4"/>
      <c r="J3" s="4"/>
      <c r="K3" s="4"/>
      <c r="L3" s="4"/>
      <c r="M3" s="4"/>
      <c r="N3" s="4"/>
      <c r="O3" s="4"/>
      <c r="P3" s="4"/>
      <c r="Q3" s="4"/>
      <c r="R3" s="4"/>
      <c r="S3" s="4"/>
    </row>
    <row r="4" spans="1:19" x14ac:dyDescent="0.3">
      <c r="A4" s="4"/>
      <c r="B4" s="4"/>
      <c r="C4" s="4"/>
      <c r="D4" s="4"/>
      <c r="E4" s="4"/>
      <c r="F4" s="4"/>
      <c r="G4" s="4"/>
      <c r="H4" s="4"/>
      <c r="I4" s="4"/>
      <c r="J4" s="4"/>
      <c r="K4" s="4"/>
      <c r="L4" s="4"/>
      <c r="M4" s="4"/>
      <c r="N4" s="4"/>
      <c r="O4" s="4"/>
      <c r="P4" s="4"/>
      <c r="Q4" s="4"/>
      <c r="R4" s="4"/>
      <c r="S4" s="4"/>
    </row>
    <row r="5" spans="1:19" ht="15.5" x14ac:dyDescent="0.35">
      <c r="A5" s="88" t="s">
        <v>9</v>
      </c>
      <c r="B5" s="4"/>
      <c r="C5" s="4"/>
      <c r="D5" s="4"/>
      <c r="E5" s="4"/>
      <c r="F5" s="4"/>
      <c r="G5" s="4"/>
      <c r="H5" s="4"/>
      <c r="I5" s="4"/>
      <c r="J5" s="4"/>
      <c r="K5" s="88" t="s">
        <v>10</v>
      </c>
      <c r="L5" s="4"/>
      <c r="M5" s="4"/>
      <c r="N5" s="4"/>
      <c r="O5" s="4"/>
      <c r="P5" s="4"/>
      <c r="Q5" s="4"/>
      <c r="R5" s="4"/>
      <c r="S5" s="4"/>
    </row>
    <row r="6" spans="1:19" x14ac:dyDescent="0.3">
      <c r="A6" s="17" t="s">
        <v>1</v>
      </c>
      <c r="B6" s="17" t="s">
        <v>58</v>
      </c>
      <c r="C6" s="17" t="s">
        <v>60</v>
      </c>
      <c r="D6" s="17" t="s">
        <v>66</v>
      </c>
      <c r="E6" s="17" t="s">
        <v>2</v>
      </c>
      <c r="F6" s="17" t="s">
        <v>4</v>
      </c>
      <c r="G6" s="17" t="s">
        <v>64</v>
      </c>
      <c r="H6" s="17" t="s">
        <v>62</v>
      </c>
      <c r="I6" s="18" t="s">
        <v>68</v>
      </c>
      <c r="J6" s="4"/>
      <c r="K6" s="17" t="s">
        <v>58</v>
      </c>
      <c r="L6" s="17" t="s">
        <v>60</v>
      </c>
      <c r="M6" s="17" t="s">
        <v>66</v>
      </c>
      <c r="N6" s="17" t="s">
        <v>2</v>
      </c>
      <c r="O6" s="17" t="s">
        <v>4</v>
      </c>
      <c r="P6" s="17" t="s">
        <v>64</v>
      </c>
      <c r="Q6" s="17" t="s">
        <v>62</v>
      </c>
      <c r="R6" s="18" t="s">
        <v>68</v>
      </c>
      <c r="S6" s="4"/>
    </row>
    <row r="7" spans="1:19" x14ac:dyDescent="0.3">
      <c r="A7" s="8">
        <v>43344</v>
      </c>
      <c r="B7" s="9">
        <f>(Prices!B5-Prices!B6)/Prices!B6</f>
        <v>2.3662504245526093E-2</v>
      </c>
      <c r="C7" s="9">
        <f>(Prices!C5-Prices!C6)/Prices!C6</f>
        <v>-9.0141932493151451E-3</v>
      </c>
      <c r="D7" s="9">
        <f>(Prices!D5-Prices!D6)/Prices!D6</f>
        <v>4.15653738193045E-3</v>
      </c>
      <c r="E7" s="9">
        <f>(Prices!E5-Prices!E6)/Prices!E6</f>
        <v>1.826960800088049E-2</v>
      </c>
      <c r="F7" s="9">
        <f>(Prices!F5-Prices!F6)/Prices!F6</f>
        <v>-6.4132414821201092E-2</v>
      </c>
      <c r="G7" s="9">
        <f>(Prices!G5-Prices!G6)/Prices!G6</f>
        <v>6.7218028132372015E-2</v>
      </c>
      <c r="H7" s="9">
        <f>(Prices!H5-Prices!H6)/Prices!H6</f>
        <v>3.2673561772302774E-2</v>
      </c>
      <c r="I7" s="9">
        <f>(Prices!I5-Prices!I6)/Prices!I6</f>
        <v>4.2942871026614999E-3</v>
      </c>
      <c r="J7" s="9"/>
      <c r="K7" s="10">
        <f>B7-$B$69</f>
        <v>5.1258766982690725E-3</v>
      </c>
      <c r="L7" s="10">
        <f t="shared" ref="L7:R22" si="0">C7-$B$69</f>
        <v>-2.7550820796572166E-2</v>
      </c>
      <c r="M7" s="10">
        <f t="shared" si="0"/>
        <v>-1.438009016532657E-2</v>
      </c>
      <c r="N7" s="10">
        <f t="shared" si="0"/>
        <v>-2.6701954637653111E-4</v>
      </c>
      <c r="O7" s="10">
        <f t="shared" si="0"/>
        <v>-8.2669042368458109E-2</v>
      </c>
      <c r="P7" s="10">
        <f t="shared" si="0"/>
        <v>4.8681400585114998E-2</v>
      </c>
      <c r="Q7" s="10">
        <f t="shared" si="0"/>
        <v>1.4136934225045753E-2</v>
      </c>
      <c r="R7" s="10">
        <f t="shared" si="0"/>
        <v>-1.4242340444595521E-2</v>
      </c>
      <c r="S7" s="4"/>
    </row>
    <row r="8" spans="1:19" x14ac:dyDescent="0.3">
      <c r="A8" s="8">
        <v>43313</v>
      </c>
      <c r="B8" s="9">
        <f>(Prices!B6-Prices!B7)/Prices!B7</f>
        <v>2.3773403652063915E-2</v>
      </c>
      <c r="C8" s="9">
        <f>(Prices!C6-Prices!C7)/Prices!C7</f>
        <v>6.0184716528865236E-2</v>
      </c>
      <c r="D8" s="9">
        <f>(Prices!D6-Prices!D7)/Prices!D7</f>
        <v>4.4343177358914278E-2</v>
      </c>
      <c r="E8" s="9">
        <f>(Prices!E6-Prices!E7)/Prices!E7</f>
        <v>5.9962626104552968E-2</v>
      </c>
      <c r="F8" s="9">
        <f>(Prices!F6-Prices!F7)/Prices!F7</f>
        <v>1.8252369703877929E-2</v>
      </c>
      <c r="G8" s="9">
        <f>(Prices!G6-Prices!G7)/Prices!G7</f>
        <v>5.2017755768389164E-2</v>
      </c>
      <c r="H8" s="9">
        <f>(Prices!H6-Prices!H7)/Prices!H7</f>
        <v>1.6374792517721275E-2</v>
      </c>
      <c r="I8" s="9">
        <f>(Prices!I6-Prices!I7)/Prices!I7</f>
        <v>3.0263211466054526E-2</v>
      </c>
      <c r="J8" s="4"/>
      <c r="K8" s="10">
        <f t="shared" ref="K8:K65" si="1">B8-$B$69</f>
        <v>5.2367761048068943E-3</v>
      </c>
      <c r="L8" s="10">
        <f t="shared" si="0"/>
        <v>4.1648088981608211E-2</v>
      </c>
      <c r="M8" s="10">
        <f t="shared" si="0"/>
        <v>2.5806549811657257E-2</v>
      </c>
      <c r="N8" s="10">
        <f t="shared" si="0"/>
        <v>4.1425998557295951E-2</v>
      </c>
      <c r="O8" s="10">
        <f t="shared" si="0"/>
        <v>-2.8425784337909182E-4</v>
      </c>
      <c r="P8" s="10">
        <f t="shared" si="0"/>
        <v>3.3481128221132139E-2</v>
      </c>
      <c r="Q8" s="10">
        <f t="shared" si="0"/>
        <v>-2.1618350295357462E-3</v>
      </c>
      <c r="R8" s="10">
        <f t="shared" si="0"/>
        <v>1.1726583918797506E-2</v>
      </c>
      <c r="S8" s="4"/>
    </row>
    <row r="9" spans="1:19" x14ac:dyDescent="0.3">
      <c r="A9" s="8">
        <v>43282</v>
      </c>
      <c r="B9" s="9">
        <f>(Prices!B7-Prices!B8)/Prices!B8</f>
        <v>4.1622816014436993E-2</v>
      </c>
      <c r="C9" s="9">
        <f>(Prices!C7-Prices!C8)/Prices!C8</f>
        <v>3.576962603586329E-2</v>
      </c>
      <c r="D9" s="9">
        <f>(Prices!D7-Prices!D8)/Prices!D8</f>
        <v>5.3021844528041026E-2</v>
      </c>
      <c r="E9" s="9">
        <f>(Prices!E7-Prices!E8)/Prices!E8</f>
        <v>-1.6193820818536379E-2</v>
      </c>
      <c r="F9" s="9">
        <f>(Prices!F7-Prices!F8)/Prices!F8</f>
        <v>-0.11187733746839561</v>
      </c>
      <c r="G9" s="9">
        <f>(Prices!G7-Prices!G8)/Prices!G8</f>
        <v>5.3843200180063729E-2</v>
      </c>
      <c r="H9" s="9">
        <f>(Prices!H7-Prices!H8)/Prices!H8</f>
        <v>9.2137756901618281E-2</v>
      </c>
      <c r="I9" s="9">
        <f>(Prices!I7-Prices!I8)/Prices!I8</f>
        <v>3.6021556221367206E-2</v>
      </c>
      <c r="J9" s="4"/>
      <c r="K9" s="10">
        <f t="shared" si="1"/>
        <v>2.3086188467179972E-2</v>
      </c>
      <c r="L9" s="10">
        <f t="shared" si="0"/>
        <v>1.7232998488606269E-2</v>
      </c>
      <c r="M9" s="10">
        <f t="shared" si="0"/>
        <v>3.4485216980784009E-2</v>
      </c>
      <c r="N9" s="10">
        <f t="shared" si="0"/>
        <v>-3.47304483657934E-2</v>
      </c>
      <c r="O9" s="10">
        <f t="shared" si="0"/>
        <v>-0.13041396501565264</v>
      </c>
      <c r="P9" s="10">
        <f t="shared" si="0"/>
        <v>3.5306572632806704E-2</v>
      </c>
      <c r="Q9" s="10">
        <f t="shared" si="0"/>
        <v>7.3601129354361264E-2</v>
      </c>
      <c r="R9" s="10">
        <f t="shared" si="0"/>
        <v>1.7484928674110185E-2</v>
      </c>
      <c r="S9" s="4"/>
    </row>
    <row r="10" spans="1:19" x14ac:dyDescent="0.3">
      <c r="A10" s="8">
        <v>43252</v>
      </c>
      <c r="B10" s="9">
        <f>(Prices!B8-Prices!B9)/Prices!B9</f>
        <v>-0.12611911501558071</v>
      </c>
      <c r="C10" s="9">
        <f>(Prices!C8-Prices!C9)/Prices!C9</f>
        <v>1.5858608915940462E-2</v>
      </c>
      <c r="D10" s="9">
        <f>(Prices!D8-Prices!D9)/Prices!D9</f>
        <v>5.6229176111983067E-2</v>
      </c>
      <c r="E10" s="9">
        <f>(Prices!E8-Prices!E9)/Prices!E9</f>
        <v>6.9028232886001184E-2</v>
      </c>
      <c r="F10" s="9">
        <f>(Prices!F8-Prices!F9)/Prices!F9</f>
        <v>1.3244384259278258E-2</v>
      </c>
      <c r="G10" s="9">
        <f>(Prices!G8-Prices!G9)/Prices!G9</f>
        <v>8.8553848592564335E-2</v>
      </c>
      <c r="H10" s="9">
        <f>(Prices!H8-Prices!H9)/Prices!H9</f>
        <v>2.1902090429497E-2</v>
      </c>
      <c r="I10" s="9">
        <f>(Prices!I8-Prices!I9)/Prices!I9</f>
        <v>4.8424360241866009E-3</v>
      </c>
      <c r="J10" s="4"/>
      <c r="K10" s="10">
        <f t="shared" si="1"/>
        <v>-0.14465574256283772</v>
      </c>
      <c r="L10" s="10">
        <f t="shared" si="0"/>
        <v>-2.6780186313165588E-3</v>
      </c>
      <c r="M10" s="10">
        <f t="shared" si="0"/>
        <v>3.769254856472605E-2</v>
      </c>
      <c r="N10" s="10">
        <f t="shared" si="0"/>
        <v>5.0491605338744167E-2</v>
      </c>
      <c r="O10" s="10">
        <f t="shared" si="0"/>
        <v>-5.2922432879787627E-3</v>
      </c>
      <c r="P10" s="10">
        <f t="shared" si="0"/>
        <v>7.0017221045307318E-2</v>
      </c>
      <c r="Q10" s="10">
        <f t="shared" si="0"/>
        <v>3.3654628822399786E-3</v>
      </c>
      <c r="R10" s="10">
        <f t="shared" si="0"/>
        <v>-1.369419152307042E-2</v>
      </c>
      <c r="S10" s="4"/>
    </row>
    <row r="11" spans="1:19" x14ac:dyDescent="0.3">
      <c r="A11" s="8">
        <v>43221</v>
      </c>
      <c r="B11" s="9">
        <f>(Prices!B9-Prices!B10)/Prices!B10</f>
        <v>1.4209078409905568E-2</v>
      </c>
      <c r="C11" s="9">
        <f>(Prices!C9-Prices!C10)/Prices!C10</f>
        <v>2.1615811603800307E-2</v>
      </c>
      <c r="D11" s="9">
        <f>(Prices!D9-Prices!D10)/Prices!D10</f>
        <v>-3.6579931140741935E-2</v>
      </c>
      <c r="E11" s="9">
        <f>(Prices!E9-Prices!E10)/Prices!E10</f>
        <v>3.166748683994277E-2</v>
      </c>
      <c r="F11" s="9">
        <f>(Prices!F9-Prices!F10)/Prices!F10</f>
        <v>0.11499999418604653</v>
      </c>
      <c r="G11" s="9">
        <f>(Prices!G9-Prices!G10)/Prices!G10</f>
        <v>2.7492811358545526E-2</v>
      </c>
      <c r="H11" s="9">
        <f>(Prices!H9-Prices!H10)/Prices!H10</f>
        <v>-5.4312560002602921E-2</v>
      </c>
      <c r="I11" s="9">
        <f>(Prices!I9-Prices!I10)/Prices!I10</f>
        <v>2.1608341965291905E-2</v>
      </c>
      <c r="J11" s="4"/>
      <c r="K11" s="10">
        <f t="shared" si="1"/>
        <v>-4.3275491373514531E-3</v>
      </c>
      <c r="L11" s="10">
        <f t="shared" si="0"/>
        <v>3.0791840565432861E-3</v>
      </c>
      <c r="M11" s="10">
        <f t="shared" si="0"/>
        <v>-5.5116558687998959E-2</v>
      </c>
      <c r="N11" s="10">
        <f t="shared" si="0"/>
        <v>1.3130859292685749E-2</v>
      </c>
      <c r="O11" s="10">
        <f t="shared" si="0"/>
        <v>9.6463366638789516E-2</v>
      </c>
      <c r="P11" s="10">
        <f t="shared" si="0"/>
        <v>8.9561838112885046E-3</v>
      </c>
      <c r="Q11" s="10">
        <f t="shared" si="0"/>
        <v>-7.2849187549859945E-2</v>
      </c>
      <c r="R11" s="10">
        <f t="shared" si="0"/>
        <v>3.0717144180348842E-3</v>
      </c>
      <c r="S11" s="4"/>
    </row>
    <row r="12" spans="1:19" x14ac:dyDescent="0.3">
      <c r="A12" s="8">
        <v>43191</v>
      </c>
      <c r="B12" s="9">
        <f>(Prices!B10-Prices!B11)/Prices!B11</f>
        <v>-0.17378744343325359</v>
      </c>
      <c r="C12" s="9">
        <f>(Prices!C10-Prices!C11)/Prices!C11</f>
        <v>0.1083304700452206</v>
      </c>
      <c r="D12" s="9">
        <f>(Prices!D10-Prices!D11)/Prices!D11</f>
        <v>4.6345424380640113E-2</v>
      </c>
      <c r="E12" s="9">
        <f>(Prices!E10-Prices!E11)/Prices!E11</f>
        <v>9.8870266857533445E-2</v>
      </c>
      <c r="F12" s="9">
        <f>(Prices!F10-Prices!F11)/Prices!F11</f>
        <v>7.6412838944175873E-2</v>
      </c>
      <c r="G12" s="9">
        <f>(Prices!G10-Prices!G11)/Prices!G11</f>
        <v>-4.9192000988392826E-2</v>
      </c>
      <c r="H12" s="9">
        <f>(Prices!H10-Prices!H11)/Prices!H11</f>
        <v>-1.295353489992835E-2</v>
      </c>
      <c r="I12" s="9">
        <f>(Prices!I10-Prices!I11)/Prices!I11</f>
        <v>2.7187751316434801E-3</v>
      </c>
      <c r="J12" s="4"/>
      <c r="K12" s="10">
        <f t="shared" si="1"/>
        <v>-0.1923240709805106</v>
      </c>
      <c r="L12" s="10">
        <f t="shared" si="0"/>
        <v>8.9793842497963586E-2</v>
      </c>
      <c r="M12" s="10">
        <f t="shared" si="0"/>
        <v>2.7808796833383092E-2</v>
      </c>
      <c r="N12" s="10">
        <f t="shared" si="0"/>
        <v>8.0333639310276428E-2</v>
      </c>
      <c r="O12" s="10">
        <f t="shared" si="0"/>
        <v>5.7876211396918856E-2</v>
      </c>
      <c r="P12" s="10">
        <f t="shared" si="0"/>
        <v>-6.7728628535649843E-2</v>
      </c>
      <c r="Q12" s="10">
        <f t="shared" si="0"/>
        <v>-3.1490162447185374E-2</v>
      </c>
      <c r="R12" s="10">
        <f t="shared" si="0"/>
        <v>-1.581785241561354E-2</v>
      </c>
      <c r="S12" s="4"/>
    </row>
    <row r="13" spans="1:19" x14ac:dyDescent="0.3">
      <c r="A13" s="8">
        <v>43160</v>
      </c>
      <c r="B13" s="9">
        <f>(Prices!B11-Prices!B12)/Prices!B12</f>
        <v>-4.0370144759453053E-2</v>
      </c>
      <c r="C13" s="9">
        <f>(Prices!C11-Prices!C12)/Prices!C12</f>
        <v>-5.3767297519791972E-2</v>
      </c>
      <c r="D13" s="9">
        <f>(Prices!D11-Prices!D12)/Prices!D12</f>
        <v>5.2720263255276636E-2</v>
      </c>
      <c r="E13" s="9">
        <f>(Prices!E11-Prices!E12)/Prices!E12</f>
        <v>-7.9544619568976349E-2</v>
      </c>
      <c r="F13" s="9">
        <f>(Prices!F11-Prices!F12)/Prices!F12</f>
        <v>-0.10391438578173673</v>
      </c>
      <c r="G13" s="9">
        <f>(Prices!G11-Prices!G12)/Prices!G12</f>
        <v>-4.2013418158560745E-2</v>
      </c>
      <c r="H13" s="9">
        <f>(Prices!H11-Prices!H12)/Prices!H12</f>
        <v>-7.0018658607975282E-3</v>
      </c>
      <c r="I13" s="9">
        <f>(Prices!I11-Prices!I12)/Prices!I12</f>
        <v>-2.6884498624825112E-2</v>
      </c>
      <c r="J13" s="4"/>
      <c r="K13" s="10">
        <f t="shared" si="1"/>
        <v>-5.890677230671007E-2</v>
      </c>
      <c r="L13" s="10">
        <f t="shared" si="0"/>
        <v>-7.2303925067048996E-2</v>
      </c>
      <c r="M13" s="10">
        <f t="shared" si="0"/>
        <v>3.4183635708019619E-2</v>
      </c>
      <c r="N13" s="10">
        <f t="shared" si="0"/>
        <v>-9.8081247116233367E-2</v>
      </c>
      <c r="O13" s="10">
        <f t="shared" si="0"/>
        <v>-0.12245101332899375</v>
      </c>
      <c r="P13" s="10">
        <f t="shared" si="0"/>
        <v>-6.0550045705817762E-2</v>
      </c>
      <c r="Q13" s="10">
        <f t="shared" si="0"/>
        <v>-2.5538493408054551E-2</v>
      </c>
      <c r="R13" s="10">
        <f t="shared" si="0"/>
        <v>-4.5421126172082132E-2</v>
      </c>
      <c r="S13" s="4"/>
    </row>
    <row r="14" spans="1:19" x14ac:dyDescent="0.3">
      <c r="A14" s="8">
        <v>43132</v>
      </c>
      <c r="B14" s="9">
        <f>(Prices!B12-Prices!B13)/Prices!B13</f>
        <v>-1.2886532128544149E-3</v>
      </c>
      <c r="C14" s="9">
        <f>(Prices!C12-Prices!C13)/Prices!C13</f>
        <v>-4.4851740811438723E-2</v>
      </c>
      <c r="D14" s="9">
        <f>(Prices!D12-Prices!D13)/Prices!D13</f>
        <v>-3.329446455235853E-2</v>
      </c>
      <c r="E14" s="9">
        <f>(Prices!E12-Prices!E13)/Prices!E13</f>
        <v>6.4302410474444766E-2</v>
      </c>
      <c r="F14" s="9">
        <f>(Prices!F12-Prices!F13)/Prices!F13</f>
        <v>-4.5855808474802258E-2</v>
      </c>
      <c r="G14" s="9">
        <f>(Prices!G12-Prices!G13)/Prices!G13</f>
        <v>5.2565766673159119E-2</v>
      </c>
      <c r="H14" s="9">
        <f>(Prices!H12-Prices!H13)/Prices!H13</f>
        <v>-6.0134739489751662E-2</v>
      </c>
      <c r="I14" s="9">
        <f>(Prices!I12-Prices!I13)/Prices!I13</f>
        <v>-3.8947372061896871E-2</v>
      </c>
      <c r="J14" s="4"/>
      <c r="K14" s="10">
        <f t="shared" si="1"/>
        <v>-1.9825280760111436E-2</v>
      </c>
      <c r="L14" s="10">
        <f t="shared" si="0"/>
        <v>-6.338836835869574E-2</v>
      </c>
      <c r="M14" s="10">
        <f t="shared" si="0"/>
        <v>-5.1831092099615547E-2</v>
      </c>
      <c r="N14" s="10">
        <f t="shared" si="0"/>
        <v>4.5765782927187748E-2</v>
      </c>
      <c r="O14" s="10">
        <f t="shared" si="0"/>
        <v>-6.4392436022059282E-2</v>
      </c>
      <c r="P14" s="10">
        <f t="shared" si="0"/>
        <v>3.4029139125902094E-2</v>
      </c>
      <c r="Q14" s="10">
        <f t="shared" si="0"/>
        <v>-7.867136703700868E-2</v>
      </c>
      <c r="R14" s="10">
        <f t="shared" si="0"/>
        <v>-5.7483999609153888E-2</v>
      </c>
      <c r="S14" s="4"/>
    </row>
    <row r="15" spans="1:19" x14ac:dyDescent="0.3">
      <c r="A15" s="8">
        <v>43101</v>
      </c>
      <c r="B15" s="9">
        <f>(Prices!B13-Prices!B14)/Prices!B14</f>
        <v>4.4013049479643365E-2</v>
      </c>
      <c r="C15" s="9">
        <f>(Prices!C13-Prices!C14)/Prices!C14</f>
        <v>7.4026994195159013E-2</v>
      </c>
      <c r="D15" s="9">
        <f>(Prices!D13-Prices!D14)/Prices!D14</f>
        <v>7.1606852580470504E-2</v>
      </c>
      <c r="E15" s="9">
        <f>(Prices!E13-Prices!E14)/Prices!E14</f>
        <v>-1.220870668538082E-2</v>
      </c>
      <c r="F15" s="9">
        <f>(Prices!F13-Prices!F14)/Prices!F14</f>
        <v>5.9106832065352909E-2</v>
      </c>
      <c r="G15" s="9">
        <f>(Prices!G13-Prices!G14)/Prices!G14</f>
        <v>6.6518290519672896E-2</v>
      </c>
      <c r="H15" s="9">
        <f>(Prices!H13-Prices!H14)/Prices!H14</f>
        <v>-1.0950467439242224E-2</v>
      </c>
      <c r="I15" s="9">
        <f>(Prices!I13-Prices!I14)/Prices!I14</f>
        <v>5.6178704444133053E-2</v>
      </c>
      <c r="J15" s="4"/>
      <c r="K15" s="10">
        <f t="shared" si="1"/>
        <v>2.5476421932386344E-2</v>
      </c>
      <c r="L15" s="10">
        <f t="shared" si="0"/>
        <v>5.5490366647901995E-2</v>
      </c>
      <c r="M15" s="10">
        <f t="shared" si="0"/>
        <v>5.3070225033213486E-2</v>
      </c>
      <c r="N15" s="10">
        <f t="shared" si="0"/>
        <v>-3.0745334232637839E-2</v>
      </c>
      <c r="O15" s="10">
        <f t="shared" si="0"/>
        <v>4.0570204518095884E-2</v>
      </c>
      <c r="P15" s="10">
        <f t="shared" si="0"/>
        <v>4.7981662972415878E-2</v>
      </c>
      <c r="Q15" s="10">
        <f t="shared" si="0"/>
        <v>-2.9487094986499245E-2</v>
      </c>
      <c r="R15" s="10">
        <f t="shared" si="0"/>
        <v>3.7642076896876028E-2</v>
      </c>
      <c r="S15" s="4"/>
    </row>
    <row r="16" spans="1:19" x14ac:dyDescent="0.3">
      <c r="A16" s="8">
        <v>43070</v>
      </c>
      <c r="B16" s="9">
        <f>(Prices!B14-Prices!B15)/Prices!B15</f>
        <v>3.2757432094130984E-2</v>
      </c>
      <c r="C16" s="9">
        <f>(Prices!C14-Prices!C15)/Prices!C15</f>
        <v>4.7716347081306711E-2</v>
      </c>
      <c r="D16" s="9">
        <f>(Prices!D14-Prices!D15)/Prices!D15</f>
        <v>1.3162944024089343E-2</v>
      </c>
      <c r="E16" s="9">
        <f>(Prices!E14-Prices!E15)/Prices!E15</f>
        <v>4.3376833744488551E-2</v>
      </c>
      <c r="F16" s="9">
        <f>(Prices!F14-Prices!F15)/Prices!F15</f>
        <v>-4.0635852152901136E-3</v>
      </c>
      <c r="G16" s="9">
        <f>(Prices!G14-Prices!G15)/Prices!G15</f>
        <v>-3.9529922950803591E-2</v>
      </c>
      <c r="H16" s="9">
        <f>(Prices!H14-Prices!H15)/Prices!H15</f>
        <v>8.9401769889515363E-3</v>
      </c>
      <c r="I16" s="9">
        <f>(Prices!I14-Prices!I15)/Prices!I15</f>
        <v>3.4342557364422946E-2</v>
      </c>
      <c r="J16" s="4"/>
      <c r="K16" s="10">
        <f t="shared" si="1"/>
        <v>1.4220804546873963E-2</v>
      </c>
      <c r="L16" s="10">
        <f t="shared" si="0"/>
        <v>2.917971953404969E-2</v>
      </c>
      <c r="M16" s="10">
        <f t="shared" si="0"/>
        <v>-5.3736835231676782E-3</v>
      </c>
      <c r="N16" s="10">
        <f t="shared" si="0"/>
        <v>2.484020619723153E-2</v>
      </c>
      <c r="O16" s="10">
        <f t="shared" si="0"/>
        <v>-2.2600212762547135E-2</v>
      </c>
      <c r="P16" s="10">
        <f t="shared" si="0"/>
        <v>-5.8066550498060615E-2</v>
      </c>
      <c r="Q16" s="10">
        <f t="shared" si="0"/>
        <v>-9.5964505583054846E-3</v>
      </c>
      <c r="R16" s="10">
        <f t="shared" si="0"/>
        <v>1.5805929817165925E-2</v>
      </c>
      <c r="S16" s="4"/>
    </row>
    <row r="17" spans="1:19" x14ac:dyDescent="0.3">
      <c r="A17" s="8">
        <v>43040</v>
      </c>
      <c r="B17" s="9">
        <f>(Prices!B15-Prices!B16)/Prices!B16</f>
        <v>7.8385289840623665E-2</v>
      </c>
      <c r="C17" s="9">
        <f>(Prices!C15-Prices!C16)/Prices!C16</f>
        <v>4.3288586126250589E-3</v>
      </c>
      <c r="D17" s="9">
        <f>(Prices!D15-Prices!D16)/Prices!D16</f>
        <v>-2.4223053337911735E-2</v>
      </c>
      <c r="E17" s="9">
        <f>(Prices!E15-Prices!E16)/Prices!E16</f>
        <v>3.5091062588730997E-3</v>
      </c>
      <c r="F17" s="9">
        <f>(Prices!F15-Prices!F16)/Prices!F16</f>
        <v>-1.5994696390033345E-2</v>
      </c>
      <c r="G17" s="9">
        <f>(Prices!G15-Prices!G16)/Prices!G16</f>
        <v>7.8092599037947019E-2</v>
      </c>
      <c r="H17" s="9">
        <f>(Prices!H15-Prices!H16)/Prices!H16</f>
        <v>-5.7374023001286205E-4</v>
      </c>
      <c r="I17" s="9">
        <f>(Prices!I15-Prices!I16)/Prices!I16</f>
        <v>3.7200430103366371E-3</v>
      </c>
      <c r="J17" s="4"/>
      <c r="K17" s="10">
        <f t="shared" si="1"/>
        <v>5.9848662293366647E-2</v>
      </c>
      <c r="L17" s="10">
        <f t="shared" si="0"/>
        <v>-1.4207768934631961E-2</v>
      </c>
      <c r="M17" s="10">
        <f t="shared" si="0"/>
        <v>-4.2759680885168752E-2</v>
      </c>
      <c r="N17" s="10">
        <f t="shared" si="0"/>
        <v>-1.5027521288383921E-2</v>
      </c>
      <c r="O17" s="10">
        <f t="shared" si="0"/>
        <v>-3.4531323937290366E-2</v>
      </c>
      <c r="P17" s="10">
        <f t="shared" si="0"/>
        <v>5.9555971490690002E-2</v>
      </c>
      <c r="Q17" s="10">
        <f t="shared" si="0"/>
        <v>-1.9110367777269884E-2</v>
      </c>
      <c r="R17" s="10">
        <f t="shared" si="0"/>
        <v>-1.4816584536920384E-2</v>
      </c>
      <c r="S17" s="4"/>
    </row>
    <row r="18" spans="1:19" x14ac:dyDescent="0.3">
      <c r="A18" s="8">
        <v>43009</v>
      </c>
      <c r="B18" s="9">
        <f>(Prices!B16-Prices!B17)/Prices!B17</f>
        <v>-1.4108239615225653E-2</v>
      </c>
      <c r="C18" s="9">
        <f>(Prices!C16-Prices!C17)/Prices!C17</f>
        <v>7.7445879561385669E-2</v>
      </c>
      <c r="D18" s="9">
        <f>(Prices!D16-Prices!D17)/Prices!D17</f>
        <v>-3.857908254342967E-2</v>
      </c>
      <c r="E18" s="9">
        <f>(Prices!E16-Prices!E17)/Prices!E17</f>
        <v>9.6162620205686861E-2</v>
      </c>
      <c r="F18" s="9">
        <f>(Prices!F16-Prices!F17)/Prices!F17</f>
        <v>5.3783597289857821E-2</v>
      </c>
      <c r="G18" s="9">
        <f>(Prices!G16-Prices!G17)/Prices!G17</f>
        <v>0.16611095728614422</v>
      </c>
      <c r="H18" s="9">
        <f>(Prices!H16-Prices!H17)/Prices!H17</f>
        <v>7.2302022461869633E-2</v>
      </c>
      <c r="I18" s="9">
        <f>(Prices!I16-Prices!I17)/Prices!I17</f>
        <v>2.2188135330349579E-2</v>
      </c>
      <c r="J18" s="4"/>
      <c r="K18" s="10">
        <f t="shared" si="1"/>
        <v>-3.2644867162482674E-2</v>
      </c>
      <c r="L18" s="10">
        <f t="shared" si="0"/>
        <v>5.8909252014128652E-2</v>
      </c>
      <c r="M18" s="10">
        <f t="shared" si="0"/>
        <v>-5.7115710090686694E-2</v>
      </c>
      <c r="N18" s="10">
        <f t="shared" si="0"/>
        <v>7.7625992658429843E-2</v>
      </c>
      <c r="O18" s="10">
        <f t="shared" si="0"/>
        <v>3.5246969742600803E-2</v>
      </c>
      <c r="P18" s="10">
        <f t="shared" si="0"/>
        <v>0.14757432973888721</v>
      </c>
      <c r="Q18" s="10">
        <f t="shared" si="0"/>
        <v>5.3765394914612616E-2</v>
      </c>
      <c r="R18" s="10">
        <f t="shared" si="0"/>
        <v>3.6515077830925578E-3</v>
      </c>
      <c r="S18" s="4"/>
    </row>
    <row r="19" spans="1:19" x14ac:dyDescent="0.3">
      <c r="A19" s="8">
        <v>42979</v>
      </c>
      <c r="B19" s="9">
        <f>(Prices!B17-Prices!B18)/Prices!B18</f>
        <v>6.3619359935738709E-2</v>
      </c>
      <c r="C19" s="9">
        <f>(Prices!C17-Prices!C18)/Prices!C18</f>
        <v>-1.5334278564359207E-2</v>
      </c>
      <c r="D19" s="9">
        <f>(Prices!D17-Prices!D18)/Prices!D18</f>
        <v>3.6707774410684652E-2</v>
      </c>
      <c r="E19" s="9">
        <f>(Prices!E17-Prices!E18)/Prices!E18</f>
        <v>1.0083326711299788E-2</v>
      </c>
      <c r="F19" s="9">
        <f>(Prices!F17-Prices!F18)/Prices!F18</f>
        <v>-6.3964993522329953E-3</v>
      </c>
      <c r="G19" s="9">
        <f>(Prices!G17-Prices!G18)/Prices!G18</f>
        <v>-5.7784476137251295E-2</v>
      </c>
      <c r="H19" s="9">
        <f>(Prices!H17-Prices!H18)/Prices!H18</f>
        <v>-1.1581018876738505E-2</v>
      </c>
      <c r="I19" s="9">
        <f>(Prices!I17-Prices!I18)/Prices!I18</f>
        <v>1.9302978533243684E-2</v>
      </c>
      <c r="J19" s="4"/>
      <c r="K19" s="10">
        <f t="shared" si="1"/>
        <v>4.5082732388481692E-2</v>
      </c>
      <c r="L19" s="10">
        <f t="shared" si="0"/>
        <v>-3.3870906111616229E-2</v>
      </c>
      <c r="M19" s="10">
        <f t="shared" si="0"/>
        <v>1.8171146863427631E-2</v>
      </c>
      <c r="N19" s="10">
        <f t="shared" si="0"/>
        <v>-8.4533008359572327E-3</v>
      </c>
      <c r="O19" s="10">
        <f t="shared" si="0"/>
        <v>-2.4933126899490017E-2</v>
      </c>
      <c r="P19" s="10">
        <f t="shared" si="0"/>
        <v>-7.6321103684508312E-2</v>
      </c>
      <c r="Q19" s="10">
        <f t="shared" si="0"/>
        <v>-3.0117646423995524E-2</v>
      </c>
      <c r="R19" s="10">
        <f t="shared" si="0"/>
        <v>7.6635098598666282E-4</v>
      </c>
      <c r="S19" s="4"/>
    </row>
    <row r="20" spans="1:19" x14ac:dyDescent="0.3">
      <c r="A20" s="8">
        <v>42948</v>
      </c>
      <c r="B20" s="9">
        <f>(Prices!B18-Prices!B19)/Prices!B19</f>
        <v>-0.11300544102444021</v>
      </c>
      <c r="C20" s="9">
        <f>(Prices!C18-Prices!C19)/Prices!C19</f>
        <v>3.6963611270281069E-2</v>
      </c>
      <c r="D20" s="9">
        <f>(Prices!D18-Prices!D19)/Prices!D19</f>
        <v>-2.0388838490467014E-2</v>
      </c>
      <c r="E20" s="9">
        <f>(Prices!E18-Prices!E19)/Prices!E19</f>
        <v>0.16600151811861319</v>
      </c>
      <c r="F20" s="9">
        <f>(Prices!F18-Prices!F19)/Prices!F19</f>
        <v>1.6070906942392889E-2</v>
      </c>
      <c r="G20" s="9">
        <f>(Prices!G18-Prices!G19)/Prices!G19</f>
        <v>-3.5062026751354766E-2</v>
      </c>
      <c r="H20" s="9">
        <f>(Prices!H18-Prices!H19)/Prices!H19</f>
        <v>-2.6371445389825787E-3</v>
      </c>
      <c r="I20" s="9">
        <f>(Prices!I18-Prices!I19)/Prices!I19</f>
        <v>5.4643281108568138E-4</v>
      </c>
      <c r="J20" s="4"/>
      <c r="K20" s="10">
        <f t="shared" si="1"/>
        <v>-0.13154206857169723</v>
      </c>
      <c r="L20" s="10">
        <f t="shared" si="0"/>
        <v>1.8426983723024048E-2</v>
      </c>
      <c r="M20" s="10">
        <f t="shared" si="0"/>
        <v>-3.8925466037724038E-2</v>
      </c>
      <c r="N20" s="10">
        <f t="shared" si="0"/>
        <v>0.14746489057135617</v>
      </c>
      <c r="O20" s="10">
        <f t="shared" si="0"/>
        <v>-2.4657206048641321E-3</v>
      </c>
      <c r="P20" s="10">
        <f t="shared" si="0"/>
        <v>-5.3598654298611784E-2</v>
      </c>
      <c r="Q20" s="10">
        <f t="shared" si="0"/>
        <v>-2.1173772086239599E-2</v>
      </c>
      <c r="R20" s="10">
        <f t="shared" si="0"/>
        <v>-1.799019473617134E-2</v>
      </c>
      <c r="S20" s="4"/>
    </row>
    <row r="21" spans="1:19" x14ac:dyDescent="0.3">
      <c r="A21" s="8">
        <v>42917</v>
      </c>
      <c r="B21" s="9">
        <f>(Prices!B19-Prices!B20)/Prices!B20</f>
        <v>2.3846637185919901E-3</v>
      </c>
      <c r="C21" s="9">
        <f>(Prices!C19-Prices!C20)/Prices!C20</f>
        <v>3.8734482096510967E-2</v>
      </c>
      <c r="D21" s="9">
        <f>(Prices!D19-Prices!D20)/Prices!D20</f>
        <v>1.9332862314555496E-2</v>
      </c>
      <c r="E21" s="9">
        <f>(Prices!E19-Prices!E20)/Prices!E20</f>
        <v>6.0391092323692129E-2</v>
      </c>
      <c r="F21" s="9">
        <f>(Prices!F19-Prices!F20)/Prices!F20</f>
        <v>0.12100943491878222</v>
      </c>
      <c r="G21" s="9">
        <f>(Prices!G19-Prices!G20)/Prices!G20</f>
        <v>7.5412380934328963E-2</v>
      </c>
      <c r="H21" s="9">
        <f>(Prices!H19-Prices!H20)/Prices!H20</f>
        <v>3.2503198462301192E-3</v>
      </c>
      <c r="I21" s="9">
        <f>(Prices!I19-Prices!I20)/Prices!I20</f>
        <v>1.9348826118030613E-2</v>
      </c>
      <c r="J21" s="4"/>
      <c r="K21" s="10">
        <f t="shared" si="1"/>
        <v>-1.6151963828665031E-2</v>
      </c>
      <c r="L21" s="10">
        <f t="shared" si="0"/>
        <v>2.0197854549253946E-2</v>
      </c>
      <c r="M21" s="10">
        <f t="shared" si="0"/>
        <v>7.9623476729847459E-4</v>
      </c>
      <c r="N21" s="10">
        <f t="shared" si="0"/>
        <v>4.1854464776435105E-2</v>
      </c>
      <c r="O21" s="10">
        <f t="shared" si="0"/>
        <v>0.1024728073715252</v>
      </c>
      <c r="P21" s="10">
        <f t="shared" si="0"/>
        <v>5.6875753387071945E-2</v>
      </c>
      <c r="Q21" s="10">
        <f t="shared" si="0"/>
        <v>-1.5286307701026902E-2</v>
      </c>
      <c r="R21" s="10">
        <f t="shared" si="0"/>
        <v>8.1219857077359167E-4</v>
      </c>
      <c r="S21" s="4"/>
    </row>
    <row r="22" spans="1:19" x14ac:dyDescent="0.3">
      <c r="A22" s="8">
        <v>42887</v>
      </c>
      <c r="B22" s="9">
        <f>(Prices!B20-Prices!B21)/Prices!B21</f>
        <v>4.1692869241094443E-2</v>
      </c>
      <c r="C22" s="9">
        <f>(Prices!C20-Prices!C21)/Prices!C21</f>
        <v>5.8454103391751569E-2</v>
      </c>
      <c r="D22" s="9">
        <f>(Prices!D20-Prices!D21)/Prices!D21</f>
        <v>2.8051507785799984E-3</v>
      </c>
      <c r="E22" s="9">
        <f>(Prices!E20-Prices!E21)/Prices!E21</f>
        <v>-0.10005143932214383</v>
      </c>
      <c r="F22" s="9">
        <f>(Prices!F20-Prices!F21)/Prices!F21</f>
        <v>-3.1692260518645719E-3</v>
      </c>
      <c r="G22" s="9">
        <f>(Prices!G20-Prices!G21)/Prices!G21</f>
        <v>4.2872752064511216E-2</v>
      </c>
      <c r="H22" s="9">
        <f>(Prices!H20-Prices!H21)/Prices!H21</f>
        <v>3.8341475808238101E-2</v>
      </c>
      <c r="I22" s="9">
        <f>(Prices!I20-Prices!I21)/Prices!I21</f>
        <v>4.8137750908554414E-3</v>
      </c>
      <c r="J22" s="4"/>
      <c r="K22" s="10">
        <f t="shared" si="1"/>
        <v>2.3156241693837423E-2</v>
      </c>
      <c r="L22" s="10">
        <f t="shared" si="0"/>
        <v>3.9917475844494552E-2</v>
      </c>
      <c r="M22" s="10">
        <f t="shared" si="0"/>
        <v>-1.5731476768677023E-2</v>
      </c>
      <c r="N22" s="10">
        <f t="shared" si="0"/>
        <v>-0.11858806686940085</v>
      </c>
      <c r="O22" s="10">
        <f t="shared" si="0"/>
        <v>-2.1705853599121593E-2</v>
      </c>
      <c r="P22" s="10">
        <f t="shared" si="0"/>
        <v>2.4336124517254195E-2</v>
      </c>
      <c r="Q22" s="10">
        <f t="shared" si="0"/>
        <v>1.980484826098108E-2</v>
      </c>
      <c r="R22" s="10">
        <f t="shared" si="0"/>
        <v>-1.372285245640158E-2</v>
      </c>
      <c r="S22" s="4"/>
    </row>
    <row r="23" spans="1:19" x14ac:dyDescent="0.3">
      <c r="A23" s="8">
        <v>42856</v>
      </c>
      <c r="B23" s="9">
        <f>(Prices!B21-Prices!B22)/Prices!B22</f>
        <v>0.13585188033389531</v>
      </c>
      <c r="C23" s="9">
        <f>(Prices!C21-Prices!C22)/Prices!C22</f>
        <v>1.715402022686417E-3</v>
      </c>
      <c r="D23" s="9">
        <f>(Prices!D21-Prices!D22)/Prices!D22</f>
        <v>-9.1147563183228461E-2</v>
      </c>
      <c r="E23" s="9">
        <f>(Prices!E21-Prices!E22)/Prices!E22</f>
        <v>3.219291278350072E-2</v>
      </c>
      <c r="F23" s="9">
        <f>(Prices!F21-Prices!F22)/Prices!F22</f>
        <v>8.0532911813643287E-3</v>
      </c>
      <c r="G23" s="9">
        <f>(Prices!G21-Prices!G22)/Prices!G22</f>
        <v>6.0834216196443261E-2</v>
      </c>
      <c r="H23" s="9">
        <f>(Prices!H21-Prices!H22)/Prices!H22</f>
        <v>3.8713809667430633E-2</v>
      </c>
      <c r="I23" s="9">
        <f>(Prices!I21-Prices!I22)/Prices!I22</f>
        <v>1.1576251391341417E-2</v>
      </c>
      <c r="J23" s="4"/>
      <c r="K23" s="10">
        <f t="shared" si="1"/>
        <v>0.11731525278663829</v>
      </c>
      <c r="L23" s="10">
        <f t="shared" ref="L23:L65" si="2">C23-$B$69</f>
        <v>-1.6821225524570604E-2</v>
      </c>
      <c r="M23" s="10">
        <f t="shared" ref="M23:M65" si="3">D23-$B$69</f>
        <v>-0.10968419073048548</v>
      </c>
      <c r="N23" s="10">
        <f t="shared" ref="N23:N65" si="4">E23-$B$69</f>
        <v>1.3656285236243699E-2</v>
      </c>
      <c r="O23" s="10">
        <f t="shared" ref="O23:O65" si="5">F23-$B$69</f>
        <v>-1.0483336365892692E-2</v>
      </c>
      <c r="P23" s="10">
        <f t="shared" ref="P23:P65" si="6">G23-$B$69</f>
        <v>4.2297588649186244E-2</v>
      </c>
      <c r="Q23" s="10">
        <f t="shared" ref="Q23:Q65" si="7">H23-$B$69</f>
        <v>2.0177182120173612E-2</v>
      </c>
      <c r="R23" s="10">
        <f t="shared" ref="R23:R65" si="8">I23-$B$69</f>
        <v>-6.9603761559156041E-3</v>
      </c>
      <c r="S23" s="4"/>
    </row>
    <row r="24" spans="1:19" x14ac:dyDescent="0.3">
      <c r="A24" s="8">
        <v>42826</v>
      </c>
      <c r="B24" s="9">
        <f>(Prices!B22-Prices!B23)/Prices!B23</f>
        <v>7.5650738658867636E-3</v>
      </c>
      <c r="C24" s="9">
        <f>(Prices!C22-Prices!C23)/Prices!C23</f>
        <v>7.0250851619028651E-2</v>
      </c>
      <c r="D24" s="9">
        <f>(Prices!D22-Prices!D23)/Prices!D23</f>
        <v>-6.2987974628407797E-3</v>
      </c>
      <c r="E24" s="9">
        <f>(Prices!E22-Prices!E23)/Prices!E23</f>
        <v>2.1489081870068528E-2</v>
      </c>
      <c r="F24" s="9">
        <f>(Prices!F22-Prices!F23)/Prices!F23</f>
        <v>5.772613042465051E-2</v>
      </c>
      <c r="G24" s="9">
        <f>(Prices!G22-Prices!G23)/Prices!G23</f>
        <v>2.6304105962773945E-2</v>
      </c>
      <c r="H24" s="9">
        <f>(Prices!H22-Prices!H23)/Prices!H23</f>
        <v>-8.6713246691808629E-3</v>
      </c>
      <c r="I24" s="9">
        <f>(Prices!I22-Prices!I23)/Prices!I23</f>
        <v>9.0912085493182089E-3</v>
      </c>
      <c r="J24" s="4"/>
      <c r="K24" s="10">
        <f t="shared" si="1"/>
        <v>-1.0971553681370257E-2</v>
      </c>
      <c r="L24" s="10">
        <f t="shared" si="2"/>
        <v>5.1714224071771633E-2</v>
      </c>
      <c r="M24" s="10">
        <f t="shared" si="3"/>
        <v>-2.4835425010097799E-2</v>
      </c>
      <c r="N24" s="10">
        <f t="shared" si="4"/>
        <v>2.9524543228115069E-3</v>
      </c>
      <c r="O24" s="10">
        <f t="shared" si="5"/>
        <v>3.9189502877393492E-2</v>
      </c>
      <c r="P24" s="10">
        <f t="shared" si="6"/>
        <v>7.7674784155169242E-3</v>
      </c>
      <c r="Q24" s="10">
        <f t="shared" si="7"/>
        <v>-2.7207952216437882E-2</v>
      </c>
      <c r="R24" s="10">
        <f t="shared" si="8"/>
        <v>-9.445418997938812E-3</v>
      </c>
      <c r="S24" s="4"/>
    </row>
    <row r="25" spans="1:19" x14ac:dyDescent="0.3">
      <c r="A25" s="8">
        <v>42795</v>
      </c>
      <c r="B25" s="9">
        <f>(Prices!B23-Prices!B24)/Prices!B24</f>
        <v>-8.554623224748574E-2</v>
      </c>
      <c r="C25" s="9">
        <f>(Prices!C23-Prices!C24)/Prices!C24</f>
        <v>-8.2839639719030043E-3</v>
      </c>
      <c r="D25" s="9">
        <f>(Prices!D23-Prices!D24)/Prices!D24</f>
        <v>-1.2695465038761311E-2</v>
      </c>
      <c r="E25" s="9">
        <f>(Prices!E23-Prices!E24)/Prices!E24</f>
        <v>2.5030564960021214E-2</v>
      </c>
      <c r="F25" s="9">
        <f>(Prices!F23-Prices!F24)/Prices!F24</f>
        <v>4.8030178074452118E-2</v>
      </c>
      <c r="G25" s="9">
        <f>(Prices!G23-Prices!G24)/Prices!G24</f>
        <v>8.9470169257279117E-2</v>
      </c>
      <c r="H25" s="9">
        <f>(Prices!H23-Prices!H24)/Prices!H24</f>
        <v>2.5891226089732263E-2</v>
      </c>
      <c r="I25" s="9">
        <f>(Prices!I23-Prices!I24)/Prices!I24</f>
        <v>-3.8919718808453973E-4</v>
      </c>
      <c r="J25" s="4"/>
      <c r="K25" s="10">
        <f t="shared" si="1"/>
        <v>-0.10408285979474276</v>
      </c>
      <c r="L25" s="10">
        <f t="shared" si="2"/>
        <v>-2.6820591519160025E-2</v>
      </c>
      <c r="M25" s="10">
        <f t="shared" si="3"/>
        <v>-3.1232092586018334E-2</v>
      </c>
      <c r="N25" s="10">
        <f t="shared" si="4"/>
        <v>6.4939374127641926E-3</v>
      </c>
      <c r="O25" s="10">
        <f t="shared" si="5"/>
        <v>2.9493550527195097E-2</v>
      </c>
      <c r="P25" s="10">
        <f t="shared" si="6"/>
        <v>7.0933541710022099E-2</v>
      </c>
      <c r="Q25" s="10">
        <f t="shared" si="7"/>
        <v>7.3545985424752422E-3</v>
      </c>
      <c r="R25" s="10">
        <f t="shared" si="8"/>
        <v>-1.8925824735341559E-2</v>
      </c>
      <c r="S25" s="4"/>
    </row>
    <row r="26" spans="1:19" x14ac:dyDescent="0.3">
      <c r="A26" s="8">
        <v>42767</v>
      </c>
      <c r="B26" s="9">
        <f>(Prices!B24-Prices!B25)/Prices!B25</f>
        <v>4.7683597863622418E-2</v>
      </c>
      <c r="C26" s="9">
        <f>(Prices!C24-Prices!C25)/Prices!C25</f>
        <v>2.0234360950588056E-2</v>
      </c>
      <c r="D26" s="9">
        <f>(Prices!D24-Prices!D25)/Prices!D25</f>
        <v>6.1229108988880322E-2</v>
      </c>
      <c r="E26" s="9">
        <f>(Prices!E24-Prices!E25)/Prices!E25</f>
        <v>2.6844892810441227E-2</v>
      </c>
      <c r="F26" s="9">
        <f>(Prices!F24-Prices!F25)/Prices!F25</f>
        <v>4.0055139039395581E-2</v>
      </c>
      <c r="G26" s="9">
        <f>(Prices!G24-Prices!G25)/Prices!G25</f>
        <v>2.2794799278224909E-2</v>
      </c>
      <c r="H26" s="9">
        <f>(Prices!H24-Prices!H25)/Prices!H25</f>
        <v>7.9117035340283942E-2</v>
      </c>
      <c r="I26" s="9">
        <f>(Prices!I24-Prices!I25)/Prices!I25</f>
        <v>3.719816033727915E-2</v>
      </c>
      <c r="J26" s="4"/>
      <c r="K26" s="10">
        <f t="shared" si="1"/>
        <v>2.9146970316365397E-2</v>
      </c>
      <c r="L26" s="10">
        <f t="shared" si="2"/>
        <v>1.6977334033310351E-3</v>
      </c>
      <c r="M26" s="10">
        <f t="shared" si="3"/>
        <v>4.2692481441623298E-2</v>
      </c>
      <c r="N26" s="10">
        <f t="shared" si="4"/>
        <v>8.3082652631842058E-3</v>
      </c>
      <c r="O26" s="10">
        <f t="shared" si="5"/>
        <v>2.151851149213856E-2</v>
      </c>
      <c r="P26" s="10">
        <f t="shared" si="6"/>
        <v>4.2581717309678885E-3</v>
      </c>
      <c r="Q26" s="10">
        <f t="shared" si="7"/>
        <v>6.0580407793026925E-2</v>
      </c>
      <c r="R26" s="10">
        <f t="shared" si="8"/>
        <v>1.8661532790022129E-2</v>
      </c>
      <c r="S26" s="4"/>
    </row>
    <row r="27" spans="1:19" x14ac:dyDescent="0.3">
      <c r="A27" s="8">
        <v>42736</v>
      </c>
      <c r="B27" s="9">
        <f>(Prices!B25-Prices!B26)/Prices!B26</f>
        <v>-5.2259519279137454E-2</v>
      </c>
      <c r="C27" s="9">
        <f>(Prices!C25-Prices!C26)/Prices!C26</f>
        <v>1.2871913997119015E-2</v>
      </c>
      <c r="D27" s="9">
        <f>(Prices!D25-Prices!D26)/Prices!D26</f>
        <v>-3.0449056435514408E-2</v>
      </c>
      <c r="E27" s="9">
        <f>(Prices!E25-Prices!E26)/Prices!E26</f>
        <v>0.11190138903690323</v>
      </c>
      <c r="F27" s="9">
        <f>(Prices!F25-Prices!F26)/Prices!F26</f>
        <v>0.13272493352303519</v>
      </c>
      <c r="G27" s="9">
        <f>(Prices!G25-Prices!G26)/Prices!G26</f>
        <v>7.9914403471963075E-2</v>
      </c>
      <c r="H27" s="9">
        <f>(Prices!H25-Prices!H26)/Prices!H26</f>
        <v>-1.7012433912675914E-2</v>
      </c>
      <c r="I27" s="9">
        <f>(Prices!I25-Prices!I26)/Prices!I26</f>
        <v>1.7884358171464578E-2</v>
      </c>
      <c r="J27" s="4"/>
      <c r="K27" s="10">
        <f t="shared" si="1"/>
        <v>-7.0796146826394471E-2</v>
      </c>
      <c r="L27" s="10">
        <f t="shared" si="2"/>
        <v>-5.6647135501380064E-3</v>
      </c>
      <c r="M27" s="10">
        <f t="shared" si="3"/>
        <v>-4.8985683982771429E-2</v>
      </c>
      <c r="N27" s="10">
        <f t="shared" si="4"/>
        <v>9.3364761489646217E-2</v>
      </c>
      <c r="O27" s="10">
        <f t="shared" si="5"/>
        <v>0.11418830597577817</v>
      </c>
      <c r="P27" s="10">
        <f t="shared" si="6"/>
        <v>6.1377775924706057E-2</v>
      </c>
      <c r="Q27" s="10">
        <f t="shared" si="7"/>
        <v>-3.5549061459932932E-2</v>
      </c>
      <c r="R27" s="10">
        <f t="shared" si="8"/>
        <v>-6.5226937579244276E-4</v>
      </c>
      <c r="S27" s="4"/>
    </row>
    <row r="28" spans="1:19" x14ac:dyDescent="0.3">
      <c r="A28" s="8">
        <v>42705</v>
      </c>
      <c r="B28" s="9">
        <f>(Prices!B26-Prices!B27)/Prices!B27</f>
        <v>7.9215184862435721E-3</v>
      </c>
      <c r="C28" s="9">
        <f>(Prices!C26-Prices!C27)/Prices!C27</f>
        <v>1.4888992436206849E-2</v>
      </c>
      <c r="D28" s="9">
        <f>(Prices!D26-Prices!D27)/Prices!D27</f>
        <v>6.3626310593510413E-2</v>
      </c>
      <c r="E28" s="9">
        <f>(Prices!E26-Prices!E27)/Prices!E27</f>
        <v>-2.9701765813368499E-2</v>
      </c>
      <c r="F28" s="9">
        <f>(Prices!F26-Prices!F27)/Prices!F27</f>
        <v>-2.8457988996081582E-2</v>
      </c>
      <c r="G28" s="9">
        <f>(Prices!G26-Prices!G27)/Prices!G27</f>
        <v>-3.5775693886510557E-2</v>
      </c>
      <c r="H28" s="9">
        <f>(Prices!H26-Prices!H27)/Prices!H27</f>
        <v>4.2283242200100775E-2</v>
      </c>
      <c r="I28" s="9">
        <f>(Prices!I26-Prices!I27)/Prices!I27</f>
        <v>1.8200762196895176E-2</v>
      </c>
      <c r="J28" s="4"/>
      <c r="K28" s="10">
        <f t="shared" si="1"/>
        <v>-1.0615109061013449E-2</v>
      </c>
      <c r="L28" s="10">
        <f t="shared" si="2"/>
        <v>-3.6476351110501723E-3</v>
      </c>
      <c r="M28" s="10">
        <f t="shared" si="3"/>
        <v>4.5089683046253395E-2</v>
      </c>
      <c r="N28" s="10">
        <f t="shared" si="4"/>
        <v>-4.823839336062552E-2</v>
      </c>
      <c r="O28" s="10">
        <f t="shared" si="5"/>
        <v>-4.6994616543338599E-2</v>
      </c>
      <c r="P28" s="10">
        <f t="shared" si="6"/>
        <v>-5.4312321433767574E-2</v>
      </c>
      <c r="Q28" s="10">
        <f t="shared" si="7"/>
        <v>2.3746614652843754E-2</v>
      </c>
      <c r="R28" s="10">
        <f t="shared" si="8"/>
        <v>-3.3586535036184487E-4</v>
      </c>
      <c r="S28" s="4"/>
    </row>
    <row r="29" spans="1:19" x14ac:dyDescent="0.3">
      <c r="A29" s="8">
        <v>42675</v>
      </c>
      <c r="B29" s="9">
        <f>(Prices!B27-Prices!B28)/Prices!B28</f>
        <v>0.14384230185485217</v>
      </c>
      <c r="C29" s="9">
        <f>(Prices!C27-Prices!C28)/Prices!C28</f>
        <v>0.12021520813842564</v>
      </c>
      <c r="D29" s="9">
        <f>(Prices!D27-Prices!D28)/Prices!D28</f>
        <v>-7.8037060809162664E-3</v>
      </c>
      <c r="E29" s="9">
        <f>(Prices!E27-Prices!E28)/Prices!E28</f>
        <v>3.231553728657055E-2</v>
      </c>
      <c r="F29" s="9">
        <f>(Prices!F27-Prices!F28)/Prices!F28</f>
        <v>-9.5961573556699917E-2</v>
      </c>
      <c r="G29" s="9">
        <f>(Prices!G27-Prices!G28)/Prices!G28</f>
        <v>-7.2135386127805595E-2</v>
      </c>
      <c r="H29" s="9">
        <f>(Prices!H27-Prices!H28)/Prices!H28</f>
        <v>-4.0434496658916894E-2</v>
      </c>
      <c r="I29" s="9">
        <f>(Prices!I27-Prices!I28)/Prices!I28</f>
        <v>3.4174522187570479E-2</v>
      </c>
      <c r="J29" s="4"/>
      <c r="K29" s="10">
        <f t="shared" si="1"/>
        <v>0.12530567430759515</v>
      </c>
      <c r="L29" s="10">
        <f t="shared" si="2"/>
        <v>0.10167858059116862</v>
      </c>
      <c r="M29" s="10">
        <f t="shared" si="3"/>
        <v>-2.6340333628173288E-2</v>
      </c>
      <c r="N29" s="10">
        <f t="shared" si="4"/>
        <v>1.3778909739313529E-2</v>
      </c>
      <c r="O29" s="10">
        <f t="shared" si="5"/>
        <v>-0.11449820110395693</v>
      </c>
      <c r="P29" s="10">
        <f t="shared" si="6"/>
        <v>-9.0672013675062613E-2</v>
      </c>
      <c r="Q29" s="10">
        <f t="shared" si="7"/>
        <v>-5.8971124206173911E-2</v>
      </c>
      <c r="R29" s="10">
        <f t="shared" si="8"/>
        <v>1.5637894640313458E-2</v>
      </c>
      <c r="S29" s="4"/>
    </row>
    <row r="30" spans="1:19" x14ac:dyDescent="0.3">
      <c r="A30" s="8">
        <v>42644</v>
      </c>
      <c r="B30" s="9">
        <f>(Prices!B28-Prices!B29)/Prices!B29</f>
        <v>0.10898657846600676</v>
      </c>
      <c r="C30" s="9">
        <f>(Prices!C28-Prices!C29)/Prices!C29</f>
        <v>1.4161671019102076E-2</v>
      </c>
      <c r="D30" s="9">
        <f>(Prices!D28-Prices!D29)/Prices!D29</f>
        <v>3.3199112194234826E-2</v>
      </c>
      <c r="E30" s="9">
        <f>(Prices!E28-Prices!E29)/Prices!E29</f>
        <v>7.1574677835659642E-2</v>
      </c>
      <c r="F30" s="9">
        <f>(Prices!F28-Prices!F29)/Prices!F29</f>
        <v>2.1205277268097664E-2</v>
      </c>
      <c r="G30" s="9">
        <f>(Prices!G28-Prices!G29)/Prices!G29</f>
        <v>-5.4125149637121207E-2</v>
      </c>
      <c r="H30" s="9">
        <f>(Prices!H28-Prices!H29)/Prices!H29</f>
        <v>-1.8115589194665615E-2</v>
      </c>
      <c r="I30" s="9">
        <f>(Prices!I28-Prices!I29)/Prices!I29</f>
        <v>-1.9425679279557545E-2</v>
      </c>
      <c r="J30" s="4"/>
      <c r="K30" s="10">
        <f t="shared" si="1"/>
        <v>9.0449950918749744E-2</v>
      </c>
      <c r="L30" s="10">
        <f t="shared" si="2"/>
        <v>-4.3749565281549444E-3</v>
      </c>
      <c r="M30" s="10">
        <f t="shared" si="3"/>
        <v>1.4662484646977805E-2</v>
      </c>
      <c r="N30" s="10">
        <f t="shared" si="4"/>
        <v>5.3038050288402624E-2</v>
      </c>
      <c r="O30" s="10">
        <f t="shared" si="5"/>
        <v>2.6686497208406428E-3</v>
      </c>
      <c r="P30" s="10">
        <f t="shared" si="6"/>
        <v>-7.2661777184378232E-2</v>
      </c>
      <c r="Q30" s="10">
        <f t="shared" si="7"/>
        <v>-3.6652216741922636E-2</v>
      </c>
      <c r="R30" s="10">
        <f t="shared" si="8"/>
        <v>-3.7962306826814562E-2</v>
      </c>
      <c r="S30" s="4"/>
    </row>
    <row r="31" spans="1:19" x14ac:dyDescent="0.3">
      <c r="A31" s="8">
        <v>42614</v>
      </c>
      <c r="B31" s="9">
        <f>(Prices!B29-Prices!B30)/Prices!B30</f>
        <v>1.155872799173315E-2</v>
      </c>
      <c r="C31" s="9">
        <f>(Prices!C29-Prices!C30)/Prices!C30</f>
        <v>2.9033267870845977E-2</v>
      </c>
      <c r="D31" s="9">
        <f>(Prices!D29-Prices!D30)/Prices!D30</f>
        <v>-2.9729740259137508E-2</v>
      </c>
      <c r="E31" s="9">
        <f>(Prices!E29-Prices!E30)/Prices!E30</f>
        <v>2.7271550409883449E-4</v>
      </c>
      <c r="F31" s="9">
        <f>(Prices!F29-Prices!F30)/Prices!F30</f>
        <v>1.7047264104489462E-2</v>
      </c>
      <c r="G31" s="9">
        <f>(Prices!G29-Prices!G30)/Prices!G30</f>
        <v>3.2649256701041039E-2</v>
      </c>
      <c r="H31" s="9">
        <f>(Prices!H29-Prices!H30)/Prices!H30</f>
        <v>-3.5355519379303333E-3</v>
      </c>
      <c r="I31" s="9">
        <f>(Prices!I29-Prices!I30)/Prices!I30</f>
        <v>-1.2344508443253945E-3</v>
      </c>
      <c r="J31" s="4"/>
      <c r="K31" s="10">
        <f t="shared" si="1"/>
        <v>-6.9778995555238709E-3</v>
      </c>
      <c r="L31" s="10">
        <f t="shared" si="2"/>
        <v>1.0496640323588956E-2</v>
      </c>
      <c r="M31" s="10">
        <f t="shared" si="3"/>
        <v>-4.8266367806394525E-2</v>
      </c>
      <c r="N31" s="10">
        <f t="shared" si="4"/>
        <v>-1.8263912043158186E-2</v>
      </c>
      <c r="O31" s="10">
        <f t="shared" si="5"/>
        <v>-1.4893634427675592E-3</v>
      </c>
      <c r="P31" s="10">
        <f t="shared" si="6"/>
        <v>1.4112629153784018E-2</v>
      </c>
      <c r="Q31" s="10">
        <f t="shared" si="7"/>
        <v>-2.2072179485187353E-2</v>
      </c>
      <c r="R31" s="10">
        <f t="shared" si="8"/>
        <v>-1.9771078391582417E-2</v>
      </c>
      <c r="S31" s="4"/>
    </row>
    <row r="32" spans="1:19" x14ac:dyDescent="0.3">
      <c r="A32" s="8">
        <v>42583</v>
      </c>
      <c r="B32" s="9">
        <f>(Prices!B30-Prices!B31)/Prices!B31</f>
        <v>2.2535086610556657E-2</v>
      </c>
      <c r="C32" s="9">
        <f>(Prices!C30-Prices!C31)/Prices!C31</f>
        <v>-4.9929919513986294E-2</v>
      </c>
      <c r="D32" s="9">
        <f>(Prices!D30-Prices!D31)/Prices!D31</f>
        <v>-2.928116703514777E-2</v>
      </c>
      <c r="E32" s="9">
        <f>(Prices!E30-Prices!E31)/Prices!E31</f>
        <v>4.795830133465794E-3</v>
      </c>
      <c r="F32" s="9">
        <f>(Prices!F30-Prices!F31)/Prices!F31</f>
        <v>1.7589163827833324E-2</v>
      </c>
      <c r="G32" s="9">
        <f>(Prices!G30-Prices!G31)/Prices!G31</f>
        <v>-3.7413934506682053E-2</v>
      </c>
      <c r="H32" s="9">
        <f>(Prices!H30-Prices!H31)/Prices!H31</f>
        <v>-4.7033563383057274E-2</v>
      </c>
      <c r="I32" s="9">
        <f>(Prices!I30-Prices!I31)/Prices!I31</f>
        <v>-1.2192431360480338E-3</v>
      </c>
      <c r="J32" s="4"/>
      <c r="K32" s="10">
        <f t="shared" si="1"/>
        <v>3.9984590632996357E-3</v>
      </c>
      <c r="L32" s="10">
        <f t="shared" si="2"/>
        <v>-6.8466547061243319E-2</v>
      </c>
      <c r="M32" s="10">
        <f t="shared" si="3"/>
        <v>-4.7817794582404788E-2</v>
      </c>
      <c r="N32" s="10">
        <f t="shared" si="4"/>
        <v>-1.3740797413791226E-2</v>
      </c>
      <c r="O32" s="10">
        <f t="shared" si="5"/>
        <v>-9.4746371942369678E-4</v>
      </c>
      <c r="P32" s="10">
        <f t="shared" si="6"/>
        <v>-5.5950562053939071E-2</v>
      </c>
      <c r="Q32" s="10">
        <f t="shared" si="7"/>
        <v>-6.5570190930314298E-2</v>
      </c>
      <c r="R32" s="10">
        <f t="shared" si="8"/>
        <v>-1.9755870683305053E-2</v>
      </c>
      <c r="S32" s="4"/>
    </row>
    <row r="33" spans="1:19" x14ac:dyDescent="0.3">
      <c r="A33" s="8">
        <v>42552</v>
      </c>
      <c r="B33" s="9">
        <f>(Prices!B31-Prices!B32)/Prices!B32</f>
        <v>0.2539738285414056</v>
      </c>
      <c r="C33" s="9">
        <f>(Prices!C31-Prices!C32)/Prices!C32</f>
        <v>1.8782665059817641E-2</v>
      </c>
      <c r="D33" s="9">
        <f>(Prices!D31-Prices!D32)/Prices!D32</f>
        <v>5.1060793796512065E-2</v>
      </c>
      <c r="E33" s="9">
        <f>(Prices!E31-Prices!E32)/Prices!E32</f>
        <v>0.27542819662320051</v>
      </c>
      <c r="F33" s="9">
        <f>(Prices!F31-Prices!F32)/Prices!F32</f>
        <v>8.452925345230361E-2</v>
      </c>
      <c r="G33" s="9">
        <f>(Prices!G31-Prices!G32)/Prices!G32</f>
        <v>0.13833048696519051</v>
      </c>
      <c r="H33" s="9">
        <f>(Prices!H31-Prices!H32)/Prices!H32</f>
        <v>3.2398895824483243E-2</v>
      </c>
      <c r="I33" s="9">
        <f>(Prices!I31-Prices!I32)/Prices!I32</f>
        <v>3.5609801125254283E-2</v>
      </c>
      <c r="J33" s="4"/>
      <c r="K33" s="10">
        <f t="shared" si="1"/>
        <v>0.23543720099414858</v>
      </c>
      <c r="L33" s="10">
        <f t="shared" si="2"/>
        <v>2.4603751256061998E-4</v>
      </c>
      <c r="M33" s="10">
        <f t="shared" si="3"/>
        <v>3.252416624925504E-2</v>
      </c>
      <c r="N33" s="10">
        <f t="shared" si="4"/>
        <v>0.25689156907594346</v>
      </c>
      <c r="O33" s="10">
        <f t="shared" si="5"/>
        <v>6.5992625905046592E-2</v>
      </c>
      <c r="P33" s="10">
        <f t="shared" si="6"/>
        <v>0.1197938594179335</v>
      </c>
      <c r="Q33" s="10">
        <f t="shared" si="7"/>
        <v>1.3862268277226222E-2</v>
      </c>
      <c r="R33" s="10">
        <f t="shared" si="8"/>
        <v>1.7073173577997262E-2</v>
      </c>
      <c r="S33" s="4"/>
    </row>
    <row r="34" spans="1:19" x14ac:dyDescent="0.3">
      <c r="A34" s="8">
        <v>42522</v>
      </c>
      <c r="B34" s="9">
        <f>(Prices!B32-Prices!B33)/Prices!B33</f>
        <v>-0.11025246180627894</v>
      </c>
      <c r="C34" s="9">
        <f>(Prices!C32-Prices!C33)/Prices!C33</f>
        <v>5.6332509078516328E-2</v>
      </c>
      <c r="D34" s="9">
        <f>(Prices!D32-Prices!D33)/Prices!D33</f>
        <v>1.0864693376884936E-2</v>
      </c>
      <c r="E34" s="9">
        <f>(Prices!E32-Prices!E33)/Prices!E33</f>
        <v>-5.515190040990977E-2</v>
      </c>
      <c r="F34" s="9">
        <f>(Prices!F32-Prices!F33)/Prices!F33</f>
        <v>-3.8128095920008265E-2</v>
      </c>
      <c r="G34" s="9">
        <f>(Prices!G32-Prices!G33)/Prices!G33</f>
        <v>5.3481689888508398E-2</v>
      </c>
      <c r="H34" s="9">
        <f>(Prices!H32-Prices!H33)/Prices!H33</f>
        <v>8.4089497426844559E-2</v>
      </c>
      <c r="I34" s="9">
        <f>(Prices!I32-Prices!I33)/Prices!I33</f>
        <v>9.1092112097811118E-4</v>
      </c>
      <c r="J34" s="4"/>
      <c r="K34" s="10">
        <f t="shared" si="1"/>
        <v>-0.12878908935353597</v>
      </c>
      <c r="L34" s="10">
        <f t="shared" si="2"/>
        <v>3.7795881531259304E-2</v>
      </c>
      <c r="M34" s="10">
        <f t="shared" si="3"/>
        <v>-7.6719341703720845E-3</v>
      </c>
      <c r="N34" s="10">
        <f t="shared" si="4"/>
        <v>-7.3688527957166794E-2</v>
      </c>
      <c r="O34" s="10">
        <f t="shared" si="5"/>
        <v>-5.6664723467265282E-2</v>
      </c>
      <c r="P34" s="10">
        <f t="shared" si="6"/>
        <v>3.4945062341251373E-2</v>
      </c>
      <c r="Q34" s="10">
        <f t="shared" si="7"/>
        <v>6.5552869879587541E-2</v>
      </c>
      <c r="R34" s="10">
        <f t="shared" si="8"/>
        <v>-1.7625706426278909E-2</v>
      </c>
      <c r="S34" s="4"/>
    </row>
    <row r="35" spans="1:19" x14ac:dyDescent="0.3">
      <c r="A35" s="8">
        <v>42491</v>
      </c>
      <c r="B35" s="9">
        <f>(Prices!B33-Prices!B34)/Prices!B34</f>
        <v>-8.0138305416972019E-2</v>
      </c>
      <c r="C35" s="9">
        <f>(Prices!C33-Prices!C34)/Prices!C34</f>
        <v>1.5112713218528888E-2</v>
      </c>
      <c r="D35" s="9">
        <f>(Prices!D33-Prices!D34)/Prices!D34</f>
        <v>7.0856324424572473E-2</v>
      </c>
      <c r="E35" s="9">
        <f>(Prices!E33-Prices!E34)/Prices!E34</f>
        <v>6.4136376656484445E-2</v>
      </c>
      <c r="F35" s="9">
        <f>(Prices!F33-Prices!F34)/Prices!F34</f>
        <v>1.0460928551438533E-2</v>
      </c>
      <c r="G35" s="9">
        <f>(Prices!G33-Prices!G34)/Prices!G34</f>
        <v>0.15601657845180664</v>
      </c>
      <c r="H35" s="9">
        <f>(Prices!H33-Prices!H34)/Prices!H34</f>
        <v>5.4426286384971038E-3</v>
      </c>
      <c r="I35" s="9">
        <f>(Prices!I33-Prices!I34)/Prices!I34</f>
        <v>1.5324602357572555E-2</v>
      </c>
      <c r="J35" s="4"/>
      <c r="K35" s="10">
        <f t="shared" si="1"/>
        <v>-9.8674932964229037E-2</v>
      </c>
      <c r="L35" s="10">
        <f t="shared" si="2"/>
        <v>-3.4239143287281334E-3</v>
      </c>
      <c r="M35" s="10">
        <f t="shared" si="3"/>
        <v>5.2319696877315455E-2</v>
      </c>
      <c r="N35" s="10">
        <f t="shared" si="4"/>
        <v>4.5599749109227428E-2</v>
      </c>
      <c r="O35" s="10">
        <f t="shared" si="5"/>
        <v>-8.0756989958184876E-3</v>
      </c>
      <c r="P35" s="10">
        <f t="shared" si="6"/>
        <v>0.13747995090454962</v>
      </c>
      <c r="Q35" s="10">
        <f t="shared" si="7"/>
        <v>-1.3093998908759917E-2</v>
      </c>
      <c r="R35" s="10">
        <f t="shared" si="8"/>
        <v>-3.2120251896844663E-3</v>
      </c>
      <c r="S35" s="4"/>
    </row>
    <row r="36" spans="1:19" x14ac:dyDescent="0.3">
      <c r="A36" s="8">
        <v>42461</v>
      </c>
      <c r="B36" s="9">
        <f>(Prices!B34-Prices!B35)/Prices!B35</f>
        <v>-0.15410861482591479</v>
      </c>
      <c r="C36" s="9">
        <f>(Prices!C34-Prices!C35)/Prices!C35</f>
        <v>2.5782730017535675E-2</v>
      </c>
      <c r="D36" s="9">
        <f>(Prices!D34-Prices!D35)/Prices!D35</f>
        <v>9.9972488527541106E-2</v>
      </c>
      <c r="E36" s="9">
        <f>(Prices!E34-Prices!E35)/Prices!E35</f>
        <v>8.7937262029074453E-2</v>
      </c>
      <c r="F36" s="9">
        <f>(Prices!F34-Prices!F35)/Prices!F35</f>
        <v>3.0499597379484562E-2</v>
      </c>
      <c r="G36" s="9">
        <f>(Prices!G34-Prices!G35)/Prices!G35</f>
        <v>-5.9660514222116892E-2</v>
      </c>
      <c r="H36" s="9">
        <f>(Prices!H34-Prices!H35)/Prices!H35</f>
        <v>3.5859534463991642E-2</v>
      </c>
      <c r="I36" s="9">
        <f>(Prices!I34-Prices!I35)/Prices!I35</f>
        <v>2.6993984808732631E-3</v>
      </c>
      <c r="J36" s="4"/>
      <c r="K36" s="10">
        <f t="shared" si="1"/>
        <v>-0.1726452423731718</v>
      </c>
      <c r="L36" s="10">
        <f t="shared" si="2"/>
        <v>7.2461024702786536E-3</v>
      </c>
      <c r="M36" s="10">
        <f t="shared" si="3"/>
        <v>8.1435860980284089E-2</v>
      </c>
      <c r="N36" s="10">
        <f t="shared" si="4"/>
        <v>6.9400634481817436E-2</v>
      </c>
      <c r="O36" s="10">
        <f t="shared" si="5"/>
        <v>1.1962969832227541E-2</v>
      </c>
      <c r="P36" s="10">
        <f t="shared" si="6"/>
        <v>-7.819714176937391E-2</v>
      </c>
      <c r="Q36" s="10">
        <f t="shared" si="7"/>
        <v>1.7322906916734621E-2</v>
      </c>
      <c r="R36" s="10">
        <f t="shared" si="8"/>
        <v>-1.5837229066383757E-2</v>
      </c>
      <c r="S36" s="4"/>
    </row>
    <row r="37" spans="1:19" x14ac:dyDescent="0.3">
      <c r="A37" s="8">
        <v>42430</v>
      </c>
      <c r="B37" s="9">
        <f>(Prices!B35-Prices!B36)/Prices!B36</f>
        <v>2.9730193126754089E-3</v>
      </c>
      <c r="C37" s="9">
        <f>(Prices!C35-Prices!C36)/Prices!C36</f>
        <v>8.2283835639873265E-2</v>
      </c>
      <c r="D37" s="9">
        <f>(Prices!D35-Prices!D36)/Prices!D36</f>
        <v>4.8091898995024626E-2</v>
      </c>
      <c r="E37" s="9">
        <f>(Prices!E35-Prices!E36)/Prices!E36</f>
        <v>3.604676825937575E-2</v>
      </c>
      <c r="F37" s="9">
        <f>(Prices!F35-Prices!F36)/Prices!F36</f>
        <v>6.715301285359164E-2</v>
      </c>
      <c r="G37" s="9">
        <f>(Prices!G35-Prices!G36)/Prices!G36</f>
        <v>0.21780287987351837</v>
      </c>
      <c r="H37" s="9">
        <f>(Prices!H35-Prices!H36)/Prices!H36</f>
        <v>3.5872401031337459E-2</v>
      </c>
      <c r="I37" s="9">
        <f>(Prices!I35-Prices!I36)/Prices!I36</f>
        <v>6.5991114577365145E-2</v>
      </c>
      <c r="J37" s="4"/>
      <c r="K37" s="10">
        <f t="shared" si="1"/>
        <v>-1.5563608234581612E-2</v>
      </c>
      <c r="L37" s="10">
        <f t="shared" si="2"/>
        <v>6.3747208092616248E-2</v>
      </c>
      <c r="M37" s="10">
        <f t="shared" si="3"/>
        <v>2.9555271447767605E-2</v>
      </c>
      <c r="N37" s="10">
        <f t="shared" si="4"/>
        <v>1.7510140712118729E-2</v>
      </c>
      <c r="O37" s="10">
        <f t="shared" si="5"/>
        <v>4.8616385306334622E-2</v>
      </c>
      <c r="P37" s="10">
        <f t="shared" si="6"/>
        <v>0.19926625232626136</v>
      </c>
      <c r="Q37" s="10">
        <f t="shared" si="7"/>
        <v>1.7335773484080438E-2</v>
      </c>
      <c r="R37" s="10">
        <f t="shared" si="8"/>
        <v>4.7454487030108128E-2</v>
      </c>
      <c r="S37" s="4"/>
    </row>
    <row r="38" spans="1:19" x14ac:dyDescent="0.3">
      <c r="A38" s="8">
        <v>42401</v>
      </c>
      <c r="B38" s="9">
        <f>(Prices!B36-Prices!B37)/Prices!B37</f>
        <v>5.1551309931347024E-2</v>
      </c>
      <c r="C38" s="9">
        <f>(Prices!C36-Prices!C37)/Prices!C37</f>
        <v>3.4213149056994969E-2</v>
      </c>
      <c r="D38" s="9">
        <f>(Prices!D36-Prices!D37)/Prices!D37</f>
        <v>-1.1032479300586796E-2</v>
      </c>
      <c r="E38" s="9">
        <f>(Prices!E36-Prices!E37)/Prices!E37</f>
        <v>0.10360653655182013</v>
      </c>
      <c r="F38" s="9">
        <f>(Prices!F36-Prices!F37)/Prices!F37</f>
        <v>-4.714375766102618E-2</v>
      </c>
      <c r="G38" s="9">
        <f>(Prices!G36-Prices!G37)/Prices!G37</f>
        <v>-0.11557784898828205</v>
      </c>
      <c r="H38" s="9">
        <f>(Prices!H36-Prices!H37)/Prices!H37</f>
        <v>7.372507343164603E-3</v>
      </c>
      <c r="I38" s="9">
        <f>(Prices!I36-Prices!I37)/Prices!I37</f>
        <v>-4.1283604302991229E-3</v>
      </c>
      <c r="J38" s="4"/>
      <c r="K38" s="10">
        <f t="shared" si="1"/>
        <v>3.3014682384089999E-2</v>
      </c>
      <c r="L38" s="10">
        <f t="shared" si="2"/>
        <v>1.5676521509737949E-2</v>
      </c>
      <c r="M38" s="10">
        <f t="shared" si="3"/>
        <v>-2.9569106847843817E-2</v>
      </c>
      <c r="N38" s="10">
        <f t="shared" si="4"/>
        <v>8.5069909004563113E-2</v>
      </c>
      <c r="O38" s="10">
        <f t="shared" si="5"/>
        <v>-6.5680385208283204E-2</v>
      </c>
      <c r="P38" s="10">
        <f t="shared" si="6"/>
        <v>-0.13411447653553907</v>
      </c>
      <c r="Q38" s="10">
        <f t="shared" si="7"/>
        <v>-1.1164120204092418E-2</v>
      </c>
      <c r="R38" s="10">
        <f t="shared" si="8"/>
        <v>-2.2664987977556145E-2</v>
      </c>
      <c r="S38" s="4"/>
    </row>
    <row r="39" spans="1:19" x14ac:dyDescent="0.3">
      <c r="A39" s="8">
        <v>42370</v>
      </c>
      <c r="B39" s="9">
        <f>(Prices!B37-Prices!B38)/Prices!B38</f>
        <v>-7.9338606532167941E-2</v>
      </c>
      <c r="C39" s="9">
        <f>(Prices!C37-Prices!C38)/Prices!C38</f>
        <v>-1.6853004644388988E-2</v>
      </c>
      <c r="D39" s="9">
        <f>(Prices!D37-Prices!D38)/Prices!D38</f>
        <v>-3.6259363711786771E-2</v>
      </c>
      <c r="E39" s="9">
        <f>(Prices!E37-Prices!E38)/Prices!E38</f>
        <v>-0.19126747024952148</v>
      </c>
      <c r="F39" s="9">
        <f>(Prices!F37-Prices!F38)/Prices!F38</f>
        <v>7.2138302230525378E-2</v>
      </c>
      <c r="G39" s="9">
        <f>(Prices!G37-Prices!G38)/Prices!G38</f>
        <v>-2.9662726613868758E-2</v>
      </c>
      <c r="H39" s="9">
        <f>(Prices!H37-Prices!H38)/Prices!H38</f>
        <v>1.6744705358987345E-2</v>
      </c>
      <c r="I39" s="9">
        <f>(Prices!I37-Prices!I38)/Prices!I38</f>
        <v>-5.073532197294639E-2</v>
      </c>
      <c r="J39" s="4"/>
      <c r="K39" s="10">
        <f t="shared" si="1"/>
        <v>-9.7875234079424958E-2</v>
      </c>
      <c r="L39" s="10">
        <f t="shared" si="2"/>
        <v>-3.5389632191646009E-2</v>
      </c>
      <c r="M39" s="10">
        <f t="shared" si="3"/>
        <v>-5.4795991259043789E-2</v>
      </c>
      <c r="N39" s="10">
        <f t="shared" si="4"/>
        <v>-0.2098040977967785</v>
      </c>
      <c r="O39" s="10">
        <f t="shared" si="5"/>
        <v>5.360167468326836E-2</v>
      </c>
      <c r="P39" s="10">
        <f t="shared" si="6"/>
        <v>-4.8199354161125779E-2</v>
      </c>
      <c r="Q39" s="10">
        <f t="shared" si="7"/>
        <v>-1.7919221882696755E-3</v>
      </c>
      <c r="R39" s="10">
        <f t="shared" si="8"/>
        <v>-6.9271949520203407E-2</v>
      </c>
      <c r="S39" s="4"/>
    </row>
    <row r="40" spans="1:19" x14ac:dyDescent="0.3">
      <c r="A40" s="8">
        <v>42339</v>
      </c>
      <c r="B40" s="9">
        <f>(Prices!B38-Prices!B39)/Prices!B39</f>
        <v>2.8631220447589183E-2</v>
      </c>
      <c r="C40" s="9">
        <f>(Prices!C38-Prices!C39)/Prices!C39</f>
        <v>4.3740674175211734E-2</v>
      </c>
      <c r="D40" s="9">
        <f>(Prices!D38-Prices!D39)/Prices!D39</f>
        <v>1.271600688216213E-2</v>
      </c>
      <c r="E40" s="9">
        <f>(Prices!E38-Prices!E39)/Prices!E39</f>
        <v>-7.8814521357123163E-2</v>
      </c>
      <c r="F40" s="9">
        <f>(Prices!F38-Prices!F39)/Prices!F39</f>
        <v>4.029221105702638E-3</v>
      </c>
      <c r="G40" s="9">
        <f>(Prices!G38-Prices!G39)/Prices!G39</f>
        <v>-5.0540105907736332E-2</v>
      </c>
      <c r="H40" s="9">
        <f>(Prices!H38-Prices!H39)/Prices!H39</f>
        <v>2.2098291751141818E-2</v>
      </c>
      <c r="I40" s="9">
        <f>(Prices!I38-Prices!I39)/Prices!I39</f>
        <v>-1.7530185176314418E-2</v>
      </c>
      <c r="J40" s="4"/>
      <c r="K40" s="10">
        <f t="shared" si="1"/>
        <v>1.0094592900332162E-2</v>
      </c>
      <c r="L40" s="10">
        <f t="shared" si="2"/>
        <v>2.5204046627954713E-2</v>
      </c>
      <c r="M40" s="10">
        <f t="shared" si="3"/>
        <v>-5.8206206650948909E-3</v>
      </c>
      <c r="N40" s="10">
        <f t="shared" si="4"/>
        <v>-9.735114890438018E-2</v>
      </c>
      <c r="O40" s="10">
        <f t="shared" si="5"/>
        <v>-1.4507406441554384E-2</v>
      </c>
      <c r="P40" s="10">
        <f t="shared" si="6"/>
        <v>-6.907673345499335E-2</v>
      </c>
      <c r="Q40" s="10">
        <f t="shared" si="7"/>
        <v>3.561664203884797E-3</v>
      </c>
      <c r="R40" s="10">
        <f t="shared" si="8"/>
        <v>-3.6066812723571443E-2</v>
      </c>
      <c r="S40" s="4"/>
    </row>
    <row r="41" spans="1:19" x14ac:dyDescent="0.3">
      <c r="A41" s="8">
        <v>42309</v>
      </c>
      <c r="B41" s="9">
        <f>(Prices!B39-Prices!B40)/Prices!B40</f>
        <v>-0.10731280657960143</v>
      </c>
      <c r="C41" s="9">
        <f>(Prices!C39-Prices!C40)/Prices!C40</f>
        <v>-4.3046410600498748E-2</v>
      </c>
      <c r="D41" s="9">
        <f>(Prices!D39-Prices!D40)/Prices!D40</f>
        <v>-0.20083203929398324</v>
      </c>
      <c r="E41" s="9">
        <f>(Prices!E39-Prices!E40)/Prices!E40</f>
        <v>2.0947616000432316E-2</v>
      </c>
      <c r="F41" s="9">
        <f>(Prices!F39-Prices!F40)/Prices!F40</f>
        <v>2.2261419807184307E-2</v>
      </c>
      <c r="G41" s="9">
        <f>(Prices!G39-Prices!G40)/Prices!G40</f>
        <v>-8.7323913492704047E-2</v>
      </c>
      <c r="H41" s="9">
        <f>(Prices!H39-Prices!H40)/Prices!H40</f>
        <v>2.078376030619005E-3</v>
      </c>
      <c r="I41" s="9">
        <f>(Prices!I39-Prices!I40)/Prices!I40</f>
        <v>5.0486926072401835E-4</v>
      </c>
      <c r="J41" s="4"/>
      <c r="K41" s="10">
        <f t="shared" si="1"/>
        <v>-0.12584943412685845</v>
      </c>
      <c r="L41" s="10">
        <f t="shared" si="2"/>
        <v>-6.1583038147755773E-2</v>
      </c>
      <c r="M41" s="10">
        <f t="shared" si="3"/>
        <v>-0.21936866684124026</v>
      </c>
      <c r="N41" s="10">
        <f t="shared" si="4"/>
        <v>2.4109884531752952E-3</v>
      </c>
      <c r="O41" s="10">
        <f t="shared" si="5"/>
        <v>3.7247922599272856E-3</v>
      </c>
      <c r="P41" s="10">
        <f t="shared" si="6"/>
        <v>-0.10586054103996106</v>
      </c>
      <c r="Q41" s="10">
        <f t="shared" si="7"/>
        <v>-1.6458251516638017E-2</v>
      </c>
      <c r="R41" s="10">
        <f t="shared" si="8"/>
        <v>-1.8031758286533004E-2</v>
      </c>
      <c r="S41" s="4"/>
    </row>
    <row r="42" spans="1:19" x14ac:dyDescent="0.3">
      <c r="A42" s="8">
        <v>42278</v>
      </c>
      <c r="B42" s="9">
        <f>(Prices!B40-Prices!B41)/Prices!B41</f>
        <v>0.19031661264257332</v>
      </c>
      <c r="C42" s="9">
        <f>(Prices!C40-Prices!C41)/Prices!C41</f>
        <v>1.9648850887320615E-2</v>
      </c>
      <c r="D42" s="9">
        <f>(Prices!D40-Prices!D41)/Prices!D41</f>
        <v>0.10156797971923377</v>
      </c>
      <c r="E42" s="9">
        <f>(Prices!E40-Prices!E41)/Prices!E41</f>
        <v>-0.23657824542735156</v>
      </c>
      <c r="F42" s="9">
        <f>(Prices!F40-Prices!F41)/Prices!F41</f>
        <v>0.13426027509988259</v>
      </c>
      <c r="G42" s="9">
        <f>(Prices!G40-Prices!G41)/Prices!G41</f>
        <v>0.12129431466537707</v>
      </c>
      <c r="H42" s="9">
        <f>(Prices!H40-Prices!H41)/Prices!H41</f>
        <v>8.2271051206328355E-2</v>
      </c>
      <c r="I42" s="9">
        <f>(Prices!I40-Prices!I41)/Prices!I41</f>
        <v>8.2983117760394132E-2</v>
      </c>
      <c r="J42" s="4"/>
      <c r="K42" s="10">
        <f t="shared" si="1"/>
        <v>0.17177998509531631</v>
      </c>
      <c r="L42" s="10">
        <f t="shared" si="2"/>
        <v>1.1122233400635943E-3</v>
      </c>
      <c r="M42" s="10">
        <f t="shared" si="3"/>
        <v>8.3031352171976755E-2</v>
      </c>
      <c r="N42" s="10">
        <f t="shared" si="4"/>
        <v>-0.25511487297460861</v>
      </c>
      <c r="O42" s="10">
        <f t="shared" si="5"/>
        <v>0.11572364755262557</v>
      </c>
      <c r="P42" s="10">
        <f t="shared" si="6"/>
        <v>0.10275768711812006</v>
      </c>
      <c r="Q42" s="10">
        <f t="shared" si="7"/>
        <v>6.3734423659071338E-2</v>
      </c>
      <c r="R42" s="10">
        <f t="shared" si="8"/>
        <v>6.4446490213137114E-2</v>
      </c>
      <c r="S42" s="4"/>
    </row>
    <row r="43" spans="1:19" x14ac:dyDescent="0.3">
      <c r="A43" s="8">
        <v>42248</v>
      </c>
      <c r="B43" s="9">
        <f>(Prices!B41-Prices!B42)/Prices!B42</f>
        <v>-1.5237786880287977E-3</v>
      </c>
      <c r="C43" s="9">
        <f>(Prices!C41-Prices!C42)/Prices!C42</f>
        <v>2.679500948020626E-3</v>
      </c>
      <c r="D43" s="9">
        <f>(Prices!D41-Prices!D42)/Prices!D42</f>
        <v>-6.987820274450815E-2</v>
      </c>
      <c r="E43" s="9">
        <f>(Prices!E41-Prices!E42)/Prices!E42</f>
        <v>-4.5482729970613813E-3</v>
      </c>
      <c r="F43" s="9">
        <f>(Prices!F41-Prices!F42)/Prices!F42</f>
        <v>1.8945613988222449E-3</v>
      </c>
      <c r="G43" s="9">
        <f>(Prices!G41-Prices!G42)/Prices!G42</f>
        <v>-1.7401446639695659E-2</v>
      </c>
      <c r="H43" s="9">
        <f>(Prices!H41-Prices!H42)/Prices!H42</f>
        <v>8.9517246605450018E-4</v>
      </c>
      <c r="I43" s="9">
        <f>(Prices!I41-Prices!I42)/Prices!I42</f>
        <v>-2.6442831573227094E-2</v>
      </c>
      <c r="J43" s="4"/>
      <c r="K43" s="10">
        <f t="shared" si="1"/>
        <v>-2.0060406235285818E-2</v>
      </c>
      <c r="L43" s="10">
        <f t="shared" si="2"/>
        <v>-1.5857126599236396E-2</v>
      </c>
      <c r="M43" s="10">
        <f t="shared" si="3"/>
        <v>-8.8414830291765167E-2</v>
      </c>
      <c r="N43" s="10">
        <f t="shared" si="4"/>
        <v>-2.3084900544318401E-2</v>
      </c>
      <c r="O43" s="10">
        <f t="shared" si="5"/>
        <v>-1.6642066148434775E-2</v>
      </c>
      <c r="P43" s="10">
        <f t="shared" si="6"/>
        <v>-3.5938074186952676E-2</v>
      </c>
      <c r="Q43" s="10">
        <f t="shared" si="7"/>
        <v>-1.7641455081202521E-2</v>
      </c>
      <c r="R43" s="10">
        <f t="shared" si="8"/>
        <v>-4.4979459120484115E-2</v>
      </c>
      <c r="S43" s="4"/>
    </row>
    <row r="44" spans="1:19" x14ac:dyDescent="0.3">
      <c r="A44" s="8">
        <v>42217</v>
      </c>
      <c r="B44" s="9">
        <f>(Prices!B42-Prices!B43)/Prices!B43</f>
        <v>-2.7930264080479779E-2</v>
      </c>
      <c r="C44" s="9">
        <f>(Prices!C42-Prices!C43)/Prices!C43</f>
        <v>-4.6952203601765503E-2</v>
      </c>
      <c r="D44" s="9">
        <f>(Prices!D42-Prices!D43)/Prices!D43</f>
        <v>-5.4618152997544522E-2</v>
      </c>
      <c r="E44" s="9">
        <f>(Prices!E42-Prices!E43)/Prices!E43</f>
        <v>-0.11197125203510122</v>
      </c>
      <c r="F44" s="9">
        <f>(Prices!F42-Prices!F43)/Prices!F43</f>
        <v>-4.5527059982404888E-2</v>
      </c>
      <c r="G44" s="9">
        <f>(Prices!G42-Prices!G43)/Prices!G43</f>
        <v>-8.7830656478982125E-2</v>
      </c>
      <c r="H44" s="9">
        <f>(Prices!H42-Prices!H43)/Prices!H43</f>
        <v>-6.2169289954228553E-2</v>
      </c>
      <c r="I44" s="9">
        <f>(Prices!I42-Prices!I43)/Prices!I43</f>
        <v>-6.2580818167202831E-2</v>
      </c>
      <c r="J44" s="4"/>
      <c r="K44" s="10">
        <f t="shared" si="1"/>
        <v>-4.6466891627736803E-2</v>
      </c>
      <c r="L44" s="10">
        <f t="shared" si="2"/>
        <v>-6.5488831149022528E-2</v>
      </c>
      <c r="M44" s="10">
        <f t="shared" si="3"/>
        <v>-7.315478054480154E-2</v>
      </c>
      <c r="N44" s="10">
        <f t="shared" si="4"/>
        <v>-0.13050787958235824</v>
      </c>
      <c r="O44" s="10">
        <f t="shared" si="5"/>
        <v>-6.4063687529661906E-2</v>
      </c>
      <c r="P44" s="10">
        <f t="shared" si="6"/>
        <v>-0.10636728402623914</v>
      </c>
      <c r="Q44" s="10">
        <f t="shared" si="7"/>
        <v>-8.0705917501485577E-2</v>
      </c>
      <c r="R44" s="10">
        <f t="shared" si="8"/>
        <v>-8.1117445714459849E-2</v>
      </c>
      <c r="S44" s="4"/>
    </row>
    <row r="45" spans="1:19" x14ac:dyDescent="0.3">
      <c r="A45" s="8">
        <v>42186</v>
      </c>
      <c r="B45" s="9">
        <f>(Prices!B43-Prices!B44)/Prices!B44</f>
        <v>4.0061671695607254E-3</v>
      </c>
      <c r="C45" s="9">
        <f>(Prices!C43-Prices!C44)/Prices!C44</f>
        <v>-7.0342957926659399E-4</v>
      </c>
      <c r="D45" s="9">
        <f>(Prices!D43-Prices!D44)/Prices!D44</f>
        <v>-1.6590798064149224E-2</v>
      </c>
      <c r="E45" s="9">
        <f>(Prices!E43-Prices!E44)/Prices!E44</f>
        <v>3.9538053966121096E-2</v>
      </c>
      <c r="F45" s="9">
        <f>(Prices!F43-Prices!F44)/Prices!F44</f>
        <v>9.6070948912356804E-2</v>
      </c>
      <c r="G45" s="9">
        <f>(Prices!G43-Prices!G44)/Prices!G44</f>
        <v>-1.4089656285577207E-3</v>
      </c>
      <c r="H45" s="9">
        <f>(Prices!H43-Prices!H44)/Prices!H44</f>
        <v>2.8216633802949507E-2</v>
      </c>
      <c r="I45" s="9">
        <f>(Prices!I43-Prices!I44)/Prices!I44</f>
        <v>1.9742029696721345E-2</v>
      </c>
      <c r="J45" s="4"/>
      <c r="K45" s="10">
        <f t="shared" si="1"/>
        <v>-1.4530460377696296E-2</v>
      </c>
      <c r="L45" s="10">
        <f t="shared" si="2"/>
        <v>-1.9240057126523616E-2</v>
      </c>
      <c r="M45" s="10">
        <f t="shared" si="3"/>
        <v>-3.5127425611406249E-2</v>
      </c>
      <c r="N45" s="10">
        <f t="shared" si="4"/>
        <v>2.1001426418864075E-2</v>
      </c>
      <c r="O45" s="10">
        <f t="shared" si="5"/>
        <v>7.7534321365099787E-2</v>
      </c>
      <c r="P45" s="10">
        <f t="shared" si="6"/>
        <v>-1.9945593175814742E-2</v>
      </c>
      <c r="Q45" s="10">
        <f t="shared" si="7"/>
        <v>9.680006255692486E-3</v>
      </c>
      <c r="R45" s="10">
        <f t="shared" si="8"/>
        <v>1.2054021494643241E-3</v>
      </c>
      <c r="S45" s="4"/>
    </row>
    <row r="46" spans="1:19" x14ac:dyDescent="0.3">
      <c r="A46" s="8">
        <v>42156</v>
      </c>
      <c r="B46" s="9">
        <f>(Prices!B44-Prices!B45)/Prices!B45</f>
        <v>-5.735191421150479E-2</v>
      </c>
      <c r="C46" s="9">
        <f>(Prices!C44-Prices!C45)/Prices!C45</f>
        <v>1.489061273731296E-2</v>
      </c>
      <c r="D46" s="9">
        <f>(Prices!D44-Prices!D45)/Prices!D45</f>
        <v>-8.2772476748004448E-2</v>
      </c>
      <c r="E46" s="9">
        <f>(Prices!E44-Prices!E45)/Prices!E45</f>
        <v>-1.80942938384131E-2</v>
      </c>
      <c r="F46" s="9">
        <f>(Prices!F44-Prices!F45)/Prices!F45</f>
        <v>8.3091234168676947E-2</v>
      </c>
      <c r="G46" s="9">
        <f>(Prices!G44-Prices!G45)/Prices!G45</f>
        <v>-8.1824080478053021E-2</v>
      </c>
      <c r="H46" s="9">
        <f>(Prices!H44-Prices!H45)/Prices!H45</f>
        <v>-1.9665464937691644E-2</v>
      </c>
      <c r="I46" s="9">
        <f>(Prices!I44-Prices!I45)/Prices!I45</f>
        <v>-2.1011672375900521E-2</v>
      </c>
      <c r="J46" s="4"/>
      <c r="K46" s="10">
        <f t="shared" si="1"/>
        <v>-7.5888541758761807E-2</v>
      </c>
      <c r="L46" s="10">
        <f t="shared" si="2"/>
        <v>-3.646014809944061E-3</v>
      </c>
      <c r="M46" s="10">
        <f t="shared" si="3"/>
        <v>-0.10130910429526147</v>
      </c>
      <c r="N46" s="10">
        <f t="shared" si="4"/>
        <v>-3.6630921385670118E-2</v>
      </c>
      <c r="O46" s="10">
        <f t="shared" si="5"/>
        <v>6.455460662141993E-2</v>
      </c>
      <c r="P46" s="10">
        <f t="shared" si="6"/>
        <v>-0.10036070802531004</v>
      </c>
      <c r="Q46" s="10">
        <f t="shared" si="7"/>
        <v>-3.8202092484948665E-2</v>
      </c>
      <c r="R46" s="10">
        <f t="shared" si="8"/>
        <v>-3.9548299923157545E-2</v>
      </c>
      <c r="S46" s="4"/>
    </row>
    <row r="47" spans="1:19" x14ac:dyDescent="0.3">
      <c r="A47" s="8">
        <v>42125</v>
      </c>
      <c r="B47" s="9">
        <f>(Prices!B45-Prices!B46)/Prices!B46</f>
        <v>-0.12079413580851417</v>
      </c>
      <c r="C47" s="9">
        <f>(Prices!C45-Prices!C46)/Prices!C46</f>
        <v>7.9084294577363351E-2</v>
      </c>
      <c r="D47" s="9">
        <f>(Prices!D45-Prices!D46)/Prices!D46</f>
        <v>8.121909608647479E-2</v>
      </c>
      <c r="E47" s="9">
        <f>(Prices!E45-Prices!E46)/Prices!E46</f>
        <v>-8.8535840745479141E-3</v>
      </c>
      <c r="F47" s="9">
        <f>(Prices!F45-Prices!F46)/Prices!F46</f>
        <v>5.3320428589073484E-3</v>
      </c>
      <c r="G47" s="9">
        <f>(Prices!G45-Prices!G46)/Prices!G46</f>
        <v>2.2825095133540838E-2</v>
      </c>
      <c r="H47" s="9">
        <f>(Prices!H45-Prices!H46)/Prices!H46</f>
        <v>9.475696689875834E-3</v>
      </c>
      <c r="I47" s="9">
        <f>(Prices!I45-Prices!I46)/Prices!I46</f>
        <v>1.0491382393316857E-2</v>
      </c>
      <c r="J47" s="4"/>
      <c r="K47" s="10">
        <f t="shared" si="1"/>
        <v>-0.13933076335577119</v>
      </c>
      <c r="L47" s="10">
        <f t="shared" si="2"/>
        <v>6.0547667030106334E-2</v>
      </c>
      <c r="M47" s="10">
        <f t="shared" si="3"/>
        <v>6.2682468539217773E-2</v>
      </c>
      <c r="N47" s="10">
        <f t="shared" si="4"/>
        <v>-2.7390211621804935E-2</v>
      </c>
      <c r="O47" s="10">
        <f t="shared" si="5"/>
        <v>-1.3204584688349673E-2</v>
      </c>
      <c r="P47" s="10">
        <f t="shared" si="6"/>
        <v>4.2884675862838173E-3</v>
      </c>
      <c r="Q47" s="10">
        <f t="shared" si="7"/>
        <v>-9.0609308573811869E-3</v>
      </c>
      <c r="R47" s="10">
        <f t="shared" si="8"/>
        <v>-8.0452451539401639E-3</v>
      </c>
      <c r="S47" s="4"/>
    </row>
    <row r="48" spans="1:19" x14ac:dyDescent="0.3">
      <c r="A48" s="8">
        <v>42095</v>
      </c>
      <c r="B48" s="9">
        <f>(Prices!B46-Prices!B47)/Prices!B47</f>
        <v>-8.5069986962211894E-2</v>
      </c>
      <c r="C48" s="9">
        <f>(Prices!C46-Prices!C47)/Prices!C47</f>
        <v>-5.5095845708601543E-2</v>
      </c>
      <c r="D48" s="9">
        <f>(Prices!D46-Prices!D47)/Prices!D47</f>
        <v>3.1223933805616482E-2</v>
      </c>
      <c r="E48" s="9">
        <f>(Prices!E46-Prices!E47)/Prices!E47</f>
        <v>7.4259214028256415E-2</v>
      </c>
      <c r="F48" s="9">
        <f>(Prices!F46-Prices!F47)/Prices!F47</f>
        <v>-4.1960641669172356E-2</v>
      </c>
      <c r="G48" s="9">
        <f>(Prices!G46-Prices!G47)/Prices!G47</f>
        <v>0.12882726227967062</v>
      </c>
      <c r="H48" s="9">
        <f>(Prices!H46-Prices!H47)/Prices!H47</f>
        <v>-1.3916566962040624E-2</v>
      </c>
      <c r="I48" s="9">
        <f>(Prices!I46-Prices!I47)/Prices!I47</f>
        <v>8.5208197301247391E-3</v>
      </c>
      <c r="J48" s="4"/>
      <c r="K48" s="10">
        <f t="shared" si="1"/>
        <v>-0.10360661450946891</v>
      </c>
      <c r="L48" s="10">
        <f t="shared" si="2"/>
        <v>-7.363247325585856E-2</v>
      </c>
      <c r="M48" s="10">
        <f t="shared" si="3"/>
        <v>1.2687306258359461E-2</v>
      </c>
      <c r="N48" s="10">
        <f t="shared" si="4"/>
        <v>5.5722586480999398E-2</v>
      </c>
      <c r="O48" s="10">
        <f t="shared" si="5"/>
        <v>-6.0497269216429381E-2</v>
      </c>
      <c r="P48" s="10">
        <f t="shared" si="6"/>
        <v>0.1102906347324136</v>
      </c>
      <c r="Q48" s="10">
        <f t="shared" si="7"/>
        <v>-3.2453194509297643E-2</v>
      </c>
      <c r="R48" s="10">
        <f t="shared" si="8"/>
        <v>-1.0015807817132282E-2</v>
      </c>
      <c r="S48" s="4"/>
    </row>
    <row r="49" spans="1:19" x14ac:dyDescent="0.3">
      <c r="A49" s="8">
        <v>42064</v>
      </c>
      <c r="B49" s="9">
        <f>(Prices!B47-Prices!B48)/Prices!B48</f>
        <v>0.1041111575037286</v>
      </c>
      <c r="C49" s="9">
        <f>(Prices!C47-Prices!C48)/Prices!C48</f>
        <v>4.1010373772449094E-2</v>
      </c>
      <c r="D49" s="9">
        <f>(Prices!D47-Prices!D48)/Prices!D48</f>
        <v>-4.0819427556157114E-3</v>
      </c>
      <c r="E49" s="9">
        <f>(Prices!E47-Prices!E48)/Prices!E48</f>
        <v>-3.5970389271038697E-2</v>
      </c>
      <c r="F49" s="9">
        <f>(Prices!F47-Prices!F48)/Prices!F48</f>
        <v>4.1154868416425627E-2</v>
      </c>
      <c r="G49" s="9">
        <f>(Prices!G47-Prices!G48)/Prices!G48</f>
        <v>-5.4378393210186733E-2</v>
      </c>
      <c r="H49" s="9">
        <f>(Prices!H47-Prices!H48)/Prices!H48</f>
        <v>-1.1762728113597666E-2</v>
      </c>
      <c r="I49" s="9">
        <f>(Prices!I47-Prices!I48)/Prices!I48</f>
        <v>-1.7396106913756221E-2</v>
      </c>
      <c r="J49" s="4"/>
      <c r="K49" s="10">
        <f t="shared" si="1"/>
        <v>8.5574529956471579E-2</v>
      </c>
      <c r="L49" s="10">
        <f t="shared" si="2"/>
        <v>2.2473746225192073E-2</v>
      </c>
      <c r="M49" s="10">
        <f t="shared" si="3"/>
        <v>-2.2618570302872731E-2</v>
      </c>
      <c r="N49" s="10">
        <f t="shared" si="4"/>
        <v>-5.4507016818295714E-2</v>
      </c>
      <c r="O49" s="10">
        <f t="shared" si="5"/>
        <v>2.2618240869168606E-2</v>
      </c>
      <c r="P49" s="10">
        <f t="shared" si="6"/>
        <v>-7.2915020757443758E-2</v>
      </c>
      <c r="Q49" s="10">
        <f t="shared" si="7"/>
        <v>-3.0299355660854687E-2</v>
      </c>
      <c r="R49" s="10">
        <f t="shared" si="8"/>
        <v>-3.5932734461013242E-2</v>
      </c>
      <c r="S49" s="4"/>
    </row>
    <row r="50" spans="1:19" x14ac:dyDescent="0.3">
      <c r="A50" s="8">
        <v>42036</v>
      </c>
      <c r="B50" s="9">
        <f>(Prices!B48-Prices!B49)/Prices!B49</f>
        <v>-2.4042316000554283E-2</v>
      </c>
      <c r="C50" s="9">
        <f>(Prices!C48-Prices!C49)/Prices!C49</f>
        <v>6.9458722971673853E-2</v>
      </c>
      <c r="D50" s="9">
        <f>(Prices!D48-Prices!D49)/Prices!D49</f>
        <v>2.6806743402602959E-2</v>
      </c>
      <c r="E50" s="9">
        <f>(Prices!E48-Prices!E49)/Prices!E49</f>
        <v>0.10337221046642739</v>
      </c>
      <c r="F50" s="9">
        <f>(Prices!F48-Prices!F49)/Prices!F49</f>
        <v>4.0310852835681518E-2</v>
      </c>
      <c r="G50" s="9">
        <f>(Prices!G48-Prices!G49)/Prices!G49</f>
        <v>0.21597248812707151</v>
      </c>
      <c r="H50" s="9">
        <f>(Prices!H48-Prices!H49)/Prices!H49</f>
        <v>2.3666799131663828E-2</v>
      </c>
      <c r="I50" s="9">
        <f>(Prices!I48-Prices!I49)/Prices!I49</f>
        <v>5.4892511014553995E-2</v>
      </c>
      <c r="J50" s="4"/>
      <c r="K50" s="10">
        <f t="shared" si="1"/>
        <v>-4.2578943547811304E-2</v>
      </c>
      <c r="L50" s="10">
        <f t="shared" si="2"/>
        <v>5.0922095424416836E-2</v>
      </c>
      <c r="M50" s="10">
        <f t="shared" si="3"/>
        <v>8.2701158553459379E-3</v>
      </c>
      <c r="N50" s="10">
        <f t="shared" si="4"/>
        <v>8.4835582919170371E-2</v>
      </c>
      <c r="O50" s="10">
        <f t="shared" si="5"/>
        <v>2.1774225288424497E-2</v>
      </c>
      <c r="P50" s="10">
        <f t="shared" si="6"/>
        <v>0.19743586057981449</v>
      </c>
      <c r="Q50" s="10">
        <f t="shared" si="7"/>
        <v>5.130171584406807E-3</v>
      </c>
      <c r="R50" s="10">
        <f t="shared" si="8"/>
        <v>3.6355883467296971E-2</v>
      </c>
      <c r="S50" s="4"/>
    </row>
    <row r="51" spans="1:19" x14ac:dyDescent="0.3">
      <c r="A51" s="8">
        <v>42005</v>
      </c>
      <c r="B51" s="9">
        <f>(Prices!B49-Prices!B50)/Prices!B50</f>
        <v>-8.4840665454984213E-2</v>
      </c>
      <c r="C51" s="9">
        <f>(Prices!C49-Prices!C50)/Prices!C50</f>
        <v>5.5006677368113363E-2</v>
      </c>
      <c r="D51" s="9">
        <f>(Prices!D49-Prices!D50)/Prices!D50</f>
        <v>-0.10326914992147569</v>
      </c>
      <c r="E51" s="9">
        <f>(Prices!E49-Prices!E50)/Prices!E50</f>
        <v>-6.5680993278786293E-2</v>
      </c>
      <c r="F51" s="9">
        <f>(Prices!F49-Prices!F50)/Prices!F50</f>
        <v>-2.7044258922491408E-2</v>
      </c>
      <c r="G51" s="9">
        <f>(Prices!G49-Prices!G50)/Prices!G50</f>
        <v>0.13776262870588366</v>
      </c>
      <c r="H51" s="9">
        <f>(Prices!H49-Prices!H50)/Prices!H50</f>
        <v>-4.2363950553457499E-2</v>
      </c>
      <c r="I51" s="9">
        <f>(Prices!I49-Prices!I50)/Prices!I50</f>
        <v>-3.1040805790470173E-2</v>
      </c>
      <c r="J51" s="4"/>
      <c r="K51" s="10">
        <f t="shared" si="1"/>
        <v>-0.10337729300224123</v>
      </c>
      <c r="L51" s="10">
        <f t="shared" si="2"/>
        <v>3.6470049820856346E-2</v>
      </c>
      <c r="M51" s="10">
        <f t="shared" si="3"/>
        <v>-0.12180577746873271</v>
      </c>
      <c r="N51" s="10">
        <f t="shared" si="4"/>
        <v>-8.421762082604331E-2</v>
      </c>
      <c r="O51" s="10">
        <f t="shared" si="5"/>
        <v>-4.5580886469748429E-2</v>
      </c>
      <c r="P51" s="10">
        <f t="shared" si="6"/>
        <v>0.11922600115862664</v>
      </c>
      <c r="Q51" s="10">
        <f t="shared" si="7"/>
        <v>-6.0900578100714517E-2</v>
      </c>
      <c r="R51" s="10">
        <f t="shared" si="8"/>
        <v>-4.9577433337727198E-2</v>
      </c>
      <c r="S51" s="4"/>
    </row>
    <row r="52" spans="1:19" x14ac:dyDescent="0.3">
      <c r="A52" s="8">
        <v>41974</v>
      </c>
      <c r="B52" s="9">
        <f>(Prices!B50-Prices!B51)/Prices!B51</f>
        <v>0.10508965684745922</v>
      </c>
      <c r="C52" s="9">
        <f>(Prices!C50-Prices!C51)/Prices!C51</f>
        <v>2.4941649790764322E-2</v>
      </c>
      <c r="D52" s="9">
        <f>(Prices!D50-Prices!D51)/Prices!D51</f>
        <v>-8.3302436197089987E-3</v>
      </c>
      <c r="E52" s="9">
        <f>(Prices!E50-Prices!E51)/Prices!E51</f>
        <v>-6.1846266100319937E-2</v>
      </c>
      <c r="F52" s="9">
        <f>(Prices!F50-Prices!F51)/Prices!F51</f>
        <v>4.1184042774159617E-3</v>
      </c>
      <c r="G52" s="9">
        <f>(Prices!G50-Prices!G51)/Prices!G51</f>
        <v>-6.9122368832522874E-2</v>
      </c>
      <c r="H52" s="9">
        <f>(Prices!H50-Prices!H51)/Prices!H51</f>
        <v>-2.770404292640977E-2</v>
      </c>
      <c r="I52" s="9">
        <f>(Prices!I50-Prices!I51)/Prices!I51</f>
        <v>-4.1885878779204062E-3</v>
      </c>
      <c r="J52" s="4"/>
      <c r="K52" s="10">
        <f t="shared" si="1"/>
        <v>8.65530293002022E-2</v>
      </c>
      <c r="L52" s="10">
        <f t="shared" si="2"/>
        <v>6.4050222435073009E-3</v>
      </c>
      <c r="M52" s="10">
        <f t="shared" si="3"/>
        <v>-2.6866871166966018E-2</v>
      </c>
      <c r="N52" s="10">
        <f t="shared" si="4"/>
        <v>-8.0382893647576961E-2</v>
      </c>
      <c r="O52" s="10">
        <f t="shared" si="5"/>
        <v>-1.441822326984106E-2</v>
      </c>
      <c r="P52" s="10">
        <f t="shared" si="6"/>
        <v>-8.7658996379779891E-2</v>
      </c>
      <c r="Q52" s="10">
        <f t="shared" si="7"/>
        <v>-4.6240670473666791E-2</v>
      </c>
      <c r="R52" s="10">
        <f t="shared" si="8"/>
        <v>-2.2725215425177428E-2</v>
      </c>
      <c r="S52" s="4"/>
    </row>
    <row r="53" spans="1:19" x14ac:dyDescent="0.3">
      <c r="A53" s="8">
        <v>41944</v>
      </c>
      <c r="B53" s="9">
        <f>(Prices!B51-Prices!B52)/Prices!B52</f>
        <v>0.17658584810206282</v>
      </c>
      <c r="C53" s="9">
        <f>(Prices!C51-Prices!C52)/Prices!C52</f>
        <v>3.8101391321854874E-2</v>
      </c>
      <c r="D53" s="9">
        <f>(Prices!D51-Prices!D52)/Prices!D52</f>
        <v>0.12085075031340994</v>
      </c>
      <c r="E53" s="9">
        <f>(Prices!E51-Prices!E52)/Prices!E52</f>
        <v>5.2530762283339243E-2</v>
      </c>
      <c r="F53" s="9">
        <f>(Prices!F51-Prices!F52)/Prices!F52</f>
        <v>3.6138139382267967E-2</v>
      </c>
      <c r="G53" s="9">
        <f>(Prices!G51-Prices!G52)/Prices!G52</f>
        <v>0.10948547519650249</v>
      </c>
      <c r="H53" s="9">
        <f>(Prices!H51-Prices!H52)/Prices!H52</f>
        <v>4.3608799054052662E-3</v>
      </c>
      <c r="I53" s="9">
        <f>(Prices!I51-Prices!I52)/Prices!I52</f>
        <v>2.4533588760364766E-2</v>
      </c>
      <c r="J53" s="4"/>
      <c r="K53" s="10">
        <f t="shared" si="1"/>
        <v>0.1580492205548058</v>
      </c>
      <c r="L53" s="10">
        <f t="shared" si="2"/>
        <v>1.9564763774597854E-2</v>
      </c>
      <c r="M53" s="10">
        <f t="shared" si="3"/>
        <v>0.10231412276615293</v>
      </c>
      <c r="N53" s="10">
        <f t="shared" si="4"/>
        <v>3.3994134736082218E-2</v>
      </c>
      <c r="O53" s="10">
        <f t="shared" si="5"/>
        <v>1.7601511835010946E-2</v>
      </c>
      <c r="P53" s="10">
        <f t="shared" si="6"/>
        <v>9.0948847649245476E-2</v>
      </c>
      <c r="Q53" s="10">
        <f t="shared" si="7"/>
        <v>-1.4175747641851755E-2</v>
      </c>
      <c r="R53" s="10">
        <f t="shared" si="8"/>
        <v>5.9969612131077453E-3</v>
      </c>
      <c r="S53" s="4"/>
    </row>
    <row r="54" spans="1:19" x14ac:dyDescent="0.3">
      <c r="A54" s="8">
        <v>41913</v>
      </c>
      <c r="B54" s="9">
        <f>(Prices!B52-Prices!B53)/Prices!B53</f>
        <v>0.16544502562337274</v>
      </c>
      <c r="C54" s="9">
        <f>(Prices!C52-Prices!C53)/Prices!C53</f>
        <v>0.10624965304707551</v>
      </c>
      <c r="D54" s="9">
        <f>(Prices!D52-Prices!D53)/Prices!D53</f>
        <v>-8.0234852564294315E-2</v>
      </c>
      <c r="E54" s="9">
        <f>(Prices!E52-Prices!E53)/Prices!E53</f>
        <v>-0.10944161306390968</v>
      </c>
      <c r="F54" s="9">
        <f>(Prices!F52-Prices!F53)/Prices!F53</f>
        <v>-5.1239915849697469E-2</v>
      </c>
      <c r="G54" s="9">
        <f>(Prices!G52-Prices!G53)/Prices!G53</f>
        <v>9.8669401785219393E-2</v>
      </c>
      <c r="H54" s="9">
        <f>(Prices!H52-Prices!H53)/Prices!H53</f>
        <v>1.1164453665914247E-2</v>
      </c>
      <c r="I54" s="9">
        <f>(Prices!I52-Prices!I53)/Prices!I53</f>
        <v>2.3201460786772227E-2</v>
      </c>
      <c r="J54" s="4"/>
      <c r="K54" s="10">
        <f t="shared" si="1"/>
        <v>0.14690839807611572</v>
      </c>
      <c r="L54" s="10">
        <f t="shared" si="2"/>
        <v>8.7713025499818492E-2</v>
      </c>
      <c r="M54" s="10">
        <f t="shared" si="3"/>
        <v>-9.8771480111551332E-2</v>
      </c>
      <c r="N54" s="10">
        <f t="shared" si="4"/>
        <v>-0.12797824061116669</v>
      </c>
      <c r="O54" s="10">
        <f t="shared" si="5"/>
        <v>-6.9776543396954493E-2</v>
      </c>
      <c r="P54" s="10">
        <f t="shared" si="6"/>
        <v>8.0132774237962376E-2</v>
      </c>
      <c r="Q54" s="10">
        <f t="shared" si="7"/>
        <v>-7.372173881342774E-3</v>
      </c>
      <c r="R54" s="10">
        <f t="shared" si="8"/>
        <v>4.6648332395152065E-3</v>
      </c>
      <c r="S54" s="4"/>
    </row>
    <row r="55" spans="1:19" x14ac:dyDescent="0.3">
      <c r="A55" s="8">
        <v>41883</v>
      </c>
      <c r="B55" s="9">
        <f>(Prices!B53-Prices!B54)/Prices!B54</f>
        <v>-8.744842990743798E-2</v>
      </c>
      <c r="C55" s="9">
        <f>(Prices!C53-Prices!C54)/Prices!C54</f>
        <v>-4.9608559362847131E-3</v>
      </c>
      <c r="D55" s="9">
        <f>(Prices!D53-Prices!D54)/Prices!D54</f>
        <v>2.9833828106079555E-2</v>
      </c>
      <c r="E55" s="9">
        <f>(Prices!E53-Prices!E54)/Prices!E54</f>
        <v>-4.8082777945212242E-2</v>
      </c>
      <c r="F55" s="9">
        <f>(Prices!F53-Prices!F54)/Prices!F54</f>
        <v>5.6402044907778816E-2</v>
      </c>
      <c r="G55" s="9">
        <f>(Prices!G53-Prices!G54)/Prices!G54</f>
        <v>-5.5991545705123817E-2</v>
      </c>
      <c r="H55" s="9">
        <f>(Prices!H53-Prices!H54)/Prices!H54</f>
        <v>3.452188514157821E-2</v>
      </c>
      <c r="I55" s="9">
        <f>(Prices!I53-Prices!I54)/Prices!I54</f>
        <v>-1.5513837223063749E-2</v>
      </c>
      <c r="J55" s="4"/>
      <c r="K55" s="10">
        <f t="shared" si="1"/>
        <v>-0.105985057454695</v>
      </c>
      <c r="L55" s="10">
        <f t="shared" si="2"/>
        <v>-2.3497483483541734E-2</v>
      </c>
      <c r="M55" s="10">
        <f t="shared" si="3"/>
        <v>1.1297200558822534E-2</v>
      </c>
      <c r="N55" s="10">
        <f t="shared" si="4"/>
        <v>-6.6619405492469266E-2</v>
      </c>
      <c r="O55" s="10">
        <f t="shared" si="5"/>
        <v>3.7865417360521791E-2</v>
      </c>
      <c r="P55" s="10">
        <f t="shared" si="6"/>
        <v>-7.4528173252380842E-2</v>
      </c>
      <c r="Q55" s="10">
        <f t="shared" si="7"/>
        <v>1.5985257594321189E-2</v>
      </c>
      <c r="R55" s="10">
        <f t="shared" si="8"/>
        <v>-3.4050464770320768E-2</v>
      </c>
      <c r="S55" s="4"/>
    </row>
    <row r="56" spans="1:19" x14ac:dyDescent="0.3">
      <c r="A56" s="8">
        <v>41852</v>
      </c>
      <c r="B56" s="9">
        <f>(Prices!B54-Prices!B55)/Prices!B55</f>
        <v>3.3089823792068354E-3</v>
      </c>
      <c r="C56" s="9">
        <f>(Prices!C54-Prices!C55)/Prices!C55</f>
        <v>6.9463074038600983E-2</v>
      </c>
      <c r="D56" s="9">
        <f>(Prices!D54-Prices!D55)/Prices!D55</f>
        <v>7.4568800756979692E-2</v>
      </c>
      <c r="E56" s="9">
        <f>(Prices!E54-Prices!E55)/Prices!E55</f>
        <v>-7.8502367832013267E-3</v>
      </c>
      <c r="F56" s="9">
        <f>(Prices!F54-Prices!F55)/Prices!F55</f>
        <v>2.9869207711790462E-2</v>
      </c>
      <c r="G56" s="9">
        <f>(Prices!G54-Prices!G55)/Prices!G55</f>
        <v>3.6896357622036677E-2</v>
      </c>
      <c r="H56" s="9">
        <f>(Prices!H54-Prices!H55)/Prices!H55</f>
        <v>3.6367062595420989E-2</v>
      </c>
      <c r="I56" s="9">
        <f>(Prices!I54-Prices!I55)/Prices!I55</f>
        <v>3.7655295489735195E-2</v>
      </c>
      <c r="J56" s="4"/>
      <c r="K56" s="10">
        <f t="shared" si="1"/>
        <v>-1.5227645168050186E-2</v>
      </c>
      <c r="L56" s="10">
        <f t="shared" si="2"/>
        <v>5.0926446491343966E-2</v>
      </c>
      <c r="M56" s="10">
        <f t="shared" si="3"/>
        <v>5.6032173209722674E-2</v>
      </c>
      <c r="N56" s="10">
        <f t="shared" si="4"/>
        <v>-2.6386864330458348E-2</v>
      </c>
      <c r="O56" s="10">
        <f t="shared" si="5"/>
        <v>1.1332580164533441E-2</v>
      </c>
      <c r="P56" s="10">
        <f t="shared" si="6"/>
        <v>1.8359730074779656E-2</v>
      </c>
      <c r="Q56" s="10">
        <f t="shared" si="7"/>
        <v>1.7830435048163968E-2</v>
      </c>
      <c r="R56" s="10">
        <f t="shared" si="8"/>
        <v>1.9118667942478174E-2</v>
      </c>
      <c r="S56" s="4"/>
    </row>
    <row r="57" spans="1:19" x14ac:dyDescent="0.3">
      <c r="A57" s="8">
        <v>41821</v>
      </c>
      <c r="B57" s="9">
        <f>(Prices!B55-Prices!B56)/Prices!B56</f>
        <v>-9.5670161979762233E-2</v>
      </c>
      <c r="C57" s="9">
        <f>(Prices!C55-Prices!C56)/Prices!C56</f>
        <v>-3.9032986506332907E-3</v>
      </c>
      <c r="D57" s="9">
        <f>(Prices!D55-Prices!D56)/Prices!D56</f>
        <v>5.1915688326617256E-2</v>
      </c>
      <c r="E57" s="9">
        <f>(Prices!E55-Prices!E56)/Prices!E56</f>
        <v>2.6340277953585737E-2</v>
      </c>
      <c r="F57" s="9">
        <f>(Prices!F55-Prices!F56)/Prices!F56</f>
        <v>7.9655237336079043E-2</v>
      </c>
      <c r="G57" s="9">
        <f>(Prices!G55-Prices!G56)/Prices!G56</f>
        <v>9.8986529950166463E-2</v>
      </c>
      <c r="H57" s="9">
        <f>(Prices!H55-Prices!H56)/Prices!H56</f>
        <v>-4.3299478303299888E-2</v>
      </c>
      <c r="I57" s="9">
        <f>(Prices!I55-Prices!I56)/Prices!I56</f>
        <v>-1.5079830581919834E-2</v>
      </c>
      <c r="J57" s="4"/>
      <c r="K57" s="10">
        <f t="shared" si="1"/>
        <v>-0.11420678952701925</v>
      </c>
      <c r="L57" s="10">
        <f t="shared" si="2"/>
        <v>-2.2439926197890311E-2</v>
      </c>
      <c r="M57" s="10">
        <f t="shared" si="3"/>
        <v>3.3379060779360231E-2</v>
      </c>
      <c r="N57" s="10">
        <f t="shared" si="4"/>
        <v>7.803650406328716E-3</v>
      </c>
      <c r="O57" s="10">
        <f t="shared" si="5"/>
        <v>6.1118609788822026E-2</v>
      </c>
      <c r="P57" s="10">
        <f t="shared" si="6"/>
        <v>8.0449902402909446E-2</v>
      </c>
      <c r="Q57" s="10">
        <f t="shared" si="7"/>
        <v>-6.1836105850556905E-2</v>
      </c>
      <c r="R57" s="10">
        <f t="shared" si="8"/>
        <v>-3.3616458129176852E-2</v>
      </c>
      <c r="S57" s="4"/>
    </row>
    <row r="58" spans="1:19" x14ac:dyDescent="0.3">
      <c r="A58" s="8">
        <v>41791</v>
      </c>
      <c r="B58" s="9">
        <f>(Prices!B56-Prices!B57)/Prices!B57</f>
        <v>6.9720647903807012E-2</v>
      </c>
      <c r="C58" s="9">
        <f>(Prices!C56-Prices!C57)/Prices!C57</f>
        <v>2.6623153879734383E-2</v>
      </c>
      <c r="D58" s="9">
        <f>(Prices!D56-Prices!D57)/Prices!D57</f>
        <v>-1.3166846900511462E-2</v>
      </c>
      <c r="E58" s="9">
        <f>(Prices!E56-Prices!E57)/Prices!E57</f>
        <v>3.2124189131580612E-3</v>
      </c>
      <c r="F58" s="9">
        <f>(Prices!F56-Prices!F57)/Prices!F57</f>
        <v>6.3033207946812192E-2</v>
      </c>
      <c r="G58" s="9">
        <f>(Prices!G56-Prices!G57)/Prices!G57</f>
        <v>3.6464531257628267E-2</v>
      </c>
      <c r="H58" s="9">
        <f>(Prices!H56-Prices!H57)/Prices!H57</f>
        <v>3.8331773290431435E-2</v>
      </c>
      <c r="I58" s="9">
        <f>(Prices!I56-Prices!I57)/Prices!I57</f>
        <v>1.9058331658920603E-2</v>
      </c>
      <c r="J58" s="4"/>
      <c r="K58" s="10">
        <f t="shared" si="1"/>
        <v>5.1184020356549995E-2</v>
      </c>
      <c r="L58" s="10">
        <f t="shared" si="2"/>
        <v>8.0865263324773617E-3</v>
      </c>
      <c r="M58" s="10">
        <f t="shared" si="3"/>
        <v>-3.1703474447768484E-2</v>
      </c>
      <c r="N58" s="10">
        <f t="shared" si="4"/>
        <v>-1.532420863409896E-2</v>
      </c>
      <c r="O58" s="10">
        <f t="shared" si="5"/>
        <v>4.4496580399555175E-2</v>
      </c>
      <c r="P58" s="10">
        <f t="shared" si="6"/>
        <v>1.7927903710371246E-2</v>
      </c>
      <c r="Q58" s="10">
        <f t="shared" si="7"/>
        <v>1.9795145743174414E-2</v>
      </c>
      <c r="R58" s="10">
        <f t="shared" si="8"/>
        <v>5.2170411166358246E-4</v>
      </c>
      <c r="S58" s="4"/>
    </row>
    <row r="59" spans="1:19" x14ac:dyDescent="0.3">
      <c r="A59" s="8">
        <v>41760</v>
      </c>
      <c r="B59" s="9">
        <f>(Prices!B57-Prices!B58)/Prices!B58</f>
        <v>0.14513865204756396</v>
      </c>
      <c r="C59" s="9">
        <f>(Prices!C57-Prices!C58)/Prices!C58</f>
        <v>6.1167308645337308E-2</v>
      </c>
      <c r="D59" s="9">
        <f>(Prices!D57-Prices!D58)/Prices!D58</f>
        <v>2.7669662206247881E-2</v>
      </c>
      <c r="E59" s="9">
        <f>(Prices!E57-Prices!E58)/Prices!E58</f>
        <v>4.3130403634507535E-2</v>
      </c>
      <c r="F59" s="9">
        <f>(Prices!F57-Prices!F58)/Prices!F58</f>
        <v>5.8882570406198959E-2</v>
      </c>
      <c r="G59" s="9">
        <f>(Prices!G57-Prices!G58)/Prices!G58</f>
        <v>-8.2766388941007463E-2</v>
      </c>
      <c r="H59" s="9">
        <f>(Prices!H57-Prices!H58)/Prices!H58</f>
        <v>1.6783173077689235E-3</v>
      </c>
      <c r="I59" s="9">
        <f>(Prices!I57-Prices!I58)/Prices!I58</f>
        <v>2.103028001299596E-2</v>
      </c>
      <c r="J59" s="4"/>
      <c r="K59" s="10">
        <f t="shared" si="1"/>
        <v>0.12660202450030694</v>
      </c>
      <c r="L59" s="10">
        <f t="shared" si="2"/>
        <v>4.2630681098080284E-2</v>
      </c>
      <c r="M59" s="10">
        <f t="shared" si="3"/>
        <v>9.1330346589908601E-3</v>
      </c>
      <c r="N59" s="10">
        <f t="shared" si="4"/>
        <v>2.4593776087250514E-2</v>
      </c>
      <c r="O59" s="10">
        <f t="shared" si="5"/>
        <v>4.0345942858941941E-2</v>
      </c>
      <c r="P59" s="10">
        <f t="shared" si="6"/>
        <v>-0.10130301648826448</v>
      </c>
      <c r="Q59" s="10">
        <f t="shared" si="7"/>
        <v>-1.6858310239488097E-2</v>
      </c>
      <c r="R59" s="10">
        <f t="shared" si="8"/>
        <v>2.4936524657389394E-3</v>
      </c>
      <c r="S59" s="4"/>
    </row>
    <row r="60" spans="1:19" x14ac:dyDescent="0.3">
      <c r="A60" s="8">
        <v>41730</v>
      </c>
      <c r="B60" s="9">
        <f>(Prices!B58-Prices!B59)/Prices!B59</f>
        <v>-4.1803345777659956E-2</v>
      </c>
      <c r="C60" s="9">
        <f>(Prices!C58-Prices!C59)/Prices!C59</f>
        <v>-8.145952325862868E-2</v>
      </c>
      <c r="D60" s="9">
        <f>(Prices!D58-Prices!D59)/Prices!D59</f>
        <v>7.8360770032868329E-3</v>
      </c>
      <c r="E60" s="9">
        <f>(Prices!E58-Prices!E59)/Prices!E59</f>
        <v>-0.14358442118012776</v>
      </c>
      <c r="F60" s="9">
        <f>(Prices!F58-Prices!F59)/Prices!F59</f>
        <v>-7.6361717252267092E-3</v>
      </c>
      <c r="G60" s="9">
        <f>(Prices!G58-Prices!G59)/Prices!G59</f>
        <v>-7.1202517701310988E-2</v>
      </c>
      <c r="H60" s="9">
        <f>(Prices!H58-Prices!H59)/Prices!H59</f>
        <v>3.1151440908635867E-2</v>
      </c>
      <c r="I60" s="9">
        <f>(Prices!I58-Prices!I59)/Prices!I59</f>
        <v>6.2007889650527552E-3</v>
      </c>
      <c r="J60" s="4"/>
      <c r="K60" s="10">
        <f t="shared" si="1"/>
        <v>-6.0339973324916973E-2</v>
      </c>
      <c r="L60" s="10">
        <f t="shared" si="2"/>
        <v>-9.9996150805885697E-2</v>
      </c>
      <c r="M60" s="10">
        <f t="shared" si="3"/>
        <v>-1.0700550543970188E-2</v>
      </c>
      <c r="N60" s="10">
        <f t="shared" si="4"/>
        <v>-0.16212104872738478</v>
      </c>
      <c r="O60" s="10">
        <f t="shared" si="5"/>
        <v>-2.617279927248373E-2</v>
      </c>
      <c r="P60" s="10">
        <f t="shared" si="6"/>
        <v>-8.9739145248568006E-2</v>
      </c>
      <c r="Q60" s="10">
        <f t="shared" si="7"/>
        <v>1.2614813361378846E-2</v>
      </c>
      <c r="R60" s="10">
        <f t="shared" si="8"/>
        <v>-1.2335838582204266E-2</v>
      </c>
      <c r="S60" s="4"/>
    </row>
    <row r="61" spans="1:19" x14ac:dyDescent="0.3">
      <c r="A61" s="8">
        <v>41699</v>
      </c>
      <c r="B61" s="9">
        <f>(Prices!B59-Prices!B60)/Prices!B60</f>
        <v>-8.9357495197791813E-3</v>
      </c>
      <c r="C61" s="9">
        <f>(Prices!C59-Prices!C60)/Prices!C60</f>
        <v>6.1084341487270162E-2</v>
      </c>
      <c r="D61" s="9">
        <f>(Prices!D59-Prices!D60)/Prices!D60</f>
        <v>7.5045862913910438E-2</v>
      </c>
      <c r="E61" s="9">
        <f>(Prices!E59-Prices!E60)/Prices!E60</f>
        <v>0.1246225263500897</v>
      </c>
      <c r="F61" s="9">
        <f>(Prices!F59-Prices!F60)/Prices!F60</f>
        <v>-0.12007007186780706</v>
      </c>
      <c r="G61" s="9">
        <f>(Prices!G59-Prices!G60)/Prices!G60</f>
        <v>8.9458848643930874E-2</v>
      </c>
      <c r="H61" s="9">
        <f>(Prices!H59-Prices!H60)/Prices!H60</f>
        <v>7.3999645931950783E-2</v>
      </c>
      <c r="I61" s="9">
        <f>(Prices!I59-Prices!I60)/Prices!I60</f>
        <v>6.9321656079357136E-3</v>
      </c>
      <c r="J61" s="4"/>
      <c r="K61" s="10">
        <f t="shared" si="1"/>
        <v>-2.7472377067036202E-2</v>
      </c>
      <c r="L61" s="10">
        <f t="shared" si="2"/>
        <v>4.2547713940013138E-2</v>
      </c>
      <c r="M61" s="10">
        <f t="shared" si="3"/>
        <v>5.6509235366653421E-2</v>
      </c>
      <c r="N61" s="10">
        <f t="shared" si="4"/>
        <v>0.10608589880283269</v>
      </c>
      <c r="O61" s="10">
        <f t="shared" si="5"/>
        <v>-0.13860669941506409</v>
      </c>
      <c r="P61" s="10">
        <f t="shared" si="6"/>
        <v>7.0922221096673857E-2</v>
      </c>
      <c r="Q61" s="10">
        <f t="shared" si="7"/>
        <v>5.5463018384693766E-2</v>
      </c>
      <c r="R61" s="10">
        <f t="shared" si="8"/>
        <v>-1.1604461939321308E-2</v>
      </c>
      <c r="S61" s="4"/>
    </row>
    <row r="62" spans="1:19" x14ac:dyDescent="0.3">
      <c r="A62" s="8">
        <v>41671</v>
      </c>
      <c r="B62" s="9">
        <f>(Prices!B60-Prices!B61)/Prices!B61</f>
        <v>0.10074529638704872</v>
      </c>
      <c r="C62" s="9">
        <f>(Prices!C60-Prices!C61)/Prices!C61</f>
        <v>6.9036972018877332E-2</v>
      </c>
      <c r="D62" s="9">
        <f>(Prices!D60-Prices!D61)/Prices!D61</f>
        <v>2.8369109952625815E-2</v>
      </c>
      <c r="E62" s="9">
        <f>(Prices!E60-Prices!E61)/Prices!E61</f>
        <v>6.5564671953888071E-2</v>
      </c>
      <c r="F62" s="9">
        <f>(Prices!F60-Prices!F61)/Prices!F61</f>
        <v>9.4134553300303597E-2</v>
      </c>
      <c r="G62" s="9">
        <f>(Prices!G60-Prices!G61)/Prices!G61</f>
        <v>0.11428552790201292</v>
      </c>
      <c r="H62" s="9">
        <f>(Prices!H60-Prices!H61)/Prices!H61</f>
        <v>4.125682559982901E-2</v>
      </c>
      <c r="I62" s="9">
        <f>(Prices!I60-Prices!I61)/Prices!I61</f>
        <v>4.3117029976595334E-2</v>
      </c>
      <c r="J62" s="4"/>
      <c r="K62" s="10">
        <f t="shared" si="1"/>
        <v>8.2208668839791707E-2</v>
      </c>
      <c r="L62" s="10">
        <f t="shared" si="2"/>
        <v>5.0500344471620315E-2</v>
      </c>
      <c r="M62" s="10">
        <f t="shared" si="3"/>
        <v>9.8324824053687941E-3</v>
      </c>
      <c r="N62" s="10">
        <f t="shared" si="4"/>
        <v>4.7028044406631053E-2</v>
      </c>
      <c r="O62" s="10">
        <f t="shared" si="5"/>
        <v>7.559792575304658E-2</v>
      </c>
      <c r="P62" s="10">
        <f t="shared" si="6"/>
        <v>9.5748900354755903E-2</v>
      </c>
      <c r="Q62" s="10">
        <f t="shared" si="7"/>
        <v>2.2720198052571989E-2</v>
      </c>
      <c r="R62" s="10">
        <f t="shared" si="8"/>
        <v>2.4580402429338313E-2</v>
      </c>
      <c r="S62" s="4"/>
    </row>
    <row r="63" spans="1:19" x14ac:dyDescent="0.3">
      <c r="A63" s="8">
        <v>41640</v>
      </c>
      <c r="B63" s="9">
        <f>(Prices!B61-Prices!B62)/Prices!B62</f>
        <v>0.3287125300543659</v>
      </c>
      <c r="C63" s="9">
        <f>(Prices!C61-Prices!C62)/Prices!C62</f>
        <v>-3.6447001609568798E-2</v>
      </c>
      <c r="D63" s="9">
        <f>(Prices!D61-Prices!D62)/Prices!D62</f>
        <v>-9.0322622572215239E-2</v>
      </c>
      <c r="E63" s="9">
        <f>(Prices!E61-Prices!E62)/Prices!E62</f>
        <v>4.7931802462705545E-3</v>
      </c>
      <c r="F63" s="9">
        <f>(Prices!F61-Prices!F62)/Prices!F62</f>
        <v>0.14492219048775148</v>
      </c>
      <c r="G63" s="9">
        <f>(Prices!G61-Prices!G62)/Prices!G62</f>
        <v>-8.9068676749566256E-2</v>
      </c>
      <c r="H63" s="9">
        <f>(Prices!H61-Prices!H62)/Prices!H62</f>
        <v>-3.4064742909362546E-2</v>
      </c>
      <c r="I63" s="9">
        <f>(Prices!I61-Prices!I62)/Prices!I62</f>
        <v>-3.5582905675162646E-2</v>
      </c>
      <c r="J63" s="4"/>
      <c r="K63" s="10">
        <f t="shared" si="1"/>
        <v>0.31017590250710886</v>
      </c>
      <c r="L63" s="10">
        <f t="shared" si="2"/>
        <v>-5.4983629156825822E-2</v>
      </c>
      <c r="M63" s="10">
        <f t="shared" si="3"/>
        <v>-0.10885925011947226</v>
      </c>
      <c r="N63" s="10">
        <f t="shared" si="4"/>
        <v>-1.3743447300986467E-2</v>
      </c>
      <c r="O63" s="10">
        <f t="shared" si="5"/>
        <v>0.12638556294049447</v>
      </c>
      <c r="P63" s="10">
        <f t="shared" si="6"/>
        <v>-0.10760530429682327</v>
      </c>
      <c r="Q63" s="10">
        <f t="shared" si="7"/>
        <v>-5.260137045661957E-2</v>
      </c>
      <c r="R63" s="10">
        <f t="shared" si="8"/>
        <v>-5.4119533222419663E-2</v>
      </c>
      <c r="S63" s="4"/>
    </row>
    <row r="64" spans="1:19" x14ac:dyDescent="0.3">
      <c r="A64" s="8">
        <v>41609</v>
      </c>
      <c r="B64" s="9">
        <f>(Prices!B62-Prices!B63)/Prices!B63</f>
        <v>7.5383298124498135E-2</v>
      </c>
      <c r="C64" s="9">
        <f>(Prices!C62-Prices!C63)/Prices!C63</f>
        <v>1.1009765947827124E-2</v>
      </c>
      <c r="D64" s="9">
        <f>(Prices!D62-Prices!D63)/Prices!D63</f>
        <v>8.3263647024052229E-2</v>
      </c>
      <c r="E64" s="9">
        <f>(Prices!E62-Prices!E63)/Prices!E63</f>
        <v>0.1126132796677588</v>
      </c>
      <c r="F64" s="9">
        <f>(Prices!F62-Prices!F63)/Prices!F63</f>
        <v>0.16251870506354835</v>
      </c>
      <c r="G64" s="9">
        <f>(Prices!G62-Prices!G63)/Prices!G63</f>
        <v>-5.5191338285819833E-2</v>
      </c>
      <c r="H64" s="9">
        <f>(Prices!H62-Prices!H63)/Prices!H63</f>
        <v>-2.5677062195338874E-2</v>
      </c>
      <c r="I64" s="9">
        <f>(Prices!I62-Prices!I63)/Prices!I63</f>
        <v>2.3562791550492821E-2</v>
      </c>
      <c r="J64" s="4"/>
      <c r="K64" s="10">
        <f t="shared" si="1"/>
        <v>5.6846670577241118E-2</v>
      </c>
      <c r="L64" s="10">
        <f t="shared" si="2"/>
        <v>-7.5268615994298974E-3</v>
      </c>
      <c r="M64" s="10">
        <f t="shared" si="3"/>
        <v>6.4727019476795211E-2</v>
      </c>
      <c r="N64" s="10">
        <f t="shared" si="4"/>
        <v>9.4076652120501786E-2</v>
      </c>
      <c r="O64" s="10">
        <f t="shared" si="5"/>
        <v>0.14398207751629133</v>
      </c>
      <c r="P64" s="10">
        <f t="shared" si="6"/>
        <v>-7.372796583307685E-2</v>
      </c>
      <c r="Q64" s="10">
        <f t="shared" si="7"/>
        <v>-4.4213689742595895E-2</v>
      </c>
      <c r="R64" s="10">
        <f t="shared" si="8"/>
        <v>5.0261640032358001E-3</v>
      </c>
      <c r="S64" s="4"/>
    </row>
    <row r="65" spans="1:19" x14ac:dyDescent="0.3">
      <c r="A65" s="8">
        <v>41579</v>
      </c>
      <c r="B65" s="9">
        <f>(Prices!B63-Prices!B64)/Prices!B64</f>
        <v>6.8730283795196079E-2</v>
      </c>
      <c r="C65" s="9">
        <f>(Prices!C63-Prices!C64)/Prices!C64</f>
        <v>9.1122125992359679E-2</v>
      </c>
      <c r="D65" s="9">
        <f>(Prices!D63-Prices!D64)/Prices!D64</f>
        <v>-1.5892586384177194E-2</v>
      </c>
      <c r="E65" s="9">
        <f>(Prices!E63-Prices!E64)/Prices!E64</f>
        <v>-7.9970575171859955E-3</v>
      </c>
      <c r="F65" s="9">
        <f>(Prices!F63-Prices!F64)/Prices!F64</f>
        <v>-6.3732345423866674E-2</v>
      </c>
      <c r="G65" s="9">
        <f>(Prices!G63-Prices!G64)/Prices!G64</f>
        <v>6.0869612348867126E-2</v>
      </c>
      <c r="H65" s="9">
        <f>(Prices!H63-Prices!H64)/Prices!H64</f>
        <v>2.2135920453606964E-2</v>
      </c>
      <c r="I65" s="9">
        <f>(Prices!I63-Prices!I64)/Prices!I64</f>
        <v>2.8049471635186524E-2</v>
      </c>
      <c r="J65" s="4"/>
      <c r="K65" s="10">
        <f t="shared" si="1"/>
        <v>5.0193656247939061E-2</v>
      </c>
      <c r="L65" s="10">
        <f t="shared" si="2"/>
        <v>7.2585498445102661E-2</v>
      </c>
      <c r="M65" s="10">
        <f t="shared" si="3"/>
        <v>-3.4429213931434215E-2</v>
      </c>
      <c r="N65" s="10">
        <f t="shared" si="4"/>
        <v>-2.6533685064443015E-2</v>
      </c>
      <c r="O65" s="10">
        <f t="shared" si="5"/>
        <v>-8.2268972971123691E-2</v>
      </c>
      <c r="P65" s="10">
        <f t="shared" si="6"/>
        <v>4.2332984801610102E-2</v>
      </c>
      <c r="Q65" s="10">
        <f t="shared" si="7"/>
        <v>3.5992929063499435E-3</v>
      </c>
      <c r="R65" s="10">
        <f t="shared" si="8"/>
        <v>9.5128440879295034E-3</v>
      </c>
      <c r="S65" s="4"/>
    </row>
    <row r="66" spans="1:19" x14ac:dyDescent="0.3">
      <c r="A66" s="8">
        <v>41548</v>
      </c>
      <c r="B66" s="9">
        <f>(Prices!B64-Prices!B65)/Prices!B65</f>
        <v>0.15875521605669071</v>
      </c>
      <c r="C66" s="9">
        <f>(Prices!C64-Prices!C65)/Prices!C65</f>
        <v>-4.3191656285594009E-2</v>
      </c>
      <c r="D66" s="9">
        <f>(Prices!D64-Prices!D65)/Prices!D65</f>
        <v>0.11020639574863769</v>
      </c>
      <c r="E66" s="9">
        <f>(Prices!E64-Prices!E65)/Prices!E65</f>
        <v>4.6971428068068883E-3</v>
      </c>
      <c r="F66" s="9">
        <f>(Prices!F64-Prices!F65)/Prices!F65</f>
        <v>-3.9818833366501088E-4</v>
      </c>
      <c r="G66" s="9">
        <f>(Prices!G64-Prices!G65)/Prices!G65</f>
        <v>-0.19364571016684351</v>
      </c>
      <c r="H66" s="9">
        <f>(Prices!H64-Prices!H65)/Prices!H65</f>
        <v>6.8288776798867107E-2</v>
      </c>
      <c r="I66" s="9">
        <f>(Prices!I64-Prices!I65)/Prices!I65</f>
        <v>4.45957526180061E-2</v>
      </c>
      <c r="J66" s="4"/>
      <c r="K66" s="10">
        <f t="shared" ref="K66" si="9">B66-$B$69</f>
        <v>0.14021858850943369</v>
      </c>
      <c r="L66" s="10">
        <f t="shared" ref="L66" si="10">C66-$B$69</f>
        <v>-6.1728283832851033E-2</v>
      </c>
      <c r="M66" s="10">
        <f t="shared" ref="M66" si="11">D66-$B$69</f>
        <v>9.1669768201380675E-2</v>
      </c>
      <c r="N66" s="10">
        <f t="shared" ref="N66" si="12">E66-$B$69</f>
        <v>-1.3839484740450133E-2</v>
      </c>
      <c r="O66" s="10">
        <f t="shared" ref="O66" si="13">F66-$B$69</f>
        <v>-1.893481588092203E-2</v>
      </c>
      <c r="P66" s="10">
        <f t="shared" ref="P66" si="14">G66-$B$69</f>
        <v>-0.21218233771410053</v>
      </c>
      <c r="Q66" s="10">
        <f t="shared" ref="Q66" si="15">H66-$B$69</f>
        <v>4.9752149251610089E-2</v>
      </c>
      <c r="R66" s="10">
        <f t="shared" ref="R66" si="16">I66-$B$69</f>
        <v>2.6059125070749079E-2</v>
      </c>
      <c r="S66" s="4"/>
    </row>
    <row r="67" spans="1:19" x14ac:dyDescent="0.3">
      <c r="A67" s="8"/>
      <c r="B67" s="11"/>
      <c r="C67" s="11"/>
      <c r="D67" s="11"/>
      <c r="E67" s="11"/>
      <c r="F67" s="11"/>
      <c r="G67" s="11"/>
      <c r="H67" s="11"/>
      <c r="I67" s="4"/>
      <c r="J67" s="4"/>
      <c r="K67" s="10"/>
      <c r="L67" s="10"/>
      <c r="M67" s="10"/>
      <c r="N67" s="10"/>
      <c r="O67" s="10"/>
      <c r="P67" s="10"/>
      <c r="Q67" s="10"/>
      <c r="R67" s="10"/>
      <c r="S67" s="4"/>
    </row>
    <row r="68" spans="1:19" x14ac:dyDescent="0.3">
      <c r="A68" s="12"/>
      <c r="B68" s="4"/>
      <c r="C68" s="4"/>
      <c r="D68" s="4"/>
      <c r="E68" s="4"/>
      <c r="F68" s="4"/>
      <c r="G68" s="4"/>
      <c r="H68" s="4"/>
      <c r="I68" s="4"/>
      <c r="J68" s="4"/>
      <c r="K68" s="10"/>
      <c r="L68" s="10"/>
      <c r="M68" s="10"/>
      <c r="N68" s="10"/>
      <c r="O68" s="10"/>
      <c r="P68" s="10"/>
      <c r="Q68" s="10"/>
      <c r="R68" s="10"/>
      <c r="S68" s="4"/>
    </row>
    <row r="69" spans="1:19" x14ac:dyDescent="0.3">
      <c r="A69" s="4" t="s">
        <v>11</v>
      </c>
      <c r="B69" s="10">
        <f>AVERAGE(B7:B66)</f>
        <v>1.8536627547257021E-2</v>
      </c>
      <c r="C69" s="10">
        <f t="shared" ref="C69:I69" si="17">AVERAGE(C7:C66)</f>
        <v>2.4430554992752023E-2</v>
      </c>
      <c r="D69" s="10">
        <f t="shared" si="17"/>
        <v>9.2445616188541104E-3</v>
      </c>
      <c r="E69" s="10">
        <f t="shared" si="17"/>
        <v>1.4456433023335304E-2</v>
      </c>
      <c r="F69" s="10">
        <f t="shared" si="17"/>
        <v>2.1924474869671817E-2</v>
      </c>
      <c r="G69" s="10">
        <f t="shared" si="17"/>
        <v>2.1574430717091576E-2</v>
      </c>
      <c r="H69" s="10">
        <f t="shared" si="17"/>
        <v>1.0768255413990223E-2</v>
      </c>
      <c r="I69" s="10">
        <f t="shared" si="17"/>
        <v>9.5765190522424555E-3</v>
      </c>
      <c r="J69" s="4"/>
      <c r="K69" s="10"/>
      <c r="L69" s="10"/>
      <c r="M69" s="10"/>
      <c r="N69" s="10"/>
      <c r="O69" s="10"/>
      <c r="P69" s="10"/>
      <c r="Q69" s="10"/>
      <c r="R69" s="10"/>
      <c r="S69" s="4"/>
    </row>
    <row r="70" spans="1:19" x14ac:dyDescent="0.3">
      <c r="A70" s="4" t="s">
        <v>12</v>
      </c>
      <c r="B70" s="10">
        <f>12*B69</f>
        <v>0.22243953056708426</v>
      </c>
      <c r="C70" s="10">
        <f t="shared" ref="C70:I70" si="18">12*C69</f>
        <v>0.29316665991302426</v>
      </c>
      <c r="D70" s="10">
        <f t="shared" si="18"/>
        <v>0.11093473942624932</v>
      </c>
      <c r="E70" s="10">
        <f t="shared" si="18"/>
        <v>0.17347719628002364</v>
      </c>
      <c r="F70" s="10">
        <f t="shared" si="18"/>
        <v>0.26309369843606178</v>
      </c>
      <c r="G70" s="10">
        <f t="shared" si="18"/>
        <v>0.25889316860509892</v>
      </c>
      <c r="H70" s="10">
        <f t="shared" si="18"/>
        <v>0.12921906496788269</v>
      </c>
      <c r="I70" s="10">
        <f t="shared" si="18"/>
        <v>0.11491822862690947</v>
      </c>
      <c r="J70" s="4"/>
      <c r="K70" s="20"/>
      <c r="L70" s="10"/>
      <c r="M70" s="10"/>
      <c r="N70" s="10"/>
      <c r="O70" s="10"/>
      <c r="P70" s="10"/>
      <c r="Q70" s="10"/>
      <c r="R70" s="10"/>
      <c r="S70" s="4"/>
    </row>
    <row r="71" spans="1:19" x14ac:dyDescent="0.3">
      <c r="A71" s="4" t="s">
        <v>13</v>
      </c>
      <c r="B71" s="13">
        <f>_xlfn.STDEV.S(B7:B66)</f>
        <v>0.10076476672392508</v>
      </c>
      <c r="C71" s="13">
        <f t="shared" ref="C71:I71" si="19">_xlfn.STDEV.S(C7:C66)</f>
        <v>4.4739278802826195E-2</v>
      </c>
      <c r="D71" s="13">
        <f t="shared" si="19"/>
        <v>5.9845805273194934E-2</v>
      </c>
      <c r="E71" s="13">
        <f t="shared" si="19"/>
        <v>8.3133594199990987E-2</v>
      </c>
      <c r="F71" s="13">
        <f t="shared" si="19"/>
        <v>6.3599311390907159E-2</v>
      </c>
      <c r="G71" s="13">
        <f t="shared" si="19"/>
        <v>8.683356101188397E-2</v>
      </c>
      <c r="H71" s="13">
        <f t="shared" si="19"/>
        <v>3.6820011040083991E-2</v>
      </c>
      <c r="I71" s="13">
        <f t="shared" si="19"/>
        <v>2.7565009926442785E-2</v>
      </c>
      <c r="J71" s="4"/>
      <c r="K71" s="10"/>
      <c r="L71" s="10"/>
      <c r="M71" s="10"/>
      <c r="N71" s="10"/>
      <c r="O71" s="10"/>
      <c r="P71" s="10"/>
      <c r="Q71" s="10"/>
      <c r="R71" s="10"/>
      <c r="S71" s="4"/>
    </row>
    <row r="72" spans="1:19" x14ac:dyDescent="0.3">
      <c r="A72" s="4" t="s">
        <v>14</v>
      </c>
      <c r="B72" s="13">
        <f>SQRT(12)*B71</f>
        <v>0.34905939115732793</v>
      </c>
      <c r="C72" s="13">
        <f t="shared" ref="C72:I72" si="20">SQRT(12)*C71</f>
        <v>0.15498140796096851</v>
      </c>
      <c r="D72" s="13">
        <f t="shared" si="20"/>
        <v>0.20731195070609412</v>
      </c>
      <c r="E72" s="13">
        <f t="shared" si="20"/>
        <v>0.28798321794039544</v>
      </c>
      <c r="F72" s="13">
        <f t="shared" si="20"/>
        <v>0.22031447731089046</v>
      </c>
      <c r="G72" s="13">
        <f t="shared" si="20"/>
        <v>0.30080027894943001</v>
      </c>
      <c r="H72" s="13">
        <f t="shared" si="20"/>
        <v>0.12754825971334491</v>
      </c>
      <c r="I72" s="13">
        <f t="shared" si="20"/>
        <v>9.5487995407478682E-2</v>
      </c>
      <c r="J72" s="4"/>
      <c r="K72" s="10"/>
      <c r="L72" s="10"/>
      <c r="M72" s="10"/>
      <c r="N72" s="10"/>
      <c r="O72" s="10"/>
      <c r="P72" s="10"/>
      <c r="Q72" s="10"/>
      <c r="R72" s="10"/>
      <c r="S72" s="4"/>
    </row>
    <row r="73" spans="1:19" x14ac:dyDescent="0.3">
      <c r="A73" s="7" t="s">
        <v>15</v>
      </c>
      <c r="B73" s="4">
        <f>SLOPE(B7:B66,$I$7:$I$66)</f>
        <v>1.0641656129003105</v>
      </c>
      <c r="C73" s="4">
        <f t="shared" ref="C73:I73" si="21">SLOPE(C7:C66,$I$7:$I$66)</f>
        <v>0.72154681169752544</v>
      </c>
      <c r="D73" s="4">
        <f t="shared" si="21"/>
        <v>1.0341744180578385</v>
      </c>
      <c r="E73" s="4">
        <f t="shared" si="21"/>
        <v>0.6119053232304893</v>
      </c>
      <c r="F73" s="4">
        <f t="shared" si="21"/>
        <v>0.42803782915405042</v>
      </c>
      <c r="G73" s="4">
        <f t="shared" si="21"/>
        <v>1.2580487222460388</v>
      </c>
      <c r="H73" s="4">
        <f t="shared" si="21"/>
        <v>0.66427211928008267</v>
      </c>
      <c r="I73" s="4">
        <f t="shared" si="21"/>
        <v>1</v>
      </c>
      <c r="J73" s="4"/>
      <c r="K73" s="4"/>
      <c r="L73" s="4"/>
      <c r="M73" s="4"/>
      <c r="N73" s="4"/>
      <c r="O73" s="4"/>
      <c r="P73" s="4"/>
      <c r="Q73" s="4"/>
      <c r="R73" s="4"/>
      <c r="S73" s="4"/>
    </row>
    <row r="74" spans="1:19" x14ac:dyDescent="0.3">
      <c r="A74" s="4"/>
      <c r="B74" s="4"/>
      <c r="C74" s="4"/>
      <c r="D74" s="4"/>
      <c r="E74" s="4"/>
      <c r="F74" s="4"/>
      <c r="G74" s="4"/>
      <c r="H74" s="4"/>
      <c r="I74" s="4"/>
      <c r="J74" s="4"/>
      <c r="K74" s="4"/>
      <c r="L74" s="4"/>
      <c r="M74" s="4"/>
      <c r="N74" s="4"/>
      <c r="O74" s="4"/>
      <c r="P74" s="4"/>
      <c r="Q74" s="4"/>
      <c r="R74" s="4"/>
      <c r="S74" s="4"/>
    </row>
    <row r="75" spans="1:19" x14ac:dyDescent="0.3">
      <c r="A75" s="14" t="s">
        <v>16</v>
      </c>
      <c r="B75" s="4"/>
      <c r="C75" s="4"/>
      <c r="D75" s="4"/>
      <c r="E75" s="4"/>
      <c r="F75" s="4"/>
      <c r="G75" s="4"/>
      <c r="H75" s="4"/>
      <c r="I75" s="4"/>
      <c r="J75" s="4"/>
      <c r="K75" s="4"/>
      <c r="L75" s="4"/>
      <c r="M75" s="4"/>
      <c r="N75" s="4"/>
      <c r="O75" s="4"/>
      <c r="P75" s="4"/>
      <c r="Q75" s="4"/>
      <c r="R75" s="4"/>
      <c r="S75" s="4"/>
    </row>
    <row r="76" spans="1:19" x14ac:dyDescent="0.3">
      <c r="A76" s="4"/>
      <c r="B76" s="15"/>
      <c r="C76" s="15"/>
      <c r="D76" s="15"/>
      <c r="E76" s="15"/>
      <c r="F76" s="15"/>
      <c r="G76" s="15"/>
      <c r="H76" s="15"/>
      <c r="I76" s="4"/>
      <c r="J76" s="4"/>
      <c r="K76" s="4"/>
      <c r="L76" s="4"/>
      <c r="M76" s="4"/>
      <c r="N76" s="4"/>
      <c r="O76" s="4"/>
      <c r="P76" s="4"/>
      <c r="Q76" s="4"/>
      <c r="R76" s="4"/>
      <c r="S76" s="4"/>
    </row>
    <row r="77" spans="1:19" x14ac:dyDescent="0.3">
      <c r="A77" s="4"/>
      <c r="B77" s="16"/>
      <c r="C77" s="15"/>
      <c r="D77" s="15"/>
      <c r="E77" s="15"/>
      <c r="F77" s="15"/>
      <c r="G77" s="15"/>
      <c r="H77" s="15"/>
      <c r="I77" s="4"/>
      <c r="J77" s="4"/>
      <c r="K77" s="4"/>
      <c r="L77" s="4"/>
      <c r="M77" s="4"/>
      <c r="N77" s="4"/>
      <c r="O77" s="4"/>
      <c r="P77" s="4"/>
      <c r="Q77" s="4"/>
      <c r="R77" s="4"/>
      <c r="S77" s="4"/>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5E87B-257E-4774-BE55-3A485AAAF2A6}">
  <dimension ref="A1:J37"/>
  <sheetViews>
    <sheetView topLeftCell="A34" workbookViewId="0">
      <selection activeCell="E22" sqref="E22"/>
    </sheetView>
  </sheetViews>
  <sheetFormatPr defaultRowHeight="14" x14ac:dyDescent="0.3"/>
  <cols>
    <col min="2" max="2" width="9.33203125" customWidth="1"/>
    <col min="3" max="3" width="17.83203125" customWidth="1"/>
    <col min="4" max="4" width="13.33203125" customWidth="1"/>
    <col min="5" max="5" width="13.58203125" customWidth="1"/>
    <col min="6" max="6" width="14.08203125" bestFit="1" customWidth="1"/>
    <col min="8" max="8" width="13" bestFit="1" customWidth="1"/>
    <col min="9" max="9" width="12.75" customWidth="1"/>
  </cols>
  <sheetData>
    <row r="1" spans="1:10" ht="20" x14ac:dyDescent="0.4">
      <c r="A1" s="24"/>
      <c r="B1" s="25"/>
      <c r="C1" s="25"/>
      <c r="D1" s="25"/>
      <c r="E1" s="25"/>
      <c r="F1" s="25"/>
      <c r="G1" s="25"/>
      <c r="H1" s="25"/>
      <c r="I1" s="26" t="s">
        <v>17</v>
      </c>
      <c r="J1" s="4"/>
    </row>
    <row r="2" spans="1:10" ht="20" x14ac:dyDescent="0.4">
      <c r="A2" s="27"/>
      <c r="B2" s="4"/>
      <c r="C2" s="4"/>
      <c r="D2" s="4"/>
      <c r="E2" s="4"/>
      <c r="F2" s="4"/>
      <c r="G2" s="4"/>
      <c r="H2" s="4"/>
      <c r="I2" s="28"/>
      <c r="J2" s="4"/>
    </row>
    <row r="3" spans="1:10" ht="15.5" x14ac:dyDescent="0.35">
      <c r="A3" s="89" t="s">
        <v>18</v>
      </c>
      <c r="B3" s="90"/>
      <c r="C3" s="90"/>
      <c r="D3" s="4"/>
      <c r="E3" s="4"/>
      <c r="F3" s="4"/>
      <c r="G3" s="4"/>
      <c r="H3" s="4"/>
      <c r="I3" s="29"/>
      <c r="J3" s="4"/>
    </row>
    <row r="4" spans="1:10" ht="14.5" thickBot="1" x14ac:dyDescent="0.35">
      <c r="A4" s="30"/>
      <c r="I4" s="31"/>
    </row>
    <row r="5" spans="1:10" x14ac:dyDescent="0.3">
      <c r="A5" s="32"/>
      <c r="B5" s="23" t="s">
        <v>58</v>
      </c>
      <c r="C5" s="23" t="s">
        <v>60</v>
      </c>
      <c r="D5" s="23" t="s">
        <v>66</v>
      </c>
      <c r="E5" s="23" t="s">
        <v>2</v>
      </c>
      <c r="F5" s="23" t="s">
        <v>4</v>
      </c>
      <c r="G5" s="23" t="s">
        <v>64</v>
      </c>
      <c r="H5" s="23" t="s">
        <v>62</v>
      </c>
      <c r="I5" s="33" t="s">
        <v>68</v>
      </c>
    </row>
    <row r="6" spans="1:10" x14ac:dyDescent="0.3">
      <c r="A6" s="17" t="s">
        <v>58</v>
      </c>
      <c r="B6" s="38">
        <f>B30*12</f>
        <v>0.11981175091253904</v>
      </c>
      <c r="C6" s="38">
        <f t="shared" ref="C6:I6" si="0">C30*12</f>
        <v>3.047108905868923E-3</v>
      </c>
      <c r="D6" s="38">
        <f t="shared" si="0"/>
        <v>2.2499934289954577E-3</v>
      </c>
      <c r="E6" s="38">
        <f t="shared" si="0"/>
        <v>-1.5937391692157612E-3</v>
      </c>
      <c r="F6" s="38">
        <f t="shared" si="0"/>
        <v>9.3000978062696034E-3</v>
      </c>
      <c r="G6" s="38">
        <f t="shared" si="0"/>
        <v>-7.6229564885887183E-3</v>
      </c>
      <c r="H6" s="38">
        <f t="shared" si="0"/>
        <v>1.8840519371293627E-3</v>
      </c>
      <c r="I6" s="38">
        <f t="shared" si="0"/>
        <v>9.5412996403144486E-3</v>
      </c>
    </row>
    <row r="7" spans="1:10" x14ac:dyDescent="0.3">
      <c r="A7" s="17" t="s">
        <v>60</v>
      </c>
      <c r="B7" s="38">
        <f t="shared" ref="B7:I7" si="1">B31*12</f>
        <v>3.047108905868923E-3</v>
      </c>
      <c r="C7" s="38">
        <f t="shared" si="1"/>
        <v>2.3618916200004759E-2</v>
      </c>
      <c r="D7" s="38">
        <f t="shared" si="1"/>
        <v>5.4099372387750675E-3</v>
      </c>
      <c r="E7" s="38">
        <f t="shared" si="1"/>
        <v>7.525002057579824E-3</v>
      </c>
      <c r="F7" s="38">
        <f t="shared" si="1"/>
        <v>-1.8798795073891847E-4</v>
      </c>
      <c r="G7" s="38">
        <f t="shared" si="1"/>
        <v>1.5188747653469068E-2</v>
      </c>
      <c r="H7" s="38">
        <f t="shared" si="1"/>
        <v>3.795643958432654E-3</v>
      </c>
      <c r="I7" s="38">
        <f t="shared" si="1"/>
        <v>6.4693824452346444E-3</v>
      </c>
    </row>
    <row r="8" spans="1:10" x14ac:dyDescent="0.3">
      <c r="A8" s="17" t="s">
        <v>66</v>
      </c>
      <c r="B8" s="38">
        <f t="shared" ref="B8:I8" si="2">B32*12</f>
        <v>2.2499934289954577E-3</v>
      </c>
      <c r="C8" s="38">
        <f t="shared" si="2"/>
        <v>5.4099372387750675E-3</v>
      </c>
      <c r="D8" s="38">
        <f t="shared" si="2"/>
        <v>4.2261940823806562E-2</v>
      </c>
      <c r="E8" s="38">
        <f t="shared" si="2"/>
        <v>8.60395304529008E-3</v>
      </c>
      <c r="F8" s="38">
        <f t="shared" si="2"/>
        <v>1.0430962351500408E-3</v>
      </c>
      <c r="G8" s="38">
        <f t="shared" si="2"/>
        <v>8.234356924691287E-3</v>
      </c>
      <c r="H8" s="38">
        <f t="shared" si="2"/>
        <v>9.4974250998948653E-3</v>
      </c>
      <c r="I8" s="38">
        <f t="shared" si="2"/>
        <v>9.2723988479056565E-3</v>
      </c>
    </row>
    <row r="9" spans="1:10" x14ac:dyDescent="0.3">
      <c r="A9" s="17" t="s">
        <v>2</v>
      </c>
      <c r="B9" s="38">
        <f t="shared" ref="B9:I9" si="3">B33*12</f>
        <v>-1.5937391692157612E-3</v>
      </c>
      <c r="C9" s="38">
        <f t="shared" si="3"/>
        <v>7.525002057579824E-3</v>
      </c>
      <c r="D9" s="38">
        <f t="shared" si="3"/>
        <v>8.60395304529008E-3</v>
      </c>
      <c r="E9" s="38">
        <f t="shared" si="3"/>
        <v>8.1552094918383555E-2</v>
      </c>
      <c r="F9" s="38">
        <f t="shared" si="3"/>
        <v>8.6144470876639064E-3</v>
      </c>
      <c r="G9" s="38">
        <f t="shared" si="3"/>
        <v>1.6531563570021061E-2</v>
      </c>
      <c r="H9" s="38">
        <f t="shared" si="3"/>
        <v>-2.4228583707343997E-3</v>
      </c>
      <c r="I9" s="38">
        <f t="shared" si="3"/>
        <v>5.4863378121507607E-3</v>
      </c>
    </row>
    <row r="10" spans="1:10" x14ac:dyDescent="0.3">
      <c r="A10" s="17" t="s">
        <v>4</v>
      </c>
      <c r="B10" s="38">
        <f t="shared" ref="B10:I10" si="4">B34*12</f>
        <v>9.3000978062696034E-3</v>
      </c>
      <c r="C10" s="38">
        <f t="shared" si="4"/>
        <v>-1.8798795073891847E-4</v>
      </c>
      <c r="D10" s="38">
        <f t="shared" si="4"/>
        <v>1.0430962351500408E-3</v>
      </c>
      <c r="E10" s="38">
        <f t="shared" si="4"/>
        <v>8.6144470876639064E-3</v>
      </c>
      <c r="F10" s="38">
        <f t="shared" si="4"/>
        <v>4.7729494430891375E-2</v>
      </c>
      <c r="G10" s="38">
        <f t="shared" si="4"/>
        <v>4.526820449772196E-3</v>
      </c>
      <c r="H10" s="38">
        <f t="shared" si="4"/>
        <v>-3.1531234686301189E-3</v>
      </c>
      <c r="I10" s="38">
        <f t="shared" si="4"/>
        <v>3.8377834576121608E-3</v>
      </c>
    </row>
    <row r="11" spans="1:10" x14ac:dyDescent="0.3">
      <c r="A11" s="17" t="s">
        <v>64</v>
      </c>
      <c r="B11" s="38">
        <f t="shared" ref="B11:I11" si="5">B35*12</f>
        <v>-7.6229564885887183E-3</v>
      </c>
      <c r="C11" s="38">
        <f t="shared" si="5"/>
        <v>1.5188747653469068E-2</v>
      </c>
      <c r="D11" s="38">
        <f t="shared" si="5"/>
        <v>8.234356924691287E-3</v>
      </c>
      <c r="E11" s="38">
        <f t="shared" si="5"/>
        <v>1.6531563570021061E-2</v>
      </c>
      <c r="F11" s="38">
        <f t="shared" si="5"/>
        <v>4.526820449772196E-3</v>
      </c>
      <c r="G11" s="38">
        <f t="shared" si="5"/>
        <v>8.897279435245399E-2</v>
      </c>
      <c r="H11" s="38">
        <f t="shared" si="5"/>
        <v>8.8981090414810785E-3</v>
      </c>
      <c r="I11" s="38">
        <f t="shared" si="5"/>
        <v>1.1279653914346734E-2</v>
      </c>
    </row>
    <row r="12" spans="1:10" x14ac:dyDescent="0.3">
      <c r="A12" s="17" t="s">
        <v>62</v>
      </c>
      <c r="B12" s="38">
        <f t="shared" ref="B12:I12" si="6">B36*12</f>
        <v>1.8840519371293627E-3</v>
      </c>
      <c r="C12" s="38">
        <f t="shared" si="6"/>
        <v>3.795643958432654E-3</v>
      </c>
      <c r="D12" s="38">
        <f t="shared" si="6"/>
        <v>9.4974250998948653E-3</v>
      </c>
      <c r="E12" s="38">
        <f t="shared" si="6"/>
        <v>-2.4228583707343997E-3</v>
      </c>
      <c r="F12" s="38">
        <f t="shared" si="6"/>
        <v>-3.1531234686301189E-3</v>
      </c>
      <c r="G12" s="38">
        <f t="shared" si="6"/>
        <v>8.8981090414810785E-3</v>
      </c>
      <c r="H12" s="38">
        <f t="shared" si="6"/>
        <v>1.5997415913304502E-2</v>
      </c>
      <c r="I12" s="38">
        <f t="shared" si="6"/>
        <v>5.9558580505943339E-3</v>
      </c>
    </row>
    <row r="13" spans="1:10" x14ac:dyDescent="0.3">
      <c r="A13" s="18" t="s">
        <v>68</v>
      </c>
      <c r="B13" s="38">
        <f t="shared" ref="B13:I13" si="7">B37*12</f>
        <v>9.5412996403144486E-3</v>
      </c>
      <c r="C13" s="38">
        <f t="shared" si="7"/>
        <v>6.4693824452346444E-3</v>
      </c>
      <c r="D13" s="38">
        <f t="shared" si="7"/>
        <v>9.2723988479056565E-3</v>
      </c>
      <c r="E13" s="38">
        <f t="shared" si="7"/>
        <v>5.4863378121507607E-3</v>
      </c>
      <c r="F13" s="38">
        <f t="shared" si="7"/>
        <v>3.8377834576121608E-3</v>
      </c>
      <c r="G13" s="38">
        <f t="shared" si="7"/>
        <v>1.1279653914346734E-2</v>
      </c>
      <c r="H13" s="38">
        <f t="shared" si="7"/>
        <v>5.9558580505943339E-3</v>
      </c>
      <c r="I13" s="38">
        <f t="shared" si="7"/>
        <v>8.9659913124896934E-3</v>
      </c>
    </row>
    <row r="27" spans="1:10" ht="15.5" x14ac:dyDescent="0.3">
      <c r="A27" s="91" t="s">
        <v>19</v>
      </c>
      <c r="B27" s="92"/>
      <c r="C27" s="92"/>
    </row>
    <row r="28" spans="1:10" ht="14.5" thickBot="1" x14ac:dyDescent="0.35"/>
    <row r="29" spans="1:10" x14ac:dyDescent="0.3">
      <c r="A29" s="22"/>
      <c r="B29" s="22" t="s">
        <v>84</v>
      </c>
      <c r="C29" s="22" t="s">
        <v>85</v>
      </c>
      <c r="D29" s="22" t="s">
        <v>86</v>
      </c>
      <c r="E29" s="22" t="s">
        <v>87</v>
      </c>
      <c r="F29" s="22" t="s">
        <v>88</v>
      </c>
      <c r="G29" s="22" t="s">
        <v>89</v>
      </c>
      <c r="H29" s="22" t="s">
        <v>90</v>
      </c>
      <c r="I29" s="22" t="s">
        <v>91</v>
      </c>
    </row>
    <row r="30" spans="1:10" x14ac:dyDescent="0.3">
      <c r="A30" t="s">
        <v>84</v>
      </c>
      <c r="B30">
        <f>VARP('Mean and SD'!$B$7:$B$66)</f>
        <v>9.9843125760449205E-3</v>
      </c>
      <c r="C30">
        <f>B31</f>
        <v>2.539257421557436E-4</v>
      </c>
      <c r="D30">
        <f>B32</f>
        <v>1.8749945241628815E-4</v>
      </c>
      <c r="E30">
        <f>B33</f>
        <v>-1.3281159743464677E-4</v>
      </c>
      <c r="F30">
        <f>B34</f>
        <v>7.7500815052246699E-4</v>
      </c>
      <c r="G30">
        <f>B35</f>
        <v>-6.3524637404905986E-4</v>
      </c>
      <c r="H30">
        <f>B36</f>
        <v>1.5700432809411357E-4</v>
      </c>
      <c r="I30">
        <f>B37</f>
        <v>7.9510830335953735E-4</v>
      </c>
      <c r="J30" s="1"/>
    </row>
    <row r="31" spans="1:10" x14ac:dyDescent="0.3">
      <c r="A31" t="s">
        <v>85</v>
      </c>
      <c r="B31">
        <v>2.539257421557436E-4</v>
      </c>
      <c r="C31">
        <f>VARP('Mean and SD'!$C$7:$C$66)</f>
        <v>1.9682430166670633E-3</v>
      </c>
      <c r="D31">
        <f>C32</f>
        <v>4.5082810323125564E-4</v>
      </c>
      <c r="E31">
        <f>C33</f>
        <v>6.2708350479831866E-4</v>
      </c>
      <c r="F31">
        <f>C34</f>
        <v>-1.566566256157654E-5</v>
      </c>
      <c r="G31">
        <f>C35</f>
        <v>1.2657289711224223E-3</v>
      </c>
      <c r="H31">
        <f>C36</f>
        <v>3.1630366320272119E-4</v>
      </c>
      <c r="I31">
        <f>C37</f>
        <v>5.391152037695537E-4</v>
      </c>
    </row>
    <row r="32" spans="1:10" x14ac:dyDescent="0.3">
      <c r="A32" t="s">
        <v>86</v>
      </c>
      <c r="B32">
        <v>1.8749945241628815E-4</v>
      </c>
      <c r="C32">
        <v>4.5082810323125564E-4</v>
      </c>
      <c r="D32">
        <f>VARP('Mean and SD'!$D$7:$D$66)</f>
        <v>3.5218284019838805E-3</v>
      </c>
      <c r="E32">
        <f>D33</f>
        <v>7.1699608710750666E-4</v>
      </c>
      <c r="F32">
        <f>D34</f>
        <v>8.6924686262503391E-5</v>
      </c>
      <c r="G32">
        <f>D35</f>
        <v>6.8619641039094066E-4</v>
      </c>
      <c r="H32">
        <f>D36</f>
        <v>7.9145209165790544E-4</v>
      </c>
      <c r="I32">
        <f>D37</f>
        <v>7.7269990399213805E-4</v>
      </c>
    </row>
    <row r="33" spans="1:9" x14ac:dyDescent="0.3">
      <c r="A33" t="s">
        <v>87</v>
      </c>
      <c r="B33">
        <v>-1.3281159743464677E-4</v>
      </c>
      <c r="C33">
        <v>6.2708350479831866E-4</v>
      </c>
      <c r="D33">
        <v>7.1699608710750666E-4</v>
      </c>
      <c r="E33">
        <f>VARP('Mean and SD'!$E$7:$E$66)</f>
        <v>6.7960079098652966E-3</v>
      </c>
      <c r="F33">
        <f>E34</f>
        <v>7.1787059063865887E-4</v>
      </c>
      <c r="G33">
        <f>E35</f>
        <v>1.3776302975017551E-3</v>
      </c>
      <c r="H33">
        <f>E36</f>
        <v>-2.0190486422786664E-4</v>
      </c>
      <c r="I33">
        <f>E37</f>
        <v>4.5719481767923006E-4</v>
      </c>
    </row>
    <row r="34" spans="1:9" x14ac:dyDescent="0.3">
      <c r="A34" t="s">
        <v>88</v>
      </c>
      <c r="B34">
        <v>7.7500815052246699E-4</v>
      </c>
      <c r="C34">
        <v>-1.566566256157654E-5</v>
      </c>
      <c r="D34">
        <v>8.6924686262503391E-5</v>
      </c>
      <c r="E34">
        <v>7.1787059063865887E-4</v>
      </c>
      <c r="F34">
        <f>VARP('Mean and SD'!$F$7:$F$66)</f>
        <v>3.9774578692409477E-3</v>
      </c>
      <c r="G34">
        <f>F35</f>
        <v>3.7723503748101635E-4</v>
      </c>
      <c r="H34">
        <f>F36</f>
        <v>-2.6276028905250991E-4</v>
      </c>
      <c r="I34">
        <f>F37</f>
        <v>3.1981528813434672E-4</v>
      </c>
    </row>
    <row r="35" spans="1:9" x14ac:dyDescent="0.3">
      <c r="A35" t="s">
        <v>89</v>
      </c>
      <c r="B35">
        <v>-6.3524637404905986E-4</v>
      </c>
      <c r="C35">
        <v>1.2657289711224223E-3</v>
      </c>
      <c r="D35">
        <v>6.8619641039094066E-4</v>
      </c>
      <c r="E35">
        <v>1.3776302975017551E-3</v>
      </c>
      <c r="F35">
        <v>3.7723503748101635E-4</v>
      </c>
      <c r="G35">
        <f>VARP('Mean and SD'!$G$7:$G$66)</f>
        <v>7.4143995293711662E-3</v>
      </c>
      <c r="H35">
        <f>G36</f>
        <v>7.4150908679008988E-4</v>
      </c>
      <c r="I35">
        <f>G37</f>
        <v>9.3997115952889449E-4</v>
      </c>
    </row>
    <row r="36" spans="1:9" x14ac:dyDescent="0.3">
      <c r="A36" t="s">
        <v>90</v>
      </c>
      <c r="B36">
        <v>1.5700432809411357E-4</v>
      </c>
      <c r="C36">
        <v>3.1630366320272119E-4</v>
      </c>
      <c r="D36">
        <v>7.9145209165790544E-4</v>
      </c>
      <c r="E36">
        <v>-2.0190486422786664E-4</v>
      </c>
      <c r="F36">
        <v>-2.6276028905250991E-4</v>
      </c>
      <c r="G36">
        <v>7.4150908679008988E-4</v>
      </c>
      <c r="H36">
        <f>VARP('Mean and SD'!$H$7:$H$66)</f>
        <v>1.3331179927753753E-3</v>
      </c>
      <c r="I36">
        <f>H37</f>
        <v>4.9632150421619449E-4</v>
      </c>
    </row>
    <row r="37" spans="1:9" ht="14.5" thickBot="1" x14ac:dyDescent="0.35">
      <c r="A37" s="21" t="s">
        <v>91</v>
      </c>
      <c r="B37" s="21">
        <v>7.9510830335953735E-4</v>
      </c>
      <c r="C37" s="21">
        <v>5.391152037695537E-4</v>
      </c>
      <c r="D37" s="21">
        <v>7.7269990399213805E-4</v>
      </c>
      <c r="E37" s="21">
        <v>4.5719481767923006E-4</v>
      </c>
      <c r="F37" s="21">
        <v>3.1981528813434672E-4</v>
      </c>
      <c r="G37" s="21">
        <v>9.3997115952889449E-4</v>
      </c>
      <c r="H37" s="21">
        <v>4.9632150421619449E-4</v>
      </c>
      <c r="I37" s="21">
        <f>VARP('Mean and SD'!$I$7:$I$66)</f>
        <v>7.4716594270747441E-4</v>
      </c>
    </row>
  </sheetData>
  <mergeCells count="2">
    <mergeCell ref="A3:C3"/>
    <mergeCell ref="A27:C27"/>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C3CE-383D-4992-B1E7-F92A71DFDF37}">
  <dimension ref="A1:Z52"/>
  <sheetViews>
    <sheetView topLeftCell="A12" workbookViewId="0">
      <selection activeCell="D9" sqref="D9"/>
    </sheetView>
  </sheetViews>
  <sheetFormatPr defaultRowHeight="14" x14ac:dyDescent="0.3"/>
  <cols>
    <col min="1" max="1" width="22.25" customWidth="1"/>
    <col min="2" max="2" width="21.83203125" style="1" customWidth="1"/>
    <col min="3" max="3" width="17.08203125" customWidth="1"/>
    <col min="4" max="4" width="25.33203125" customWidth="1"/>
    <col min="5" max="5" width="16.08203125" customWidth="1"/>
    <col min="6" max="6" width="18.08203125" customWidth="1"/>
    <col min="10" max="10" width="9" customWidth="1"/>
  </cols>
  <sheetData>
    <row r="1" spans="1:9" ht="16.5" x14ac:dyDescent="0.35">
      <c r="A1" s="45" t="s">
        <v>20</v>
      </c>
      <c r="B1" s="46"/>
      <c r="C1" s="47"/>
      <c r="D1" s="48"/>
      <c r="E1" s="34"/>
      <c r="F1" s="34"/>
      <c r="G1" s="34"/>
      <c r="H1" s="34"/>
      <c r="I1" s="34"/>
    </row>
    <row r="2" spans="1:9" ht="16.5" x14ac:dyDescent="0.35">
      <c r="A2" s="49" t="s">
        <v>21</v>
      </c>
      <c r="B2" s="41">
        <v>0.05</v>
      </c>
      <c r="C2" s="34"/>
      <c r="D2" s="50"/>
      <c r="E2" s="34"/>
      <c r="F2" s="34"/>
      <c r="G2" s="34"/>
      <c r="H2" s="34"/>
      <c r="I2" s="34"/>
    </row>
    <row r="3" spans="1:9" ht="16.5" x14ac:dyDescent="0.35">
      <c r="A3" s="49" t="s">
        <v>22</v>
      </c>
      <c r="B3" s="42">
        <v>2.2499999999999999E-2</v>
      </c>
      <c r="C3" s="34"/>
      <c r="D3" s="50"/>
      <c r="E3" s="34"/>
      <c r="F3" s="34"/>
      <c r="G3" s="34"/>
      <c r="H3" s="34"/>
      <c r="I3" s="34"/>
    </row>
    <row r="4" spans="1:9" ht="16.5" x14ac:dyDescent="0.35">
      <c r="A4" s="49"/>
      <c r="B4" s="42"/>
      <c r="C4" s="34"/>
      <c r="D4" s="50"/>
      <c r="E4" s="34"/>
      <c r="F4" s="34"/>
      <c r="G4" s="34"/>
      <c r="H4" s="34"/>
      <c r="I4" s="34"/>
    </row>
    <row r="5" spans="1:9" ht="17" thickBot="1" x14ac:dyDescent="0.4">
      <c r="A5" s="51" t="s">
        <v>23</v>
      </c>
      <c r="B5" s="37"/>
      <c r="C5" s="34"/>
      <c r="D5" s="50"/>
      <c r="E5" s="34"/>
      <c r="F5" s="34"/>
      <c r="G5" s="34"/>
      <c r="H5" s="34"/>
      <c r="I5" s="34"/>
    </row>
    <row r="6" spans="1:9" ht="17" thickBot="1" x14ac:dyDescent="0.4">
      <c r="A6" s="52" t="s">
        <v>24</v>
      </c>
      <c r="B6" s="37"/>
      <c r="C6" s="34"/>
      <c r="D6" s="50"/>
      <c r="E6" s="34"/>
      <c r="F6" s="34"/>
      <c r="G6" s="34"/>
      <c r="H6" s="34"/>
      <c r="I6" s="34"/>
    </row>
    <row r="7" spans="1:9" ht="16.5" x14ac:dyDescent="0.35">
      <c r="A7" s="49" t="s">
        <v>25</v>
      </c>
      <c r="B7" s="37"/>
      <c r="C7" s="34"/>
      <c r="D7" s="50"/>
      <c r="E7" s="34"/>
      <c r="F7" s="34"/>
      <c r="G7" s="34"/>
      <c r="H7" s="34"/>
      <c r="I7" s="34"/>
    </row>
    <row r="8" spans="1:9" ht="16.5" x14ac:dyDescent="0.35">
      <c r="A8" s="49"/>
      <c r="B8" s="43" t="s">
        <v>26</v>
      </c>
      <c r="C8" s="37" t="s">
        <v>27</v>
      </c>
      <c r="D8" s="53" t="s">
        <v>28</v>
      </c>
      <c r="E8" s="35" t="s">
        <v>29</v>
      </c>
      <c r="F8" s="35"/>
      <c r="G8" s="35"/>
      <c r="H8" s="35" t="s">
        <v>38</v>
      </c>
      <c r="I8" s="34"/>
    </row>
    <row r="9" spans="1:9" ht="16.5" x14ac:dyDescent="0.35">
      <c r="A9" s="54" t="s">
        <v>58</v>
      </c>
      <c r="B9" s="44">
        <f>Z40</f>
        <v>3.9349496318093612E-2</v>
      </c>
      <c r="C9" s="39">
        <f>'Mean and SD'!B73</f>
        <v>1.0641656129003105</v>
      </c>
      <c r="D9" s="55">
        <f>$B$3+$B$2*C9</f>
        <v>7.570828064501553E-2</v>
      </c>
      <c r="E9" s="34"/>
      <c r="F9" s="34"/>
      <c r="G9" s="34"/>
      <c r="H9" s="34">
        <f>B9*D9</f>
        <v>2.9790827104902366E-3</v>
      </c>
      <c r="I9" s="34"/>
    </row>
    <row r="10" spans="1:9" ht="16.5" x14ac:dyDescent="0.35">
      <c r="A10" s="54" t="s">
        <v>60</v>
      </c>
      <c r="B10" s="44">
        <f t="shared" ref="B10:B15" si="0">Z41</f>
        <v>0.22615726299957042</v>
      </c>
      <c r="C10" s="39">
        <f>'Mean and SD'!C73</f>
        <v>0.72154681169752544</v>
      </c>
      <c r="D10" s="55">
        <f t="shared" ref="D10:D15" si="1">$B$3+$B$2*C10</f>
        <v>5.8577340584876271E-2</v>
      </c>
      <c r="E10" s="34"/>
      <c r="F10" s="34"/>
      <c r="G10" s="34"/>
      <c r="H10" s="34">
        <f t="shared" ref="H10:H15" si="2">B10*D10</f>
        <v>1.3247691020469273E-2</v>
      </c>
      <c r="I10" s="34"/>
    </row>
    <row r="11" spans="1:9" ht="16.5" x14ac:dyDescent="0.35">
      <c r="A11" s="54" t="s">
        <v>66</v>
      </c>
      <c r="B11" s="44">
        <f t="shared" si="0"/>
        <v>3.3950409822959333E-2</v>
      </c>
      <c r="C11" s="39">
        <f>'Mean and SD'!D73</f>
        <v>1.0341744180578385</v>
      </c>
      <c r="D11" s="55">
        <f t="shared" si="1"/>
        <v>7.4208720902891934E-2</v>
      </c>
      <c r="E11" s="34"/>
      <c r="F11" s="34"/>
      <c r="G11" s="34"/>
      <c r="H11" s="34">
        <f t="shared" si="2"/>
        <v>2.51941648709079E-3</v>
      </c>
      <c r="I11" s="34"/>
    </row>
    <row r="12" spans="1:9" ht="16.5" x14ac:dyDescent="0.35">
      <c r="A12" s="54" t="s">
        <v>2</v>
      </c>
      <c r="B12" s="44">
        <f t="shared" si="0"/>
        <v>6.7774720102350292E-2</v>
      </c>
      <c r="C12" s="39">
        <f>'Mean and SD'!E73</f>
        <v>0.6119053232304893</v>
      </c>
      <c r="D12" s="55">
        <f t="shared" si="1"/>
        <v>5.3095266161524463E-2</v>
      </c>
      <c r="E12" s="34"/>
      <c r="F12" s="34"/>
      <c r="G12" s="34"/>
      <c r="H12" s="34">
        <f t="shared" si="2"/>
        <v>3.598516802857111E-3</v>
      </c>
      <c r="I12" s="34"/>
    </row>
    <row r="13" spans="1:9" ht="16.5" x14ac:dyDescent="0.35">
      <c r="A13" s="54" t="s">
        <v>4</v>
      </c>
      <c r="B13" s="44">
        <f t="shared" si="0"/>
        <v>0.17514219745680579</v>
      </c>
      <c r="C13" s="39">
        <f>'Mean and SD'!F73</f>
        <v>0.42803782915405042</v>
      </c>
      <c r="D13" s="55">
        <f t="shared" si="1"/>
        <v>4.390189145770252E-2</v>
      </c>
      <c r="E13" s="34"/>
      <c r="F13" s="34"/>
      <c r="G13" s="34"/>
      <c r="H13" s="34">
        <f t="shared" si="2"/>
        <v>7.6890737424121901E-3</v>
      </c>
      <c r="I13" s="34"/>
    </row>
    <row r="14" spans="1:9" ht="16.5" x14ac:dyDescent="0.35">
      <c r="A14" s="54" t="s">
        <v>64</v>
      </c>
      <c r="B14" s="44">
        <f t="shared" si="0"/>
        <v>0</v>
      </c>
      <c r="C14" s="39">
        <f>'Mean and SD'!G73</f>
        <v>1.2580487222460388</v>
      </c>
      <c r="D14" s="55">
        <f t="shared" si="1"/>
        <v>8.5402436112301944E-2</v>
      </c>
      <c r="E14" s="34"/>
      <c r="F14" s="34"/>
      <c r="G14" s="34"/>
      <c r="H14" s="34">
        <f t="shared" si="2"/>
        <v>0</v>
      </c>
      <c r="I14" s="34"/>
    </row>
    <row r="15" spans="1:9" ht="16.5" x14ac:dyDescent="0.35">
      <c r="A15" s="54" t="s">
        <v>62</v>
      </c>
      <c r="B15" s="44">
        <f t="shared" si="0"/>
        <v>0.45762591330022045</v>
      </c>
      <c r="C15" s="39">
        <f>'Mean and SD'!H73</f>
        <v>0.66427211928008267</v>
      </c>
      <c r="D15" s="55">
        <f t="shared" si="1"/>
        <v>5.5713605964004133E-2</v>
      </c>
      <c r="E15" s="34"/>
      <c r="F15" s="34"/>
      <c r="G15" s="34"/>
      <c r="H15" s="34">
        <f t="shared" si="2"/>
        <v>2.5495989812526001E-2</v>
      </c>
      <c r="I15" s="34"/>
    </row>
    <row r="16" spans="1:9" ht="16.5" x14ac:dyDescent="0.35">
      <c r="A16" s="49"/>
      <c r="B16" s="37"/>
      <c r="C16" s="34"/>
      <c r="D16" s="50"/>
      <c r="E16" s="34"/>
      <c r="F16" s="34"/>
      <c r="G16" s="34"/>
      <c r="H16" s="34"/>
      <c r="I16" s="34"/>
    </row>
    <row r="17" spans="1:9" ht="16.5" x14ac:dyDescent="0.35">
      <c r="A17" s="49" t="s">
        <v>30</v>
      </c>
      <c r="B17" s="36">
        <f>SUM(B9:B15)</f>
        <v>1</v>
      </c>
      <c r="C17" s="34">
        <v>1</v>
      </c>
      <c r="D17" s="50"/>
      <c r="E17" s="34"/>
      <c r="F17" s="34"/>
      <c r="G17" s="34"/>
      <c r="H17" s="34"/>
      <c r="I17" s="34"/>
    </row>
    <row r="18" spans="1:9" ht="16.5" x14ac:dyDescent="0.35">
      <c r="A18" s="56" t="s">
        <v>31</v>
      </c>
      <c r="B18" s="60">
        <f>SUM(H9:H15)</f>
        <v>5.55297705758456E-2</v>
      </c>
      <c r="C18" s="34"/>
      <c r="D18" s="50"/>
      <c r="E18" s="34"/>
      <c r="F18" s="34"/>
      <c r="G18" s="34"/>
      <c r="H18" s="34"/>
      <c r="I18" s="34"/>
    </row>
    <row r="19" spans="1:9" ht="16.5" x14ac:dyDescent="0.35">
      <c r="A19" s="56" t="s">
        <v>32</v>
      </c>
      <c r="B19" s="60">
        <f>SQRT(Q52)</f>
        <v>8.865308709044048E-2</v>
      </c>
      <c r="C19" s="34" t="s">
        <v>34</v>
      </c>
      <c r="D19" s="50"/>
      <c r="E19" s="34"/>
      <c r="F19" s="34"/>
      <c r="G19" s="34"/>
      <c r="H19" s="34"/>
      <c r="I19" s="34"/>
    </row>
    <row r="20" spans="1:9" ht="16.5" x14ac:dyDescent="0.35">
      <c r="A20" s="57" t="s">
        <v>33</v>
      </c>
      <c r="B20" s="61">
        <f>(B18-B3)/B19</f>
        <v>0.37257327025904802</v>
      </c>
      <c r="C20" s="58"/>
      <c r="D20" s="59"/>
      <c r="E20" s="34"/>
      <c r="F20" s="34"/>
      <c r="G20" s="34"/>
      <c r="H20" s="34"/>
      <c r="I20" s="34"/>
    </row>
    <row r="21" spans="1:9" ht="16.5" x14ac:dyDescent="0.35">
      <c r="A21" s="34"/>
      <c r="B21" s="37"/>
      <c r="C21" s="34"/>
      <c r="D21" s="34"/>
      <c r="E21" s="34"/>
      <c r="F21" s="34"/>
      <c r="G21" s="34"/>
      <c r="H21" s="34"/>
      <c r="I21" s="34"/>
    </row>
    <row r="22" spans="1:9" ht="16.5" x14ac:dyDescent="0.35">
      <c r="A22" s="34"/>
      <c r="B22" s="37"/>
      <c r="C22" s="34"/>
      <c r="D22" s="34"/>
      <c r="E22" s="34"/>
      <c r="F22" s="34"/>
      <c r="G22" s="34"/>
      <c r="H22" s="34"/>
      <c r="I22" s="34"/>
    </row>
    <row r="23" spans="1:9" ht="16.5" x14ac:dyDescent="0.35">
      <c r="A23" s="34"/>
      <c r="B23" s="37"/>
      <c r="C23" s="34"/>
      <c r="D23" s="34"/>
      <c r="E23" s="34"/>
      <c r="F23" s="34"/>
      <c r="G23" s="34"/>
      <c r="H23" s="34"/>
      <c r="I23" s="34"/>
    </row>
    <row r="37" spans="7:26" x14ac:dyDescent="0.3">
      <c r="O37" s="93" t="s">
        <v>35</v>
      </c>
      <c r="P37" s="93"/>
      <c r="Q37" s="93"/>
      <c r="R37" s="93"/>
      <c r="S37" s="93"/>
      <c r="T37" s="93"/>
      <c r="U37" s="93"/>
      <c r="V37" s="93"/>
    </row>
    <row r="39" spans="7:26" x14ac:dyDescent="0.3">
      <c r="P39" t="s">
        <v>58</v>
      </c>
      <c r="Q39" t="s">
        <v>60</v>
      </c>
      <c r="R39" t="s">
        <v>66</v>
      </c>
      <c r="S39" t="s">
        <v>2</v>
      </c>
      <c r="T39" t="s">
        <v>4</v>
      </c>
      <c r="U39" t="s">
        <v>64</v>
      </c>
      <c r="V39" t="s">
        <v>62</v>
      </c>
    </row>
    <row r="40" spans="7:26" x14ac:dyDescent="0.3">
      <c r="O40" t="s">
        <v>58</v>
      </c>
      <c r="P40">
        <f>'Var-Covariance'!B6</f>
        <v>0.11981175091253904</v>
      </c>
      <c r="Q40">
        <f>'Var-Covariance'!C6</f>
        <v>3.047108905868923E-3</v>
      </c>
      <c r="R40">
        <f>'Var-Covariance'!D6</f>
        <v>2.2499934289954577E-3</v>
      </c>
      <c r="S40">
        <f>'Var-Covariance'!E6</f>
        <v>-1.5937391692157612E-3</v>
      </c>
      <c r="T40">
        <f>'Var-Covariance'!F6</f>
        <v>9.3000978062696034E-3</v>
      </c>
      <c r="U40">
        <f>'Var-Covariance'!G6</f>
        <v>-7.6229564885887183E-3</v>
      </c>
      <c r="V40">
        <f>'Var-Covariance'!H6</f>
        <v>1.8840519371293627E-3</v>
      </c>
      <c r="X40" s="93" t="s">
        <v>36</v>
      </c>
      <c r="Y40" t="s">
        <v>58</v>
      </c>
      <c r="Z40">
        <f>G44</f>
        <v>3.9349496318093612E-2</v>
      </c>
    </row>
    <row r="41" spans="7:26" x14ac:dyDescent="0.3">
      <c r="O41" t="s">
        <v>60</v>
      </c>
      <c r="P41">
        <f>'Var-Covariance'!B7</f>
        <v>3.047108905868923E-3</v>
      </c>
      <c r="Q41">
        <f>'Var-Covariance'!C7</f>
        <v>2.3618916200004759E-2</v>
      </c>
      <c r="R41">
        <f>'Var-Covariance'!D7</f>
        <v>5.4099372387750675E-3</v>
      </c>
      <c r="S41">
        <f>'Var-Covariance'!E7</f>
        <v>7.525002057579824E-3</v>
      </c>
      <c r="T41">
        <f>'Var-Covariance'!F7</f>
        <v>-1.8798795073891847E-4</v>
      </c>
      <c r="U41">
        <f>'Var-Covariance'!G7</f>
        <v>1.5188747653469068E-2</v>
      </c>
      <c r="V41">
        <f>'Var-Covariance'!H7</f>
        <v>3.795643958432654E-3</v>
      </c>
      <c r="X41" s="93"/>
      <c r="Y41" t="s">
        <v>60</v>
      </c>
      <c r="Z41">
        <f>H44</f>
        <v>0.22615726299957042</v>
      </c>
    </row>
    <row r="42" spans="7:26" x14ac:dyDescent="0.3">
      <c r="G42" s="93" t="s">
        <v>36</v>
      </c>
      <c r="H42" s="93"/>
      <c r="I42" s="93"/>
      <c r="J42" s="93"/>
      <c r="K42" s="93"/>
      <c r="L42" s="93"/>
      <c r="M42" s="93"/>
      <c r="O42" t="s">
        <v>66</v>
      </c>
      <c r="P42">
        <f>'Var-Covariance'!B8</f>
        <v>2.2499934289954577E-3</v>
      </c>
      <c r="Q42">
        <f>'Var-Covariance'!C8</f>
        <v>5.4099372387750675E-3</v>
      </c>
      <c r="R42">
        <f>'Var-Covariance'!D8</f>
        <v>4.2261940823806562E-2</v>
      </c>
      <c r="S42">
        <f>'Var-Covariance'!E8</f>
        <v>8.60395304529008E-3</v>
      </c>
      <c r="T42">
        <f>'Var-Covariance'!F8</f>
        <v>1.0430962351500408E-3</v>
      </c>
      <c r="U42">
        <f>'Var-Covariance'!G8</f>
        <v>8.234356924691287E-3</v>
      </c>
      <c r="V42">
        <f>'Var-Covariance'!H8</f>
        <v>9.4974250998948653E-3</v>
      </c>
      <c r="X42" s="93"/>
      <c r="Y42" t="s">
        <v>66</v>
      </c>
      <c r="Z42">
        <f>I44</f>
        <v>3.3950409822959333E-2</v>
      </c>
    </row>
    <row r="43" spans="7:26" x14ac:dyDescent="0.3">
      <c r="G43" t="s">
        <v>58</v>
      </c>
      <c r="H43" t="s">
        <v>60</v>
      </c>
      <c r="I43" t="s">
        <v>66</v>
      </c>
      <c r="J43" t="s">
        <v>2</v>
      </c>
      <c r="K43" t="s">
        <v>4</v>
      </c>
      <c r="L43" t="s">
        <v>64</v>
      </c>
      <c r="M43" t="s">
        <v>62</v>
      </c>
      <c r="O43" t="s">
        <v>2</v>
      </c>
      <c r="P43">
        <f>'Var-Covariance'!B9</f>
        <v>-1.5937391692157612E-3</v>
      </c>
      <c r="Q43">
        <f>'Var-Covariance'!C9</f>
        <v>7.525002057579824E-3</v>
      </c>
      <c r="R43">
        <f>'Var-Covariance'!D9</f>
        <v>8.60395304529008E-3</v>
      </c>
      <c r="S43">
        <f>'Var-Covariance'!E9</f>
        <v>8.1552094918383555E-2</v>
      </c>
      <c r="T43">
        <f>'Var-Covariance'!F9</f>
        <v>8.6144470876639064E-3</v>
      </c>
      <c r="U43">
        <f>'Var-Covariance'!G9</f>
        <v>1.6531563570021061E-2</v>
      </c>
      <c r="V43">
        <f>'Var-Covariance'!H9</f>
        <v>-2.4228583707343997E-3</v>
      </c>
      <c r="X43" s="93"/>
      <c r="Y43" t="s">
        <v>2</v>
      </c>
      <c r="Z43">
        <f>J44</f>
        <v>6.7774720102350292E-2</v>
      </c>
    </row>
    <row r="44" spans="7:26" x14ac:dyDescent="0.3">
      <c r="G44">
        <v>3.9349496318093612E-2</v>
      </c>
      <c r="H44">
        <v>0.22615726299957042</v>
      </c>
      <c r="I44">
        <v>3.3950409822959333E-2</v>
      </c>
      <c r="J44">
        <v>6.7774720102350292E-2</v>
      </c>
      <c r="K44">
        <v>0.17514219745680579</v>
      </c>
      <c r="L44">
        <v>0</v>
      </c>
      <c r="M44">
        <v>0.45762591330022045</v>
      </c>
      <c r="O44" t="s">
        <v>4</v>
      </c>
      <c r="P44">
        <f>'Var-Covariance'!B10</f>
        <v>9.3000978062696034E-3</v>
      </c>
      <c r="Q44">
        <f>'Var-Covariance'!C10</f>
        <v>-1.8798795073891847E-4</v>
      </c>
      <c r="R44">
        <f>'Var-Covariance'!D10</f>
        <v>1.0430962351500408E-3</v>
      </c>
      <c r="S44">
        <f>'Var-Covariance'!E10</f>
        <v>8.6144470876639064E-3</v>
      </c>
      <c r="T44">
        <f>'Var-Covariance'!F10</f>
        <v>4.7729494430891375E-2</v>
      </c>
      <c r="U44">
        <f>'Var-Covariance'!G10</f>
        <v>4.526820449772196E-3</v>
      </c>
      <c r="V44">
        <f>'Var-Covariance'!H10</f>
        <v>-3.1531234686301189E-3</v>
      </c>
      <c r="X44" s="93"/>
      <c r="Y44" t="s">
        <v>4</v>
      </c>
      <c r="Z44">
        <f>K44</f>
        <v>0.17514219745680579</v>
      </c>
    </row>
    <row r="45" spans="7:26" x14ac:dyDescent="0.3">
      <c r="O45" t="s">
        <v>64</v>
      </c>
      <c r="P45">
        <f>'Var-Covariance'!B11</f>
        <v>-7.6229564885887183E-3</v>
      </c>
      <c r="Q45">
        <f>'Var-Covariance'!C11</f>
        <v>1.5188747653469068E-2</v>
      </c>
      <c r="R45">
        <f>'Var-Covariance'!D11</f>
        <v>8.234356924691287E-3</v>
      </c>
      <c r="S45">
        <f>'Var-Covariance'!E11</f>
        <v>1.6531563570021061E-2</v>
      </c>
      <c r="T45">
        <f>'Var-Covariance'!F11</f>
        <v>4.526820449772196E-3</v>
      </c>
      <c r="U45">
        <f>'Var-Covariance'!G11</f>
        <v>8.897279435245399E-2</v>
      </c>
      <c r="V45">
        <f>'Var-Covariance'!H11</f>
        <v>8.8981090414810785E-3</v>
      </c>
      <c r="X45" s="93"/>
      <c r="Y45" t="s">
        <v>64</v>
      </c>
      <c r="Z45">
        <f>L44</f>
        <v>0</v>
      </c>
    </row>
    <row r="46" spans="7:26" x14ac:dyDescent="0.3">
      <c r="O46" t="s">
        <v>62</v>
      </c>
      <c r="P46">
        <f>'Var-Covariance'!B12</f>
        <v>1.8840519371293627E-3</v>
      </c>
      <c r="Q46">
        <f>'Var-Covariance'!C12</f>
        <v>3.795643958432654E-3</v>
      </c>
      <c r="R46">
        <f>'Var-Covariance'!D12</f>
        <v>9.4974250998948653E-3</v>
      </c>
      <c r="S46">
        <f>'Var-Covariance'!E12</f>
        <v>-2.4228583707343997E-3</v>
      </c>
      <c r="T46">
        <f>'Var-Covariance'!F12</f>
        <v>-3.1531234686301189E-3</v>
      </c>
      <c r="U46">
        <f>'Var-Covariance'!G12</f>
        <v>8.8981090414810785E-3</v>
      </c>
      <c r="V46">
        <f>'Var-Covariance'!H12</f>
        <v>1.5997415913304502E-2</v>
      </c>
      <c r="X46" s="93"/>
      <c r="Y46" t="s">
        <v>62</v>
      </c>
      <c r="Z46">
        <f>M44</f>
        <v>0.45762591330022045</v>
      </c>
    </row>
    <row r="49" spans="15:22" x14ac:dyDescent="0.3">
      <c r="P49">
        <v>1</v>
      </c>
      <c r="Q49">
        <v>2</v>
      </c>
      <c r="R49">
        <v>3</v>
      </c>
      <c r="S49">
        <v>4</v>
      </c>
      <c r="T49">
        <v>5</v>
      </c>
      <c r="U49">
        <v>6</v>
      </c>
      <c r="V49">
        <v>7</v>
      </c>
    </row>
    <row r="50" spans="15:22" x14ac:dyDescent="0.3">
      <c r="O50">
        <v>1</v>
      </c>
      <c r="P50" s="38">
        <f t="array" ref="P50:V50">MMULT(G44:M44,P40:V46)</f>
        <v>7.863061389300997E-3</v>
      </c>
      <c r="Q50">
        <v>7.8592265483289868E-3</v>
      </c>
      <c r="R50">
        <v>7.8589314294939261E-3</v>
      </c>
      <c r="S50">
        <v>7.858389592780601E-3</v>
      </c>
      <c r="T50">
        <v>7.8591921398892331E-3</v>
      </c>
      <c r="U50">
        <v>9.3999105432714183E-3</v>
      </c>
      <c r="V50">
        <v>7.8593689648242329E-3</v>
      </c>
    </row>
    <row r="52" spans="15:22" x14ac:dyDescent="0.3">
      <c r="P52" s="40" t="s">
        <v>37</v>
      </c>
      <c r="Q52">
        <f>MMULT(P50:V50,Z40:Z46)</f>
        <v>7.8593698506652238E-3</v>
      </c>
    </row>
  </sheetData>
  <mergeCells count="3">
    <mergeCell ref="O37:V37"/>
    <mergeCell ref="G42:M42"/>
    <mergeCell ref="X40:X46"/>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3256-10D2-4656-A4E0-E5096D5F4A12}">
  <dimension ref="A1:Z59"/>
  <sheetViews>
    <sheetView zoomScaleNormal="100" workbookViewId="0">
      <selection activeCell="A9" sqref="A9:A15"/>
    </sheetView>
  </sheetViews>
  <sheetFormatPr defaultRowHeight="14" x14ac:dyDescent="0.3"/>
  <cols>
    <col min="1" max="1" width="25.5" customWidth="1"/>
    <col min="2" max="2" width="22.83203125" customWidth="1"/>
    <col min="3" max="3" width="27.58203125" customWidth="1"/>
    <col min="4" max="4" width="26" customWidth="1"/>
    <col min="5" max="5" width="21" customWidth="1"/>
    <col min="6" max="6" width="22.25" customWidth="1"/>
    <col min="8" max="8" width="12.75" customWidth="1"/>
  </cols>
  <sheetData>
    <row r="1" spans="1:9" ht="16.5" x14ac:dyDescent="0.35">
      <c r="A1" s="45" t="s">
        <v>20</v>
      </c>
      <c r="B1" s="46"/>
      <c r="C1" s="47"/>
      <c r="D1" s="48"/>
      <c r="E1" s="94" t="s">
        <v>39</v>
      </c>
      <c r="F1" s="95"/>
      <c r="G1" s="34"/>
      <c r="H1" s="34"/>
      <c r="I1" s="34"/>
    </row>
    <row r="2" spans="1:9" ht="16.5" x14ac:dyDescent="0.35">
      <c r="A2" s="49" t="s">
        <v>21</v>
      </c>
      <c r="B2" s="41">
        <v>0.05</v>
      </c>
      <c r="C2" s="34"/>
      <c r="D2" s="50"/>
      <c r="E2" s="94"/>
      <c r="F2" s="95"/>
      <c r="G2" s="34"/>
      <c r="H2" s="34"/>
      <c r="I2" s="34"/>
    </row>
    <row r="3" spans="1:9" ht="16.5" x14ac:dyDescent="0.35">
      <c r="A3" s="49" t="s">
        <v>22</v>
      </c>
      <c r="B3" s="42">
        <v>2.2499999999999999E-2</v>
      </c>
      <c r="C3" s="34"/>
      <c r="D3" s="50"/>
      <c r="E3" s="94"/>
      <c r="F3" s="95"/>
      <c r="G3" s="34"/>
      <c r="H3" s="34"/>
      <c r="I3" s="34"/>
    </row>
    <row r="4" spans="1:9" ht="16.5" x14ac:dyDescent="0.35">
      <c r="A4" s="49"/>
      <c r="B4" s="42"/>
      <c r="C4" s="34"/>
      <c r="D4" s="50"/>
      <c r="E4" s="34"/>
      <c r="F4" s="34"/>
      <c r="G4" s="34"/>
      <c r="H4" s="34"/>
      <c r="I4" s="34"/>
    </row>
    <row r="5" spans="1:9" ht="17" thickBot="1" x14ac:dyDescent="0.4">
      <c r="A5" s="51" t="s">
        <v>23</v>
      </c>
      <c r="B5" s="37"/>
      <c r="C5" s="34"/>
      <c r="D5" s="50"/>
      <c r="E5" s="34"/>
      <c r="F5" s="34"/>
      <c r="G5" s="34"/>
      <c r="H5" s="34"/>
      <c r="I5" s="34"/>
    </row>
    <row r="6" spans="1:9" ht="17" thickBot="1" x14ac:dyDescent="0.4">
      <c r="A6" s="52" t="s">
        <v>24</v>
      </c>
      <c r="B6" s="37"/>
      <c r="C6" s="34"/>
      <c r="D6" s="50"/>
      <c r="E6" s="34"/>
      <c r="F6" s="34"/>
      <c r="G6" s="34"/>
      <c r="H6" s="34"/>
      <c r="I6" s="34"/>
    </row>
    <row r="7" spans="1:9" ht="16.5" x14ac:dyDescent="0.35">
      <c r="A7" s="49" t="s">
        <v>25</v>
      </c>
      <c r="B7" s="37"/>
      <c r="C7" s="34"/>
      <c r="D7" s="50"/>
      <c r="E7" s="34"/>
      <c r="F7" s="34"/>
      <c r="G7" s="34"/>
      <c r="H7" s="34"/>
      <c r="I7" s="34"/>
    </row>
    <row r="8" spans="1:9" ht="16.5" x14ac:dyDescent="0.35">
      <c r="A8" s="49"/>
      <c r="B8" s="43" t="s">
        <v>26</v>
      </c>
      <c r="C8" s="37" t="s">
        <v>27</v>
      </c>
      <c r="D8" s="53" t="s">
        <v>28</v>
      </c>
      <c r="E8" s="35" t="s">
        <v>29</v>
      </c>
      <c r="F8" s="35"/>
      <c r="G8" s="35"/>
      <c r="H8" s="35" t="s">
        <v>38</v>
      </c>
      <c r="I8" s="34"/>
    </row>
    <row r="9" spans="1:9" ht="16.5" x14ac:dyDescent="0.35">
      <c r="A9" s="54" t="s">
        <v>58</v>
      </c>
      <c r="B9" s="44">
        <f>Z40</f>
        <v>9.2779496741837969E-2</v>
      </c>
      <c r="C9" s="39">
        <f>'Global min variance'!C9</f>
        <v>1.0641656129003105</v>
      </c>
      <c r="D9" s="55">
        <f>$B$3+$B$2*C9</f>
        <v>7.570828064501553E-2</v>
      </c>
      <c r="E9" s="34"/>
      <c r="F9" s="34"/>
      <c r="G9" s="34"/>
      <c r="H9" s="34">
        <f>B9*D9</f>
        <v>7.0241761774343728E-3</v>
      </c>
      <c r="I9" s="34">
        <v>0.21994770527768115</v>
      </c>
    </row>
    <row r="10" spans="1:9" ht="16.5" x14ac:dyDescent="0.35">
      <c r="A10" s="54" t="s">
        <v>60</v>
      </c>
      <c r="B10" s="44">
        <f t="shared" ref="B10:B15" si="0">Z41</f>
        <v>0.20144233784184634</v>
      </c>
      <c r="C10" s="39">
        <f>'Global min variance'!C10</f>
        <v>0.72154681169752544</v>
      </c>
      <c r="D10" s="55">
        <f t="shared" ref="D10:D15" si="1">$B$3+$B$2*C10</f>
        <v>5.8577340584876271E-2</v>
      </c>
      <c r="E10" s="34"/>
      <c r="F10" s="34"/>
      <c r="G10" s="34"/>
      <c r="H10" s="34">
        <f t="shared" ref="H10:H15" si="2">B10*D10</f>
        <v>1.1799956431975542E-2</v>
      </c>
      <c r="I10" s="34">
        <v>0.1864190521188536</v>
      </c>
    </row>
    <row r="11" spans="1:9" ht="16.5" x14ac:dyDescent="0.35">
      <c r="A11" s="54" t="s">
        <v>66</v>
      </c>
      <c r="B11" s="44">
        <f t="shared" si="0"/>
        <v>0.16610938673394021</v>
      </c>
      <c r="C11" s="39">
        <f>'Global min variance'!C11</f>
        <v>1.0341744180578385</v>
      </c>
      <c r="D11" s="55">
        <f t="shared" si="1"/>
        <v>7.4208720902891934E-2</v>
      </c>
      <c r="E11" s="34"/>
      <c r="F11" s="34"/>
      <c r="G11" s="34"/>
      <c r="H11" s="34">
        <f t="shared" si="2"/>
        <v>1.2326765119489509E-2</v>
      </c>
      <c r="I11">
        <v>0.535854132661851</v>
      </c>
    </row>
    <row r="12" spans="1:9" ht="16.5" x14ac:dyDescent="0.35">
      <c r="A12" s="54" t="s">
        <v>2</v>
      </c>
      <c r="B12" s="44">
        <f t="shared" si="0"/>
        <v>3.88887442452302E-2</v>
      </c>
      <c r="C12" s="39">
        <f>'Global min variance'!C12</f>
        <v>0.6119053232304893</v>
      </c>
      <c r="D12" s="55">
        <f t="shared" si="1"/>
        <v>5.3095266161524463E-2</v>
      </c>
      <c r="E12" s="34"/>
      <c r="F12" s="34"/>
      <c r="G12" s="34"/>
      <c r="H12" s="34">
        <f t="shared" si="2"/>
        <v>2.0648082263879501E-3</v>
      </c>
      <c r="I12">
        <v>0.29042072330789187</v>
      </c>
    </row>
    <row r="13" spans="1:9" ht="16.5" x14ac:dyDescent="0.35">
      <c r="A13" s="54" t="s">
        <v>4</v>
      </c>
      <c r="B13" s="44">
        <f t="shared" si="0"/>
        <v>9.3748779478834129E-2</v>
      </c>
      <c r="C13" s="39">
        <f>'Global min variance'!C13</f>
        <v>0.42803782915405042</v>
      </c>
      <c r="D13" s="55">
        <f t="shared" si="1"/>
        <v>4.390189145770252E-2</v>
      </c>
      <c r="E13" s="34"/>
      <c r="F13" s="34"/>
      <c r="G13" s="34"/>
      <c r="H13" s="34">
        <f t="shared" si="2"/>
        <v>4.1157487409718653E-3</v>
      </c>
      <c r="I13">
        <v>0.221969580896999</v>
      </c>
    </row>
    <row r="14" spans="1:9" ht="16.5" x14ac:dyDescent="0.35">
      <c r="A14" s="54" t="s">
        <v>64</v>
      </c>
      <c r="B14" s="44">
        <f t="shared" si="0"/>
        <v>8.502341923465967E-2</v>
      </c>
      <c r="C14" s="39">
        <f>'Global min variance'!C14</f>
        <v>1.2580487222460388</v>
      </c>
      <c r="D14" s="55">
        <f t="shared" si="1"/>
        <v>8.5402436112301944E-2</v>
      </c>
      <c r="E14" s="34"/>
      <c r="F14" s="34"/>
      <c r="G14" s="34"/>
      <c r="H14" s="34">
        <f t="shared" si="2"/>
        <v>7.2612071292374866E-3</v>
      </c>
      <c r="I14">
        <v>0.13324974459157224</v>
      </c>
    </row>
    <row r="15" spans="1:9" ht="16.5" x14ac:dyDescent="0.35">
      <c r="A15" s="54" t="s">
        <v>62</v>
      </c>
      <c r="B15" s="44">
        <f t="shared" si="0"/>
        <v>0.32200780419847719</v>
      </c>
      <c r="C15" s="39">
        <f>'Global min variance'!C15</f>
        <v>0.66427211928008267</v>
      </c>
      <c r="D15" s="55">
        <f t="shared" si="1"/>
        <v>5.5713605964004133E-2</v>
      </c>
      <c r="E15" s="34"/>
      <c r="F15" s="34"/>
      <c r="G15" s="34"/>
      <c r="H15" s="34">
        <f t="shared" si="2"/>
        <v>1.7940215920448154E-2</v>
      </c>
      <c r="I15">
        <v>0.41048480545837945</v>
      </c>
    </row>
    <row r="16" spans="1:9" ht="16.5" x14ac:dyDescent="0.35">
      <c r="A16" s="49"/>
      <c r="B16" s="37"/>
      <c r="C16" s="34"/>
      <c r="D16" s="50"/>
      <c r="E16" s="34"/>
      <c r="F16" s="34"/>
      <c r="G16" s="34"/>
      <c r="H16" s="34"/>
      <c r="I16" s="34"/>
    </row>
    <row r="17" spans="1:9" ht="16.5" x14ac:dyDescent="0.35">
      <c r="A17" s="49" t="s">
        <v>30</v>
      </c>
      <c r="B17" s="36">
        <f>SUM(B9:B15)</f>
        <v>0.99999996847482564</v>
      </c>
      <c r="C17" s="34">
        <v>1</v>
      </c>
      <c r="D17" s="50"/>
      <c r="E17" s="34"/>
      <c r="F17" s="34"/>
      <c r="G17" s="34"/>
      <c r="H17" s="34"/>
      <c r="I17" s="34"/>
    </row>
    <row r="18" spans="1:9" ht="16.5" x14ac:dyDescent="0.35">
      <c r="A18" s="56" t="s">
        <v>31</v>
      </c>
      <c r="B18" s="60">
        <f>SUM(H9:H15)</f>
        <v>6.2532877745944876E-2</v>
      </c>
      <c r="C18" s="34"/>
      <c r="D18" s="50"/>
      <c r="E18" s="34"/>
      <c r="F18" s="34"/>
      <c r="G18" s="34"/>
      <c r="H18" s="34"/>
      <c r="I18" s="34"/>
    </row>
    <row r="19" spans="1:9" ht="16.5" x14ac:dyDescent="0.35">
      <c r="A19" s="56" t="s">
        <v>32</v>
      </c>
      <c r="B19" s="60">
        <f>SQRT(Q52)</f>
        <v>9.8411141422517043E-2</v>
      </c>
      <c r="C19" s="34"/>
      <c r="D19" s="50"/>
      <c r="E19" s="34"/>
      <c r="F19" s="34"/>
      <c r="G19" s="34"/>
      <c r="H19" s="34"/>
      <c r="I19" s="34"/>
    </row>
    <row r="20" spans="1:9" ht="16.5" x14ac:dyDescent="0.35">
      <c r="A20" s="57" t="s">
        <v>33</v>
      </c>
      <c r="B20" s="61">
        <f>(B18-B3)/B19</f>
        <v>0.40679212909510182</v>
      </c>
      <c r="C20" s="58" t="s">
        <v>40</v>
      </c>
      <c r="D20" s="59"/>
      <c r="E20" s="34"/>
      <c r="F20" s="34"/>
      <c r="G20" s="34"/>
      <c r="H20" s="34"/>
      <c r="I20" s="34"/>
    </row>
    <row r="21" spans="1:9" ht="16.5" x14ac:dyDescent="0.35">
      <c r="A21" s="34"/>
      <c r="B21" s="37"/>
      <c r="C21" s="34"/>
      <c r="D21" s="34"/>
      <c r="E21" s="34"/>
      <c r="F21" s="34"/>
      <c r="G21" s="34"/>
      <c r="H21" s="34"/>
      <c r="I21" s="34"/>
    </row>
    <row r="22" spans="1:9" ht="16.5" x14ac:dyDescent="0.35">
      <c r="A22" s="34"/>
      <c r="B22" s="37"/>
      <c r="C22" s="34"/>
      <c r="D22" s="34"/>
      <c r="E22" s="34"/>
      <c r="F22" s="34"/>
      <c r="G22" s="34"/>
      <c r="H22" s="34"/>
      <c r="I22" s="34"/>
    </row>
    <row r="23" spans="1:9" ht="16.5" x14ac:dyDescent="0.35">
      <c r="A23" s="34"/>
      <c r="B23" s="37"/>
      <c r="C23" s="34"/>
      <c r="D23" s="34"/>
      <c r="E23" s="34"/>
      <c r="F23" s="34"/>
      <c r="G23" s="34"/>
      <c r="H23" s="34"/>
      <c r="I23" s="34"/>
    </row>
    <row r="24" spans="1:9" x14ac:dyDescent="0.3">
      <c r="B24" s="1"/>
    </row>
    <row r="25" spans="1:9" x14ac:dyDescent="0.3">
      <c r="B25" s="1"/>
    </row>
    <row r="26" spans="1:9" x14ac:dyDescent="0.3">
      <c r="B26" s="1"/>
    </row>
    <row r="27" spans="1:9" x14ac:dyDescent="0.3">
      <c r="B27" s="1"/>
    </row>
    <row r="28" spans="1:9" x14ac:dyDescent="0.3">
      <c r="B28" s="1"/>
    </row>
    <row r="29" spans="1:9" x14ac:dyDescent="0.3">
      <c r="B29" s="1"/>
    </row>
    <row r="30" spans="1:9" x14ac:dyDescent="0.3">
      <c r="B30" s="1"/>
    </row>
    <row r="31" spans="1:9" x14ac:dyDescent="0.3">
      <c r="B31" s="1"/>
    </row>
    <row r="32" spans="1:9" x14ac:dyDescent="0.3">
      <c r="B32" s="1"/>
    </row>
    <row r="33" spans="2:26" x14ac:dyDescent="0.3">
      <c r="B33" s="1"/>
    </row>
    <row r="34" spans="2:26" x14ac:dyDescent="0.3">
      <c r="B34" s="1"/>
    </row>
    <row r="35" spans="2:26" x14ac:dyDescent="0.3">
      <c r="B35" s="1"/>
    </row>
    <row r="36" spans="2:26" x14ac:dyDescent="0.3">
      <c r="B36" s="1"/>
    </row>
    <row r="37" spans="2:26" x14ac:dyDescent="0.3">
      <c r="B37" s="1"/>
      <c r="O37" s="93" t="s">
        <v>35</v>
      </c>
      <c r="P37" s="93"/>
      <c r="Q37" s="93"/>
      <c r="R37" s="93"/>
      <c r="S37" s="93"/>
      <c r="T37" s="93"/>
      <c r="U37" s="93"/>
      <c r="V37" s="93"/>
    </row>
    <row r="38" spans="2:26" x14ac:dyDescent="0.3">
      <c r="B38" s="1"/>
    </row>
    <row r="39" spans="2:26" x14ac:dyDescent="0.3">
      <c r="B39" s="1"/>
      <c r="P39" t="s">
        <v>58</v>
      </c>
      <c r="Q39" t="s">
        <v>60</v>
      </c>
      <c r="R39" t="s">
        <v>66</v>
      </c>
      <c r="S39" t="s">
        <v>2</v>
      </c>
      <c r="T39" t="s">
        <v>4</v>
      </c>
      <c r="U39" t="s">
        <v>64</v>
      </c>
      <c r="V39" t="s">
        <v>62</v>
      </c>
    </row>
    <row r="40" spans="2:26" x14ac:dyDescent="0.3">
      <c r="B40" s="1"/>
      <c r="O40" t="s">
        <v>58</v>
      </c>
      <c r="P40" s="81">
        <f>'Global min variance'!P40</f>
        <v>0.11981175091253904</v>
      </c>
      <c r="Q40" s="81">
        <f>'Global min variance'!Q40</f>
        <v>3.047108905868923E-3</v>
      </c>
      <c r="R40" s="81">
        <f>'Global min variance'!R40</f>
        <v>2.2499934289954577E-3</v>
      </c>
      <c r="S40" s="81">
        <f>'Global min variance'!S40</f>
        <v>-1.5937391692157612E-3</v>
      </c>
      <c r="T40" s="81">
        <f>'Global min variance'!T40</f>
        <v>9.3000978062696034E-3</v>
      </c>
      <c r="U40" s="81">
        <f>'Global min variance'!U40</f>
        <v>-7.6229564885887183E-3</v>
      </c>
      <c r="V40" s="81">
        <f>'Global min variance'!V40</f>
        <v>1.8840519371293627E-3</v>
      </c>
      <c r="X40" s="93" t="s">
        <v>36</v>
      </c>
      <c r="Y40" t="s">
        <v>58</v>
      </c>
      <c r="Z40">
        <f>G44</f>
        <v>9.2779496741837969E-2</v>
      </c>
    </row>
    <row r="41" spans="2:26" x14ac:dyDescent="0.3">
      <c r="B41" s="1"/>
      <c r="O41" t="s">
        <v>60</v>
      </c>
      <c r="P41" s="81">
        <f>'Global min variance'!P41</f>
        <v>3.047108905868923E-3</v>
      </c>
      <c r="Q41" s="81">
        <f>'Global min variance'!Q41</f>
        <v>2.3618916200004759E-2</v>
      </c>
      <c r="R41" s="81">
        <f>'Global min variance'!R41</f>
        <v>5.4099372387750675E-3</v>
      </c>
      <c r="S41" s="81">
        <f>'Global min variance'!S41</f>
        <v>7.525002057579824E-3</v>
      </c>
      <c r="T41" s="81">
        <f>'Global min variance'!T41</f>
        <v>-1.8798795073891847E-4</v>
      </c>
      <c r="U41" s="81">
        <f>'Global min variance'!U41</f>
        <v>1.5188747653469068E-2</v>
      </c>
      <c r="V41" s="81">
        <f>'Global min variance'!V41</f>
        <v>3.795643958432654E-3</v>
      </c>
      <c r="X41" s="93"/>
      <c r="Y41" t="s">
        <v>60</v>
      </c>
      <c r="Z41">
        <f>H44</f>
        <v>0.20144233784184634</v>
      </c>
    </row>
    <row r="42" spans="2:26" x14ac:dyDescent="0.3">
      <c r="B42" s="1"/>
      <c r="G42" s="93" t="s">
        <v>36</v>
      </c>
      <c r="H42" s="93"/>
      <c r="I42" s="93"/>
      <c r="J42" s="93"/>
      <c r="K42" s="93"/>
      <c r="L42" s="93"/>
      <c r="M42" s="93"/>
      <c r="O42" t="s">
        <v>66</v>
      </c>
      <c r="P42" s="81">
        <f>'Global min variance'!P42</f>
        <v>2.2499934289954577E-3</v>
      </c>
      <c r="Q42" s="81">
        <f>'Global min variance'!Q42</f>
        <v>5.4099372387750675E-3</v>
      </c>
      <c r="R42" s="81">
        <f>'Global min variance'!R42</f>
        <v>4.2261940823806562E-2</v>
      </c>
      <c r="S42" s="81">
        <f>'Global min variance'!S42</f>
        <v>8.60395304529008E-3</v>
      </c>
      <c r="T42" s="81">
        <f>'Global min variance'!T42</f>
        <v>1.0430962351500408E-3</v>
      </c>
      <c r="U42" s="81">
        <f>'Global min variance'!U42</f>
        <v>8.234356924691287E-3</v>
      </c>
      <c r="V42" s="81">
        <f>'Global min variance'!V42</f>
        <v>9.4974250998948653E-3</v>
      </c>
      <c r="X42" s="93"/>
      <c r="Y42" t="s">
        <v>66</v>
      </c>
      <c r="Z42">
        <f>I44</f>
        <v>0.16610938673394021</v>
      </c>
    </row>
    <row r="43" spans="2:26" x14ac:dyDescent="0.3">
      <c r="B43" s="1"/>
      <c r="G43" t="s">
        <v>58</v>
      </c>
      <c r="H43" t="s">
        <v>60</v>
      </c>
      <c r="I43" t="s">
        <v>66</v>
      </c>
      <c r="J43" t="s">
        <v>2</v>
      </c>
      <c r="K43" t="s">
        <v>4</v>
      </c>
      <c r="L43" t="s">
        <v>64</v>
      </c>
      <c r="M43" t="s">
        <v>62</v>
      </c>
      <c r="O43" t="s">
        <v>2</v>
      </c>
      <c r="P43" s="81">
        <f>'Global min variance'!P43</f>
        <v>-1.5937391692157612E-3</v>
      </c>
      <c r="Q43" s="81">
        <f>'Global min variance'!Q43</f>
        <v>7.525002057579824E-3</v>
      </c>
      <c r="R43" s="81">
        <f>'Global min variance'!R43</f>
        <v>8.60395304529008E-3</v>
      </c>
      <c r="S43" s="81">
        <f>'Global min variance'!S43</f>
        <v>8.1552094918383555E-2</v>
      </c>
      <c r="T43" s="81">
        <f>'Global min variance'!T43</f>
        <v>8.6144470876639064E-3</v>
      </c>
      <c r="U43" s="81">
        <f>'Global min variance'!U43</f>
        <v>1.6531563570021061E-2</v>
      </c>
      <c r="V43" s="81">
        <f>'Global min variance'!V43</f>
        <v>-2.4228583707343997E-3</v>
      </c>
      <c r="X43" s="93"/>
      <c r="Y43" t="s">
        <v>2</v>
      </c>
      <c r="Z43">
        <f>J44</f>
        <v>3.88887442452302E-2</v>
      </c>
    </row>
    <row r="44" spans="2:26" x14ac:dyDescent="0.3">
      <c r="B44" s="1"/>
      <c r="G44">
        <v>9.2779496741837969E-2</v>
      </c>
      <c r="H44">
        <v>0.20144233784184634</v>
      </c>
      <c r="I44">
        <v>0.16610938673394021</v>
      </c>
      <c r="J44">
        <v>3.88887442452302E-2</v>
      </c>
      <c r="K44">
        <v>9.3748779478834129E-2</v>
      </c>
      <c r="L44">
        <v>8.502341923465967E-2</v>
      </c>
      <c r="M44">
        <v>0.32200780419847719</v>
      </c>
      <c r="O44" t="s">
        <v>4</v>
      </c>
      <c r="P44" s="81">
        <f>'Global min variance'!P44</f>
        <v>9.3000978062696034E-3</v>
      </c>
      <c r="Q44" s="81">
        <f>'Global min variance'!Q44</f>
        <v>-1.8798795073891847E-4</v>
      </c>
      <c r="R44" s="81">
        <f>'Global min variance'!R44</f>
        <v>1.0430962351500408E-3</v>
      </c>
      <c r="S44" s="81">
        <f>'Global min variance'!S44</f>
        <v>8.6144470876639064E-3</v>
      </c>
      <c r="T44" s="81">
        <f>'Global min variance'!T44</f>
        <v>4.7729494430891375E-2</v>
      </c>
      <c r="U44" s="81">
        <f>'Global min variance'!U44</f>
        <v>4.526820449772196E-3</v>
      </c>
      <c r="V44" s="81">
        <f>'Global min variance'!V44</f>
        <v>-3.1531234686301189E-3</v>
      </c>
      <c r="X44" s="93"/>
      <c r="Y44" t="s">
        <v>4</v>
      </c>
      <c r="Z44">
        <f>K44</f>
        <v>9.3748779478834129E-2</v>
      </c>
    </row>
    <row r="45" spans="2:26" x14ac:dyDescent="0.3">
      <c r="B45" s="1"/>
      <c r="O45" t="s">
        <v>64</v>
      </c>
      <c r="P45" s="81">
        <f>'Global min variance'!P45</f>
        <v>-7.6229564885887183E-3</v>
      </c>
      <c r="Q45" s="81">
        <f>'Global min variance'!Q45</f>
        <v>1.5188747653469068E-2</v>
      </c>
      <c r="R45" s="81">
        <f>'Global min variance'!R45</f>
        <v>8.234356924691287E-3</v>
      </c>
      <c r="S45" s="81">
        <f>'Global min variance'!S45</f>
        <v>1.6531563570021061E-2</v>
      </c>
      <c r="T45" s="81">
        <f>'Global min variance'!T45</f>
        <v>4.526820449772196E-3</v>
      </c>
      <c r="U45" s="81">
        <f>'Global min variance'!U45</f>
        <v>8.897279435245399E-2</v>
      </c>
      <c r="V45" s="81">
        <f>'Global min variance'!V45</f>
        <v>8.8981090414810785E-3</v>
      </c>
      <c r="X45" s="93"/>
      <c r="Y45" t="s">
        <v>64</v>
      </c>
      <c r="Z45">
        <f>L44</f>
        <v>8.502341923465967E-2</v>
      </c>
    </row>
    <row r="46" spans="2:26" x14ac:dyDescent="0.3">
      <c r="B46" s="1"/>
      <c r="O46" t="s">
        <v>62</v>
      </c>
      <c r="P46" s="81">
        <f>'Global min variance'!P46</f>
        <v>1.8840519371293627E-3</v>
      </c>
      <c r="Q46" s="81">
        <f>'Global min variance'!Q46</f>
        <v>3.795643958432654E-3</v>
      </c>
      <c r="R46" s="81">
        <f>'Global min variance'!R46</f>
        <v>9.4974250998948653E-3</v>
      </c>
      <c r="S46" s="81">
        <f>'Global min variance'!S46</f>
        <v>-2.4228583707343997E-3</v>
      </c>
      <c r="T46" s="81">
        <f>'Global min variance'!T46</f>
        <v>-3.1531234686301189E-3</v>
      </c>
      <c r="U46" s="81">
        <f>'Global min variance'!U46</f>
        <v>8.8981090414810785E-3</v>
      </c>
      <c r="V46" s="81">
        <f>'Global min variance'!V46</f>
        <v>1.5997415913304502E-2</v>
      </c>
      <c r="X46" s="93"/>
      <c r="Y46" t="s">
        <v>62</v>
      </c>
      <c r="Z46">
        <f>M44</f>
        <v>0.32200780419847719</v>
      </c>
    </row>
    <row r="47" spans="2:26" x14ac:dyDescent="0.3">
      <c r="B47" s="1"/>
    </row>
    <row r="48" spans="2:26" x14ac:dyDescent="0.3">
      <c r="B48" s="1"/>
    </row>
    <row r="49" spans="2:22" x14ac:dyDescent="0.3">
      <c r="B49" s="1"/>
      <c r="P49">
        <v>1</v>
      </c>
      <c r="Q49">
        <v>2</v>
      </c>
      <c r="R49">
        <v>3</v>
      </c>
      <c r="S49">
        <v>4</v>
      </c>
      <c r="T49">
        <v>5</v>
      </c>
      <c r="U49">
        <v>6</v>
      </c>
      <c r="V49">
        <v>7</v>
      </c>
    </row>
    <row r="50" spans="2:22" x14ac:dyDescent="0.3">
      <c r="B50" s="1"/>
      <c r="O50">
        <v>1</v>
      </c>
      <c r="P50" s="38">
        <f t="array" ref="P50:V50">MMULT(G44:M44,P40:V46)</f>
        <v>1.287207962908698E-2</v>
      </c>
      <c r="Q50">
        <v>8.727840759913761E-3</v>
      </c>
      <c r="R50">
        <v>1.2509392846692773E-2</v>
      </c>
      <c r="S50">
        <v>7.4016282709982312E-3</v>
      </c>
      <c r="T50">
        <v>5.1774000038027233E-3</v>
      </c>
      <c r="U50">
        <v>1.52175141368254E-2</v>
      </c>
      <c r="V50">
        <v>8.0350332723298432E-3</v>
      </c>
    </row>
    <row r="51" spans="2:22" x14ac:dyDescent="0.3">
      <c r="B51" s="1"/>
    </row>
    <row r="52" spans="2:22" x14ac:dyDescent="0.3">
      <c r="B52" s="1"/>
      <c r="P52" s="40" t="s">
        <v>37</v>
      </c>
      <c r="Q52">
        <f>MMULT(P50:V50,Z40:Z46)</f>
        <v>9.6847527560826492E-3</v>
      </c>
    </row>
    <row r="53" spans="2:22" x14ac:dyDescent="0.3">
      <c r="B53" s="1"/>
    </row>
    <row r="54" spans="2:22" x14ac:dyDescent="0.3">
      <c r="B54" s="1"/>
    </row>
    <row r="55" spans="2:22" x14ac:dyDescent="0.3">
      <c r="B55" s="1"/>
    </row>
    <row r="56" spans="2:22" x14ac:dyDescent="0.3">
      <c r="B56" s="1"/>
    </row>
    <row r="57" spans="2:22" x14ac:dyDescent="0.3">
      <c r="B57" s="1"/>
    </row>
    <row r="58" spans="2:22" x14ac:dyDescent="0.3">
      <c r="B58" s="1"/>
    </row>
    <row r="59" spans="2:22" x14ac:dyDescent="0.3">
      <c r="B59" s="1"/>
    </row>
  </sheetData>
  <mergeCells count="4">
    <mergeCell ref="O37:V37"/>
    <mergeCell ref="X40:X46"/>
    <mergeCell ref="G42:M42"/>
    <mergeCell ref="E1:F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018E-F724-4E7A-BAAA-A0B1DDD0B2D8}">
  <dimension ref="A1:AC67"/>
  <sheetViews>
    <sheetView topLeftCell="G1" zoomScaleNormal="100" workbookViewId="0">
      <selection activeCell="I28" sqref="I28"/>
    </sheetView>
  </sheetViews>
  <sheetFormatPr defaultRowHeight="14" x14ac:dyDescent="0.3"/>
  <cols>
    <col min="1" max="1" width="19.25" style="4" customWidth="1"/>
    <col min="2" max="2" width="20.75" style="4" customWidth="1"/>
    <col min="3" max="3" width="12" style="4" customWidth="1"/>
    <col min="4" max="4" width="9.25" style="4" customWidth="1"/>
    <col min="5" max="5" width="11.83203125" style="4" customWidth="1"/>
    <col min="6" max="8" width="9" style="4"/>
    <col min="9" max="9" width="26" style="4" customWidth="1"/>
    <col min="10" max="10" width="14.25" style="4" customWidth="1"/>
    <col min="11" max="19" width="9" style="4"/>
  </cols>
  <sheetData>
    <row r="1" spans="1:15" x14ac:dyDescent="0.3">
      <c r="A1" s="62" t="s">
        <v>20</v>
      </c>
      <c r="I1" s="62" t="s">
        <v>41</v>
      </c>
    </row>
    <row r="2" spans="1:15" x14ac:dyDescent="0.3">
      <c r="A2" s="7" t="s">
        <v>69</v>
      </c>
      <c r="B2" s="63">
        <v>0.05</v>
      </c>
      <c r="J2" s="4" t="s">
        <v>42</v>
      </c>
      <c r="K2" s="4" t="s">
        <v>43</v>
      </c>
    </row>
    <row r="3" spans="1:15" x14ac:dyDescent="0.3">
      <c r="A3" s="7" t="s">
        <v>70</v>
      </c>
      <c r="B3" s="10">
        <v>2.2499999999999999E-2</v>
      </c>
      <c r="I3" s="64" t="s">
        <v>44</v>
      </c>
      <c r="J3" s="13">
        <f>'Global min variance'!B18</f>
        <v>5.55297705758456E-2</v>
      </c>
      <c r="K3" s="10">
        <f>'Global min variance'!B19</f>
        <v>8.865308709044048E-2</v>
      </c>
    </row>
    <row r="4" spans="1:15" x14ac:dyDescent="0.3">
      <c r="A4" s="7"/>
      <c r="B4" s="10"/>
      <c r="I4" s="4" t="s">
        <v>71</v>
      </c>
      <c r="J4" s="65">
        <v>4.1000000000000002E-2</v>
      </c>
      <c r="K4" s="66">
        <v>8.0299999999999996E-2</v>
      </c>
      <c r="N4" s="67"/>
      <c r="O4" s="7" t="s">
        <v>45</v>
      </c>
    </row>
    <row r="5" spans="1:15" x14ac:dyDescent="0.3">
      <c r="A5" s="62" t="s">
        <v>72</v>
      </c>
      <c r="I5" s="4" t="s">
        <v>73</v>
      </c>
      <c r="J5" s="65">
        <v>4.3299999999999998E-2</v>
      </c>
      <c r="K5" s="68">
        <v>8.1900000000000001E-2</v>
      </c>
      <c r="N5" s="69"/>
      <c r="O5" s="7" t="s">
        <v>46</v>
      </c>
    </row>
    <row r="6" spans="1:15" ht="16" x14ac:dyDescent="0.4">
      <c r="A6" s="96" t="s">
        <v>74</v>
      </c>
      <c r="B6" s="97"/>
      <c r="I6" s="4" t="s">
        <v>80</v>
      </c>
      <c r="J6" s="83">
        <v>4.6699999999999998E-2</v>
      </c>
      <c r="K6" s="68">
        <v>8.6900000000000005E-2</v>
      </c>
    </row>
    <row r="7" spans="1:15" x14ac:dyDescent="0.3">
      <c r="B7" s="78" t="s">
        <v>26</v>
      </c>
      <c r="C7" s="6" t="s">
        <v>27</v>
      </c>
      <c r="D7" s="6" t="s">
        <v>28</v>
      </c>
      <c r="E7" s="79" t="s">
        <v>77</v>
      </c>
      <c r="I7" s="4" t="s">
        <v>75</v>
      </c>
      <c r="J7" s="83">
        <v>0.05</v>
      </c>
      <c r="K7" s="68">
        <v>9.4299999999999995E-2</v>
      </c>
    </row>
    <row r="8" spans="1:15" x14ac:dyDescent="0.3">
      <c r="A8" s="77" t="s">
        <v>58</v>
      </c>
      <c r="B8" s="71">
        <f>AC55</f>
        <v>0</v>
      </c>
      <c r="C8" s="4">
        <v>0.60035143387682777</v>
      </c>
      <c r="D8" s="13">
        <f>$B$3+$B$2*C8</f>
        <v>5.2517571693841386E-2</v>
      </c>
      <c r="E8" s="4">
        <f>B8*D8</f>
        <v>0</v>
      </c>
      <c r="I8" s="64" t="s">
        <v>47</v>
      </c>
      <c r="J8" s="13">
        <f>'Optimal Risky Portfolio'!B18</f>
        <v>6.2532877745944876E-2</v>
      </c>
      <c r="K8" s="10">
        <f>'Optimal Risky Portfolio'!B19</f>
        <v>9.8411141422517043E-2</v>
      </c>
    </row>
    <row r="9" spans="1:15" x14ac:dyDescent="0.3">
      <c r="A9" s="77" t="s">
        <v>60</v>
      </c>
      <c r="B9" s="71">
        <f t="shared" ref="B9:B14" si="0">AC56</f>
        <v>0</v>
      </c>
      <c r="C9" s="4">
        <v>3.8587809129289746E-2</v>
      </c>
      <c r="D9" s="13">
        <f t="shared" ref="D9:D14" si="1">$B$3+$B$2*C9</f>
        <v>2.4429390456464486E-2</v>
      </c>
      <c r="E9" s="4">
        <f t="shared" ref="E9:E14" si="2">B9*D9</f>
        <v>0</v>
      </c>
      <c r="I9" s="4" t="s">
        <v>53</v>
      </c>
      <c r="J9" s="65">
        <v>5.5E-2</v>
      </c>
      <c r="K9" s="68">
        <v>0.10979999999999999</v>
      </c>
    </row>
    <row r="10" spans="1:15" x14ac:dyDescent="0.3">
      <c r="A10" s="77" t="s">
        <v>66</v>
      </c>
      <c r="B10" s="71">
        <f t="shared" si="0"/>
        <v>6.7153890490006238E-2</v>
      </c>
      <c r="C10" s="4">
        <v>0.98126873015504146</v>
      </c>
      <c r="D10" s="13">
        <f t="shared" si="1"/>
        <v>7.1563436507752071E-2</v>
      </c>
      <c r="E10" s="4">
        <f t="shared" si="2"/>
        <v>4.8057631783300966E-3</v>
      </c>
      <c r="I10" s="4" t="s">
        <v>81</v>
      </c>
      <c r="J10" s="65">
        <v>5.67E-2</v>
      </c>
      <c r="K10" s="68">
        <v>0.11650000000000001</v>
      </c>
    </row>
    <row r="11" spans="1:15" x14ac:dyDescent="0.3">
      <c r="A11" s="77" t="s">
        <v>2</v>
      </c>
      <c r="B11" s="71">
        <f t="shared" si="0"/>
        <v>9.7140994296251254E-2</v>
      </c>
      <c r="C11" s="4">
        <v>0.63738972767339241</v>
      </c>
      <c r="D11" s="13">
        <f t="shared" si="1"/>
        <v>5.4369486383669619E-2</v>
      </c>
      <c r="E11" s="4">
        <f t="shared" si="2"/>
        <v>5.2815059666861605E-3</v>
      </c>
      <c r="I11" s="7" t="s">
        <v>54</v>
      </c>
      <c r="J11" s="84">
        <v>6.2E-2</v>
      </c>
      <c r="K11" s="68">
        <v>0.1414</v>
      </c>
    </row>
    <row r="12" spans="1:15" x14ac:dyDescent="0.3">
      <c r="A12" s="77" t="s">
        <v>4</v>
      </c>
      <c r="B12" s="71">
        <f t="shared" si="0"/>
        <v>0</v>
      </c>
      <c r="C12" s="4">
        <v>0.45852671776061299</v>
      </c>
      <c r="D12" s="13">
        <f t="shared" si="1"/>
        <v>4.5426335888030647E-2</v>
      </c>
      <c r="E12" s="4">
        <f t="shared" si="2"/>
        <v>0</v>
      </c>
      <c r="I12" s="7" t="s">
        <v>82</v>
      </c>
      <c r="J12" s="85">
        <v>7.1499999999999994E-2</v>
      </c>
      <c r="K12" s="68">
        <v>0.2016</v>
      </c>
    </row>
    <row r="13" spans="1:15" x14ac:dyDescent="0.3">
      <c r="A13" s="77" t="s">
        <v>64</v>
      </c>
      <c r="B13" s="71">
        <f t="shared" si="0"/>
        <v>0.76177249946867798</v>
      </c>
      <c r="C13" s="4">
        <v>0.2830882713145072</v>
      </c>
      <c r="D13" s="13">
        <f t="shared" si="1"/>
        <v>3.6654413565725359E-2</v>
      </c>
      <c r="E13" s="4">
        <f t="shared" si="2"/>
        <v>2.7922324238521225E-2</v>
      </c>
    </row>
    <row r="14" spans="1:15" x14ac:dyDescent="0.3">
      <c r="A14" s="77" t="s">
        <v>62</v>
      </c>
      <c r="B14" s="71">
        <f t="shared" si="0"/>
        <v>7.3932615745064406E-2</v>
      </c>
      <c r="C14" s="4">
        <v>0.35868420435006798</v>
      </c>
      <c r="D14" s="13">
        <f t="shared" si="1"/>
        <v>4.0434210217503402E-2</v>
      </c>
      <c r="E14" s="4">
        <f t="shared" si="2"/>
        <v>2.9894069269658361E-3</v>
      </c>
      <c r="J14" s="7"/>
    </row>
    <row r="16" spans="1:15" x14ac:dyDescent="0.3">
      <c r="A16" s="72" t="s">
        <v>30</v>
      </c>
      <c r="B16" s="73">
        <f>SUM(B8:B14)</f>
        <v>0.99999999999999978</v>
      </c>
    </row>
    <row r="17" spans="1:4" x14ac:dyDescent="0.3">
      <c r="A17" s="15" t="s">
        <v>31</v>
      </c>
      <c r="B17" s="13">
        <f>SUM(E8:E14)</f>
        <v>4.0999000310503318E-2</v>
      </c>
    </row>
    <row r="18" spans="1:4" x14ac:dyDescent="0.3">
      <c r="A18" s="74" t="s">
        <v>32</v>
      </c>
      <c r="B18" s="75">
        <f>SQRT(T67)</f>
        <v>0.23904272204668092</v>
      </c>
      <c r="C18" s="7" t="s">
        <v>76</v>
      </c>
    </row>
    <row r="19" spans="1:4" x14ac:dyDescent="0.3">
      <c r="A19" s="15" t="s">
        <v>33</v>
      </c>
      <c r="B19" s="76">
        <f>(B17-B3)/B18</f>
        <v>7.7387841604693502E-2</v>
      </c>
    </row>
    <row r="22" spans="1:4" ht="15" x14ac:dyDescent="0.4">
      <c r="A22" s="70" t="s">
        <v>48</v>
      </c>
    </row>
    <row r="23" spans="1:4" x14ac:dyDescent="0.3">
      <c r="B23" s="7" t="s">
        <v>49</v>
      </c>
      <c r="C23" s="7" t="s">
        <v>43</v>
      </c>
    </row>
    <row r="24" spans="1:4" x14ac:dyDescent="0.3">
      <c r="A24" s="7" t="s">
        <v>50</v>
      </c>
      <c r="B24" s="10">
        <f>B3</f>
        <v>2.2499999999999999E-2</v>
      </c>
      <c r="C24" s="4">
        <v>0</v>
      </c>
    </row>
    <row r="25" spans="1:4" x14ac:dyDescent="0.3">
      <c r="A25" s="7" t="s">
        <v>47</v>
      </c>
      <c r="B25" s="10">
        <f>J8</f>
        <v>6.2532877745944876E-2</v>
      </c>
      <c r="C25" s="10">
        <f>K8</f>
        <v>9.8411141422517043E-2</v>
      </c>
    </row>
    <row r="26" spans="1:4" x14ac:dyDescent="0.3">
      <c r="A26" s="86" t="s">
        <v>83</v>
      </c>
      <c r="B26" s="85">
        <v>7.1599999999999997E-2</v>
      </c>
      <c r="C26" s="68">
        <f>20.22%</f>
        <v>0.20219999999999999</v>
      </c>
      <c r="D26" s="7" t="s">
        <v>51</v>
      </c>
    </row>
    <row r="29" spans="1:4" x14ac:dyDescent="0.3">
      <c r="A29" s="62" t="s">
        <v>52</v>
      </c>
    </row>
    <row r="30" spans="1:4" x14ac:dyDescent="0.3">
      <c r="B30" s="7" t="s">
        <v>49</v>
      </c>
      <c r="C30" s="7" t="s">
        <v>43</v>
      </c>
    </row>
    <row r="31" spans="1:4" x14ac:dyDescent="0.3">
      <c r="A31" s="15" t="s">
        <v>58</v>
      </c>
      <c r="B31" s="10">
        <f>D8</f>
        <v>5.2517571693841386E-2</v>
      </c>
      <c r="C31" s="4">
        <v>0.35033192193427359</v>
      </c>
    </row>
    <row r="32" spans="1:4" x14ac:dyDescent="0.3">
      <c r="A32" s="15" t="s">
        <v>60</v>
      </c>
      <c r="B32" s="10">
        <f t="shared" ref="B32:B37" si="3">D9</f>
        <v>2.4429390456464486E-2</v>
      </c>
      <c r="C32" s="4">
        <v>0.15727364214248324</v>
      </c>
    </row>
    <row r="33" spans="1:3" x14ac:dyDescent="0.3">
      <c r="A33" s="15" t="s">
        <v>66</v>
      </c>
      <c r="B33" s="10">
        <f t="shared" si="3"/>
        <v>7.1563436507752071E-2</v>
      </c>
      <c r="C33" s="4">
        <v>0.20389837453885204</v>
      </c>
    </row>
    <row r="34" spans="1:3" x14ac:dyDescent="0.3">
      <c r="A34" s="15" t="s">
        <v>2</v>
      </c>
      <c r="B34" s="10">
        <f t="shared" si="3"/>
        <v>5.4369486383669619E-2</v>
      </c>
      <c r="C34" s="4">
        <v>0.29042072330789187</v>
      </c>
    </row>
    <row r="35" spans="1:3" x14ac:dyDescent="0.3">
      <c r="A35" s="15" t="s">
        <v>4</v>
      </c>
      <c r="B35" s="10">
        <f t="shared" si="3"/>
        <v>4.5426335888030647E-2</v>
      </c>
      <c r="C35" s="4">
        <v>0.221969580896999</v>
      </c>
    </row>
    <row r="36" spans="1:3" x14ac:dyDescent="0.3">
      <c r="A36" s="15" t="s">
        <v>64</v>
      </c>
      <c r="B36" s="10">
        <f t="shared" si="3"/>
        <v>3.6654413565725359E-2</v>
      </c>
      <c r="C36" s="4">
        <v>0.42526146460590286</v>
      </c>
    </row>
    <row r="37" spans="1:3" x14ac:dyDescent="0.3">
      <c r="A37" s="15" t="s">
        <v>62</v>
      </c>
      <c r="B37" s="10">
        <f t="shared" si="3"/>
        <v>4.0434210217503402E-2</v>
      </c>
      <c r="C37" s="4">
        <v>0.12318496513409855</v>
      </c>
    </row>
    <row r="52" spans="10:29" x14ac:dyDescent="0.3">
      <c r="R52" s="4" t="s">
        <v>78</v>
      </c>
    </row>
    <row r="54" spans="10:29" x14ac:dyDescent="0.3">
      <c r="S54" s="80" t="s">
        <v>58</v>
      </c>
      <c r="T54" s="81" t="s">
        <v>60</v>
      </c>
      <c r="U54" s="81" t="s">
        <v>66</v>
      </c>
      <c r="V54" s="81" t="s">
        <v>2</v>
      </c>
      <c r="W54" s="81" t="s">
        <v>4</v>
      </c>
      <c r="X54" s="81" t="s">
        <v>64</v>
      </c>
      <c r="Y54" s="81" t="s">
        <v>62</v>
      </c>
    </row>
    <row r="55" spans="10:29" x14ac:dyDescent="0.3">
      <c r="R55" s="80" t="s">
        <v>58</v>
      </c>
      <c r="S55" s="81">
        <f>'Global min variance'!P40</f>
        <v>0.11981175091253904</v>
      </c>
      <c r="T55" s="81">
        <f>'Global min variance'!Q40</f>
        <v>3.047108905868923E-3</v>
      </c>
      <c r="U55" s="81">
        <f>'Global min variance'!R40</f>
        <v>2.2499934289954577E-3</v>
      </c>
      <c r="V55" s="81">
        <f>'Global min variance'!S40</f>
        <v>-1.5937391692157612E-3</v>
      </c>
      <c r="W55" s="81">
        <f>'Global min variance'!T40</f>
        <v>9.3000978062696034E-3</v>
      </c>
      <c r="X55" s="81">
        <f>'Global min variance'!U40</f>
        <v>-7.6229564885887183E-3</v>
      </c>
      <c r="Y55" s="81">
        <f>'Global min variance'!V40</f>
        <v>1.8840519371293627E-3</v>
      </c>
      <c r="AA55" t="s">
        <v>26</v>
      </c>
      <c r="AB55" s="81" t="s">
        <v>58</v>
      </c>
      <c r="AC55">
        <f>J59</f>
        <v>0</v>
      </c>
    </row>
    <row r="56" spans="10:29" x14ac:dyDescent="0.3">
      <c r="R56" s="80" t="s">
        <v>60</v>
      </c>
      <c r="S56" s="81">
        <f>'Global min variance'!P41</f>
        <v>3.047108905868923E-3</v>
      </c>
      <c r="T56" s="81">
        <f>'Global min variance'!Q41</f>
        <v>2.3618916200004759E-2</v>
      </c>
      <c r="U56" s="81">
        <f>'Global min variance'!R41</f>
        <v>5.4099372387750675E-3</v>
      </c>
      <c r="V56" s="81">
        <f>'Global min variance'!S41</f>
        <v>7.525002057579824E-3</v>
      </c>
      <c r="W56" s="81">
        <f>'Global min variance'!T41</f>
        <v>-1.8798795073891847E-4</v>
      </c>
      <c r="X56" s="81">
        <f>'Global min variance'!U41</f>
        <v>1.5188747653469068E-2</v>
      </c>
      <c r="Y56" s="81">
        <f>'Global min variance'!V41</f>
        <v>3.795643958432654E-3</v>
      </c>
      <c r="AB56" s="81" t="s">
        <v>60</v>
      </c>
      <c r="AC56">
        <f>K59</f>
        <v>0</v>
      </c>
    </row>
    <row r="57" spans="10:29" x14ac:dyDescent="0.3">
      <c r="J57" s="4" t="s">
        <v>26</v>
      </c>
      <c r="R57" s="80" t="s">
        <v>66</v>
      </c>
      <c r="S57" s="81">
        <f>'Global min variance'!P42</f>
        <v>2.2499934289954577E-3</v>
      </c>
      <c r="T57" s="81">
        <f>'Global min variance'!Q42</f>
        <v>5.4099372387750675E-3</v>
      </c>
      <c r="U57" s="81">
        <f>'Global min variance'!R42</f>
        <v>4.2261940823806562E-2</v>
      </c>
      <c r="V57" s="81">
        <f>'Global min variance'!S42</f>
        <v>8.60395304529008E-3</v>
      </c>
      <c r="W57" s="81">
        <f>'Global min variance'!T42</f>
        <v>1.0430962351500408E-3</v>
      </c>
      <c r="X57" s="81">
        <f>'Global min variance'!U42</f>
        <v>8.234356924691287E-3</v>
      </c>
      <c r="Y57" s="81">
        <f>'Global min variance'!V42</f>
        <v>9.4974250998948653E-3</v>
      </c>
      <c r="AB57" s="81" t="s">
        <v>66</v>
      </c>
      <c r="AC57">
        <f>L59</f>
        <v>6.7153890490006238E-2</v>
      </c>
    </row>
    <row r="58" spans="10:29" x14ac:dyDescent="0.3">
      <c r="J58" s="80" t="s">
        <v>58</v>
      </c>
      <c r="K58" s="80" t="s">
        <v>60</v>
      </c>
      <c r="L58" s="80" t="s">
        <v>66</v>
      </c>
      <c r="M58" s="80" t="s">
        <v>2</v>
      </c>
      <c r="N58" s="80" t="s">
        <v>4</v>
      </c>
      <c r="O58" s="80" t="s">
        <v>64</v>
      </c>
      <c r="P58" s="80" t="s">
        <v>62</v>
      </c>
      <c r="R58" s="80" t="s">
        <v>2</v>
      </c>
      <c r="S58" s="81">
        <f>'Global min variance'!P43</f>
        <v>-1.5937391692157612E-3</v>
      </c>
      <c r="T58" s="81">
        <f>'Global min variance'!Q43</f>
        <v>7.525002057579824E-3</v>
      </c>
      <c r="U58" s="81">
        <f>'Global min variance'!R43</f>
        <v>8.60395304529008E-3</v>
      </c>
      <c r="V58" s="81">
        <f>'Global min variance'!S43</f>
        <v>8.1552094918383555E-2</v>
      </c>
      <c r="W58" s="81">
        <f>'Global min variance'!T43</f>
        <v>8.6144470876639064E-3</v>
      </c>
      <c r="X58" s="81">
        <f>'Global min variance'!U43</f>
        <v>1.6531563570021061E-2</v>
      </c>
      <c r="Y58" s="81">
        <f>'Global min variance'!V43</f>
        <v>-2.4228583707343997E-3</v>
      </c>
      <c r="AB58" s="81" t="s">
        <v>2</v>
      </c>
      <c r="AC58">
        <f>M59</f>
        <v>9.7140994296251254E-2</v>
      </c>
    </row>
    <row r="59" spans="10:29" x14ac:dyDescent="0.3">
      <c r="J59" s="4">
        <v>0</v>
      </c>
      <c r="K59" s="4">
        <v>0</v>
      </c>
      <c r="L59" s="4">
        <v>6.7153890490006238E-2</v>
      </c>
      <c r="M59" s="4">
        <v>9.7140994296251254E-2</v>
      </c>
      <c r="N59" s="4">
        <v>0</v>
      </c>
      <c r="O59" s="4">
        <v>0.76177249946867798</v>
      </c>
      <c r="P59" s="4">
        <v>7.3932615745064406E-2</v>
      </c>
      <c r="R59" s="80" t="s">
        <v>4</v>
      </c>
      <c r="S59" s="81">
        <f>'Global min variance'!P44</f>
        <v>9.3000978062696034E-3</v>
      </c>
      <c r="T59" s="81">
        <f>'Global min variance'!Q44</f>
        <v>-1.8798795073891847E-4</v>
      </c>
      <c r="U59" s="81">
        <f>'Global min variance'!R44</f>
        <v>1.0430962351500408E-3</v>
      </c>
      <c r="V59" s="81">
        <f>'Global min variance'!S44</f>
        <v>8.6144470876639064E-3</v>
      </c>
      <c r="W59" s="81">
        <f>'Global min variance'!T44</f>
        <v>4.7729494430891375E-2</v>
      </c>
      <c r="X59" s="81">
        <f>'Global min variance'!U44</f>
        <v>4.526820449772196E-3</v>
      </c>
      <c r="Y59" s="81">
        <f>'Global min variance'!V44</f>
        <v>-3.1531234686301189E-3</v>
      </c>
      <c r="AB59" s="81" t="s">
        <v>4</v>
      </c>
      <c r="AC59">
        <f>N59</f>
        <v>0</v>
      </c>
    </row>
    <row r="60" spans="10:29" x14ac:dyDescent="0.3">
      <c r="R60" s="80" t="s">
        <v>64</v>
      </c>
      <c r="S60" s="81">
        <f>'Global min variance'!P45</f>
        <v>-7.6229564885887183E-3</v>
      </c>
      <c r="T60" s="81">
        <f>'Global min variance'!Q45</f>
        <v>1.5188747653469068E-2</v>
      </c>
      <c r="U60" s="81">
        <f>'Global min variance'!R45</f>
        <v>8.234356924691287E-3</v>
      </c>
      <c r="V60" s="81">
        <f>'Global min variance'!S45</f>
        <v>1.6531563570021061E-2</v>
      </c>
      <c r="W60" s="81">
        <f>'Global min variance'!T45</f>
        <v>4.526820449772196E-3</v>
      </c>
      <c r="X60" s="81">
        <f>'Global min variance'!U45</f>
        <v>8.897279435245399E-2</v>
      </c>
      <c r="Y60" s="81">
        <f>'Global min variance'!V45</f>
        <v>8.8981090414810785E-3</v>
      </c>
      <c r="AB60" s="81" t="s">
        <v>64</v>
      </c>
      <c r="AC60">
        <f>O59</f>
        <v>0.76177249946867798</v>
      </c>
    </row>
    <row r="61" spans="10:29" x14ac:dyDescent="0.3">
      <c r="R61" s="80" t="s">
        <v>62</v>
      </c>
      <c r="S61" s="81">
        <f>'Global min variance'!P46</f>
        <v>1.8840519371293627E-3</v>
      </c>
      <c r="T61" s="81">
        <f>'Global min variance'!Q46</f>
        <v>3.795643958432654E-3</v>
      </c>
      <c r="U61" s="81">
        <f>'Global min variance'!R46</f>
        <v>9.4974250998948653E-3</v>
      </c>
      <c r="V61" s="81">
        <f>'Global min variance'!S46</f>
        <v>-2.4228583707343997E-3</v>
      </c>
      <c r="W61" s="81">
        <f>'Global min variance'!T46</f>
        <v>-3.1531234686301189E-3</v>
      </c>
      <c r="X61" s="81">
        <f>'Global min variance'!U46</f>
        <v>8.8981090414810785E-3</v>
      </c>
      <c r="Y61" s="81">
        <f>'Global min variance'!V46</f>
        <v>1.5997415913304502E-2</v>
      </c>
      <c r="AB61" s="81" t="s">
        <v>62</v>
      </c>
      <c r="AC61">
        <f>P59</f>
        <v>7.3932615745064406E-2</v>
      </c>
    </row>
    <row r="62" spans="10:29" x14ac:dyDescent="0.3">
      <c r="AB62" s="82"/>
    </row>
    <row r="64" spans="10:29" x14ac:dyDescent="0.3">
      <c r="S64" s="4">
        <v>1</v>
      </c>
      <c r="T64">
        <v>2</v>
      </c>
      <c r="U64">
        <v>3</v>
      </c>
      <c r="V64">
        <v>4</v>
      </c>
      <c r="W64">
        <v>5</v>
      </c>
      <c r="X64">
        <v>6</v>
      </c>
      <c r="Y64">
        <v>7</v>
      </c>
    </row>
    <row r="65" spans="18:25" x14ac:dyDescent="0.3">
      <c r="R65" s="4">
        <v>1</v>
      </c>
      <c r="S65" s="4">
        <f t="array" ref="S65:Y65">MMULT(J59:P59,S55:Y61)</f>
        <v>-5.6713873249541816E-3</v>
      </c>
      <c r="T65">
        <v>1.2945276664911173E-2</v>
      </c>
      <c r="U65">
        <v>1.0648726436192123E-2</v>
      </c>
      <c r="V65">
        <v>2.0914002751830668E-2</v>
      </c>
      <c r="W65">
        <v>4.1221525886198365E-3</v>
      </c>
      <c r="X65">
        <v>7.0593750040842923E-2</v>
      </c>
      <c r="Y65">
        <v>8.3634957426294461E-3</v>
      </c>
    </row>
    <row r="67" spans="18:25" x14ac:dyDescent="0.3">
      <c r="S67" s="4" t="s">
        <v>79</v>
      </c>
      <c r="T67">
        <f>MMULT(S65:Y65,AC55:AC61)</f>
        <v>5.7141422963486753E-2</v>
      </c>
    </row>
  </sheetData>
  <mergeCells count="1">
    <mergeCell ref="A6:B6"/>
  </mergeCells>
  <phoneticPr fontId="3"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378DD-6640-4D09-8AB4-A081E4361385}">
  <dimension ref="A1:AC147"/>
  <sheetViews>
    <sheetView workbookViewId="0">
      <selection activeCell="I38" sqref="I38"/>
    </sheetView>
  </sheetViews>
  <sheetFormatPr defaultRowHeight="14" x14ac:dyDescent="0.3"/>
  <cols>
    <col min="1" max="1" width="16.83203125" customWidth="1"/>
    <col min="2" max="2" width="18.75" customWidth="1"/>
    <col min="3" max="3" width="12.75" customWidth="1"/>
    <col min="9" max="9" width="24.75" customWidth="1"/>
    <col min="10" max="10" width="16.75" customWidth="1"/>
    <col min="11" max="11" width="21" customWidth="1"/>
  </cols>
  <sheetData>
    <row r="1" spans="1:19" x14ac:dyDescent="0.3">
      <c r="A1" s="62" t="s">
        <v>20</v>
      </c>
      <c r="B1" s="4"/>
      <c r="C1" s="4"/>
      <c r="D1" s="4"/>
      <c r="E1" s="4"/>
      <c r="F1" s="4"/>
      <c r="G1" s="4"/>
      <c r="H1" s="4"/>
      <c r="I1" s="62" t="s">
        <v>41</v>
      </c>
      <c r="J1" s="4"/>
      <c r="K1" s="4"/>
      <c r="L1" s="4"/>
      <c r="M1" s="4"/>
      <c r="N1" s="4"/>
      <c r="O1" s="4"/>
      <c r="P1" s="4"/>
      <c r="Q1" s="4"/>
      <c r="R1" s="4"/>
      <c r="S1" s="4"/>
    </row>
    <row r="2" spans="1:19" x14ac:dyDescent="0.3">
      <c r="A2" s="7" t="s">
        <v>69</v>
      </c>
      <c r="B2" s="63">
        <v>0.05</v>
      </c>
      <c r="C2" s="4"/>
      <c r="D2" s="4"/>
      <c r="E2" s="4"/>
      <c r="F2" s="4"/>
      <c r="G2" s="4"/>
      <c r="H2" s="4"/>
      <c r="I2" s="4"/>
      <c r="J2" s="4" t="s">
        <v>42</v>
      </c>
      <c r="K2" s="4" t="s">
        <v>43</v>
      </c>
      <c r="L2" s="4"/>
      <c r="M2" s="4"/>
      <c r="N2" s="4"/>
      <c r="O2" s="4"/>
      <c r="P2" s="4"/>
      <c r="Q2" s="4"/>
      <c r="R2" s="4"/>
      <c r="S2" s="4"/>
    </row>
    <row r="3" spans="1:19" x14ac:dyDescent="0.3">
      <c r="A3" s="7" t="s">
        <v>70</v>
      </c>
      <c r="B3" s="10">
        <v>2.2499999999999999E-2</v>
      </c>
      <c r="C3" s="4"/>
      <c r="D3" s="4"/>
      <c r="E3" s="4"/>
      <c r="F3" s="4"/>
      <c r="G3" s="4"/>
      <c r="H3" s="4"/>
      <c r="I3" s="64" t="s">
        <v>44</v>
      </c>
      <c r="J3" s="13">
        <f>'Global min variance'!B18</f>
        <v>5.55297705758456E-2</v>
      </c>
      <c r="K3" s="10">
        <f>'Global min variance'!B19</f>
        <v>8.865308709044048E-2</v>
      </c>
      <c r="L3" s="4"/>
      <c r="M3" s="4"/>
      <c r="N3" s="4"/>
      <c r="O3" s="4"/>
      <c r="P3" s="4"/>
      <c r="Q3" s="4"/>
      <c r="R3" s="4"/>
      <c r="S3" s="4"/>
    </row>
    <row r="4" spans="1:19" x14ac:dyDescent="0.3">
      <c r="A4" s="7"/>
      <c r="B4" s="10"/>
      <c r="C4" s="4"/>
      <c r="D4" s="4"/>
      <c r="E4" s="4"/>
      <c r="F4" s="4"/>
      <c r="G4" s="4"/>
      <c r="H4" s="4"/>
      <c r="I4" s="4" t="s">
        <v>71</v>
      </c>
      <c r="J4" s="65">
        <v>5.7500000000000002E-2</v>
      </c>
      <c r="K4" s="66">
        <v>8.9700000000000002E-2</v>
      </c>
      <c r="L4" s="4"/>
      <c r="M4" s="4"/>
      <c r="N4" s="67"/>
      <c r="O4" s="7" t="s">
        <v>45</v>
      </c>
      <c r="P4" s="4"/>
      <c r="Q4" s="4"/>
      <c r="R4" s="4"/>
      <c r="S4" s="4"/>
    </row>
    <row r="5" spans="1:19" x14ac:dyDescent="0.3">
      <c r="A5" s="62" t="s">
        <v>72</v>
      </c>
      <c r="B5" s="4"/>
      <c r="C5" s="4"/>
      <c r="D5" s="4"/>
      <c r="E5" s="4"/>
      <c r="F5" s="4"/>
      <c r="G5" s="4"/>
      <c r="H5" s="4"/>
      <c r="I5" s="4" t="s">
        <v>73</v>
      </c>
      <c r="J5" s="65">
        <v>5.9499999999999997E-2</v>
      </c>
      <c r="K5" s="68">
        <v>9.2200000000000004E-2</v>
      </c>
      <c r="L5" s="4"/>
      <c r="M5" s="4"/>
      <c r="N5" s="69"/>
      <c r="O5" s="7" t="s">
        <v>46</v>
      </c>
      <c r="P5" s="4"/>
      <c r="Q5" s="4"/>
      <c r="R5" s="4"/>
      <c r="S5" s="4"/>
    </row>
    <row r="6" spans="1:19" ht="16" x14ac:dyDescent="0.4">
      <c r="A6" s="96" t="s">
        <v>74</v>
      </c>
      <c r="B6" s="97"/>
      <c r="C6" s="4"/>
      <c r="D6" s="4"/>
      <c r="E6" s="4"/>
      <c r="F6" s="4"/>
      <c r="G6" s="4"/>
      <c r="H6" s="4"/>
      <c r="I6" s="4" t="s">
        <v>80</v>
      </c>
      <c r="J6" s="83">
        <v>6.1499999999999999E-2</v>
      </c>
      <c r="K6" s="68">
        <v>9.6000000000000002E-2</v>
      </c>
      <c r="L6" s="4"/>
      <c r="M6" s="4"/>
      <c r="N6" s="4"/>
      <c r="O6" s="4"/>
      <c r="P6" s="4"/>
      <c r="Q6" s="4"/>
      <c r="R6" s="4"/>
      <c r="S6" s="4"/>
    </row>
    <row r="7" spans="1:19" x14ac:dyDescent="0.3">
      <c r="A7" s="4"/>
      <c r="B7" s="78" t="s">
        <v>26</v>
      </c>
      <c r="C7" s="6" t="s">
        <v>27</v>
      </c>
      <c r="D7" s="6" t="s">
        <v>28</v>
      </c>
      <c r="E7" s="79" t="s">
        <v>77</v>
      </c>
      <c r="F7" s="4"/>
      <c r="G7" s="4"/>
      <c r="H7" s="4"/>
      <c r="I7" s="4" t="s">
        <v>75</v>
      </c>
      <c r="J7" s="83">
        <v>6.2E-2</v>
      </c>
      <c r="K7" s="68">
        <v>9.7100000000000006E-2</v>
      </c>
      <c r="L7" s="4"/>
      <c r="M7" s="4"/>
      <c r="N7" s="4"/>
      <c r="O7" s="4"/>
      <c r="P7" s="4"/>
      <c r="Q7" s="4"/>
      <c r="R7" s="4"/>
      <c r="S7" s="4"/>
    </row>
    <row r="8" spans="1:19" x14ac:dyDescent="0.3">
      <c r="A8" s="77" t="s">
        <v>58</v>
      </c>
      <c r="B8" s="71">
        <f>AC55</f>
        <v>0.20181902346194197</v>
      </c>
      <c r="C8" s="4">
        <f>'Optimal Risky Portfolio'!C9</f>
        <v>1.0641656129003105</v>
      </c>
      <c r="D8" s="13">
        <f>$B$3+$B$2*C8</f>
        <v>7.570828064501553E-2</v>
      </c>
      <c r="E8" s="4">
        <f>B8*D8</f>
        <v>1.5279371267759677E-2</v>
      </c>
      <c r="F8" s="4"/>
      <c r="G8" s="4"/>
      <c r="H8" s="4"/>
      <c r="I8" s="64" t="s">
        <v>47</v>
      </c>
      <c r="J8" s="13">
        <f>'Optimal Risky Portfolio'!B18</f>
        <v>6.2532877745944876E-2</v>
      </c>
      <c r="K8" s="10">
        <f>'Optimal Risky Portfolio'!B19</f>
        <v>9.8411141422517043E-2</v>
      </c>
      <c r="L8" s="4"/>
      <c r="M8" s="4"/>
      <c r="N8" s="4"/>
      <c r="O8" s="4"/>
      <c r="P8" s="4"/>
      <c r="Q8" s="4"/>
      <c r="R8" s="4"/>
      <c r="S8" s="4"/>
    </row>
    <row r="9" spans="1:19" x14ac:dyDescent="0.3">
      <c r="A9" s="77" t="s">
        <v>60</v>
      </c>
      <c r="B9" s="71">
        <f t="shared" ref="B9:B14" si="0">AC56</f>
        <v>0</v>
      </c>
      <c r="C9" s="4">
        <f>'Optimal Risky Portfolio'!C10</f>
        <v>0.72154681169752544</v>
      </c>
      <c r="D9" s="13">
        <f t="shared" ref="D9:D14" si="1">$B$3+$B$2*C9</f>
        <v>5.8577340584876271E-2</v>
      </c>
      <c r="E9" s="4">
        <f t="shared" ref="E9:E14" si="2">B9*D9</f>
        <v>0</v>
      </c>
      <c r="F9" s="4"/>
      <c r="G9" s="4"/>
      <c r="H9" s="4"/>
      <c r="I9" s="4" t="s">
        <v>53</v>
      </c>
      <c r="J9" s="65">
        <v>6.3500000000000001E-2</v>
      </c>
      <c r="K9" s="68">
        <v>0.1009</v>
      </c>
      <c r="L9" s="4"/>
      <c r="M9" s="4"/>
      <c r="N9" s="4"/>
      <c r="O9" s="4"/>
      <c r="P9" s="4"/>
      <c r="Q9" s="4"/>
      <c r="R9" s="4"/>
      <c r="S9" s="4"/>
    </row>
    <row r="10" spans="1:19" x14ac:dyDescent="0.3">
      <c r="A10" s="77" t="s">
        <v>66</v>
      </c>
      <c r="B10" s="71">
        <f t="shared" si="0"/>
        <v>0.30784878189797693</v>
      </c>
      <c r="C10" s="4">
        <f>'Optimal Risky Portfolio'!C11</f>
        <v>1.0341744180578385</v>
      </c>
      <c r="D10" s="13">
        <f t="shared" si="1"/>
        <v>7.4208720902891934E-2</v>
      </c>
      <c r="E10" s="4">
        <f t="shared" si="2"/>
        <v>2.2845064336162221E-2</v>
      </c>
      <c r="F10" s="4"/>
      <c r="G10" s="4"/>
      <c r="H10" s="4"/>
      <c r="I10" s="4" t="s">
        <v>81</v>
      </c>
      <c r="J10" s="65">
        <v>6.4500000000000002E-2</v>
      </c>
      <c r="K10" s="68">
        <v>0.1037</v>
      </c>
      <c r="L10" s="4"/>
      <c r="M10" s="4"/>
      <c r="N10" s="4"/>
      <c r="O10" s="4"/>
      <c r="P10" s="4"/>
      <c r="Q10" s="4"/>
      <c r="R10" s="4"/>
      <c r="S10" s="4"/>
    </row>
    <row r="11" spans="1:19" x14ac:dyDescent="0.3">
      <c r="A11" s="77" t="s">
        <v>2</v>
      </c>
      <c r="B11" s="71">
        <f t="shared" si="0"/>
        <v>0</v>
      </c>
      <c r="C11" s="4">
        <f>'Optimal Risky Portfolio'!C12</f>
        <v>0.6119053232304893</v>
      </c>
      <c r="D11" s="13">
        <f t="shared" si="1"/>
        <v>5.3095266161524463E-2</v>
      </c>
      <c r="E11" s="4">
        <f t="shared" si="2"/>
        <v>0</v>
      </c>
      <c r="F11" s="4"/>
      <c r="G11" s="4"/>
      <c r="H11" s="4"/>
      <c r="I11" s="7" t="s">
        <v>54</v>
      </c>
      <c r="J11" s="84">
        <v>6.7500000000000004E-2</v>
      </c>
      <c r="K11" s="68">
        <v>0.1134</v>
      </c>
      <c r="L11" s="4"/>
      <c r="M11" s="4"/>
      <c r="N11" s="4"/>
      <c r="O11" s="4"/>
      <c r="P11" s="4"/>
      <c r="Q11" s="4"/>
      <c r="R11" s="4"/>
      <c r="S11" s="4"/>
    </row>
    <row r="12" spans="1:19" x14ac:dyDescent="0.3">
      <c r="A12" s="77" t="s">
        <v>4</v>
      </c>
      <c r="B12" s="71">
        <f t="shared" si="0"/>
        <v>0</v>
      </c>
      <c r="C12" s="4">
        <f>'Optimal Risky Portfolio'!C13</f>
        <v>0.42803782915405042</v>
      </c>
      <c r="D12" s="13">
        <f t="shared" si="1"/>
        <v>4.390189145770252E-2</v>
      </c>
      <c r="E12" s="4">
        <f t="shared" si="2"/>
        <v>0</v>
      </c>
      <c r="F12" s="4"/>
      <c r="G12" s="4"/>
      <c r="H12" s="4"/>
      <c r="I12" s="7" t="s">
        <v>82</v>
      </c>
      <c r="J12" s="85">
        <v>7.1499999999999994E-2</v>
      </c>
      <c r="K12" s="68">
        <v>0.12870000000000001</v>
      </c>
      <c r="L12" s="4"/>
      <c r="M12" s="4"/>
      <c r="N12" s="4"/>
      <c r="O12" s="4"/>
      <c r="P12" s="4"/>
      <c r="Q12" s="4"/>
      <c r="R12" s="4"/>
      <c r="S12" s="4"/>
    </row>
    <row r="13" spans="1:19" x14ac:dyDescent="0.3">
      <c r="A13" s="77" t="s">
        <v>64</v>
      </c>
      <c r="B13" s="71">
        <f t="shared" si="0"/>
        <v>0.49033219618579704</v>
      </c>
      <c r="C13" s="4">
        <f>'Optimal Risky Portfolio'!C14</f>
        <v>1.2580487222460388</v>
      </c>
      <c r="D13" s="13">
        <f t="shared" si="1"/>
        <v>8.5402436112301944E-2</v>
      </c>
      <c r="E13" s="4">
        <f t="shared" si="2"/>
        <v>4.1875564058562235E-2</v>
      </c>
      <c r="F13" s="4"/>
      <c r="G13" s="4"/>
      <c r="H13" s="4"/>
      <c r="I13" s="4" t="s">
        <v>92</v>
      </c>
      <c r="J13" s="84">
        <v>0.08</v>
      </c>
      <c r="K13" s="68">
        <v>0.17760000000000001</v>
      </c>
      <c r="L13" s="4"/>
      <c r="M13" s="4"/>
      <c r="N13" s="4"/>
      <c r="O13" s="4"/>
      <c r="P13" s="4"/>
      <c r="Q13" s="4"/>
      <c r="R13" s="4"/>
      <c r="S13" s="4"/>
    </row>
    <row r="14" spans="1:19" x14ac:dyDescent="0.3">
      <c r="A14" s="77" t="s">
        <v>62</v>
      </c>
      <c r="B14" s="71">
        <f t="shared" si="0"/>
        <v>0</v>
      </c>
      <c r="C14" s="4">
        <f>'Optimal Risky Portfolio'!C15</f>
        <v>0.66427211928008267</v>
      </c>
      <c r="D14" s="13">
        <f t="shared" si="1"/>
        <v>5.5713605964004133E-2</v>
      </c>
      <c r="E14" s="4">
        <f t="shared" si="2"/>
        <v>0</v>
      </c>
      <c r="F14" s="4"/>
      <c r="G14" s="4"/>
      <c r="H14" s="4"/>
      <c r="I14" s="4"/>
      <c r="J14" s="7"/>
      <c r="K14" s="4"/>
      <c r="L14" s="4"/>
      <c r="M14" s="4"/>
      <c r="N14" s="4"/>
      <c r="O14" s="4"/>
      <c r="P14" s="4"/>
      <c r="Q14" s="4"/>
      <c r="R14" s="4"/>
      <c r="S14" s="4"/>
    </row>
    <row r="15" spans="1:19" x14ac:dyDescent="0.3">
      <c r="A15" s="4"/>
      <c r="B15" s="4"/>
      <c r="C15" s="4"/>
      <c r="D15" s="4"/>
      <c r="E15" s="4"/>
      <c r="F15" s="4"/>
      <c r="G15" s="4"/>
      <c r="H15" s="4"/>
      <c r="I15" s="4"/>
      <c r="J15" s="4"/>
      <c r="K15" s="4"/>
      <c r="L15" s="4"/>
      <c r="M15" s="4"/>
      <c r="N15" s="4"/>
      <c r="O15" s="4"/>
      <c r="P15" s="4"/>
      <c r="Q15" s="4"/>
      <c r="R15" s="4"/>
      <c r="S15" s="4"/>
    </row>
    <row r="16" spans="1:19" x14ac:dyDescent="0.3">
      <c r="A16" s="72" t="s">
        <v>30</v>
      </c>
      <c r="B16" s="73">
        <f>SUM(B8:B14)</f>
        <v>1.000000001545716</v>
      </c>
      <c r="C16" s="4"/>
      <c r="D16" s="4"/>
      <c r="E16" s="4"/>
      <c r="F16" s="4"/>
      <c r="G16" s="4"/>
      <c r="H16" s="4"/>
      <c r="I16" s="4"/>
      <c r="J16" s="4"/>
      <c r="K16" s="4"/>
      <c r="L16" s="4"/>
      <c r="M16" s="4"/>
      <c r="N16" s="4"/>
      <c r="O16" s="4"/>
      <c r="P16" s="4"/>
      <c r="Q16" s="4"/>
      <c r="R16" s="4"/>
      <c r="S16" s="4"/>
    </row>
    <row r="17" spans="1:19" x14ac:dyDescent="0.3">
      <c r="A17" s="15" t="s">
        <v>31</v>
      </c>
      <c r="B17" s="13">
        <f>SUM(E8:E14)</f>
        <v>7.9999999662484139E-2</v>
      </c>
      <c r="C17" s="4"/>
      <c r="D17" s="4"/>
      <c r="E17" s="4"/>
      <c r="F17" s="4"/>
      <c r="G17" s="4"/>
      <c r="H17" s="4"/>
      <c r="I17" s="4"/>
      <c r="J17" s="4"/>
      <c r="K17" s="4"/>
      <c r="L17" s="4"/>
      <c r="M17" s="4"/>
      <c r="N17" s="4"/>
      <c r="O17" s="4"/>
      <c r="P17" s="4"/>
      <c r="Q17" s="4"/>
      <c r="R17" s="4"/>
      <c r="S17" s="4"/>
    </row>
    <row r="18" spans="1:19" x14ac:dyDescent="0.3">
      <c r="A18" s="74" t="s">
        <v>32</v>
      </c>
      <c r="B18" s="75">
        <f>SQRT(T67)</f>
        <v>0.17757640967751834</v>
      </c>
      <c r="C18" s="7" t="s">
        <v>76</v>
      </c>
      <c r="D18" s="4"/>
      <c r="E18" s="4"/>
      <c r="F18" s="4"/>
      <c r="G18" s="4"/>
      <c r="H18" s="4"/>
      <c r="I18" s="4"/>
      <c r="J18" s="4"/>
      <c r="K18" s="4"/>
      <c r="L18" s="4"/>
      <c r="M18" s="4"/>
      <c r="N18" s="4"/>
      <c r="O18" s="4"/>
      <c r="P18" s="4"/>
      <c r="Q18" s="4"/>
      <c r="R18" s="4"/>
      <c r="S18" s="4"/>
    </row>
    <row r="19" spans="1:19" x14ac:dyDescent="0.3">
      <c r="A19" s="15" t="s">
        <v>33</v>
      </c>
      <c r="B19" s="76">
        <f>(B17-B3)/B18</f>
        <v>0.32380426976142312</v>
      </c>
      <c r="C19" s="4"/>
      <c r="D19" s="4"/>
      <c r="E19" s="4"/>
      <c r="F19" s="4"/>
      <c r="G19" s="4"/>
      <c r="H19" s="4"/>
      <c r="I19" s="4"/>
      <c r="J19" s="4"/>
      <c r="K19" s="4"/>
      <c r="L19" s="4"/>
      <c r="M19" s="4"/>
      <c r="N19" s="4"/>
      <c r="O19" s="4"/>
      <c r="P19" s="4"/>
      <c r="Q19" s="4"/>
      <c r="R19" s="4"/>
      <c r="S19" s="4"/>
    </row>
    <row r="20" spans="1:19" x14ac:dyDescent="0.3">
      <c r="A20" s="4"/>
      <c r="B20" s="4"/>
      <c r="C20" s="4"/>
      <c r="D20" s="4"/>
      <c r="E20" s="4"/>
      <c r="F20" s="4"/>
      <c r="G20" s="4"/>
      <c r="H20" s="4"/>
      <c r="I20" s="4"/>
      <c r="J20" s="4"/>
      <c r="K20" s="4"/>
      <c r="L20" s="4"/>
      <c r="M20" s="4"/>
      <c r="N20" s="4"/>
      <c r="O20" s="4"/>
      <c r="P20" s="4"/>
      <c r="Q20" s="4"/>
      <c r="R20" s="4"/>
      <c r="S20" s="4"/>
    </row>
    <row r="21" spans="1:19" x14ac:dyDescent="0.3">
      <c r="A21" s="4"/>
      <c r="B21" s="4"/>
      <c r="C21" s="4"/>
      <c r="D21" s="4"/>
      <c r="E21" s="4"/>
      <c r="F21" s="4"/>
      <c r="G21" s="4"/>
      <c r="H21" s="4"/>
      <c r="I21" s="4"/>
      <c r="J21" s="4"/>
      <c r="K21" s="4"/>
      <c r="L21" s="4"/>
      <c r="M21" s="4"/>
      <c r="N21" s="4"/>
      <c r="O21" s="4"/>
      <c r="P21" s="4"/>
      <c r="Q21" s="4"/>
      <c r="R21" s="4"/>
      <c r="S21" s="4"/>
    </row>
    <row r="22" spans="1:19" ht="15" x14ac:dyDescent="0.4">
      <c r="A22" s="70" t="s">
        <v>48</v>
      </c>
      <c r="B22" s="4"/>
      <c r="C22" s="4"/>
      <c r="D22" s="4"/>
      <c r="E22" s="4"/>
      <c r="F22" s="4"/>
      <c r="G22" s="4"/>
      <c r="H22" s="4"/>
      <c r="I22" s="4"/>
      <c r="J22" s="4"/>
      <c r="K22" s="4"/>
      <c r="L22" s="4"/>
      <c r="M22" s="4"/>
      <c r="N22" s="4"/>
      <c r="O22" s="4"/>
      <c r="P22" s="4"/>
      <c r="Q22" s="4"/>
      <c r="R22" s="4"/>
      <c r="S22" s="4"/>
    </row>
    <row r="23" spans="1:19" x14ac:dyDescent="0.3">
      <c r="A23" s="4"/>
      <c r="B23" s="7" t="s">
        <v>49</v>
      </c>
      <c r="C23" s="7" t="s">
        <v>43</v>
      </c>
      <c r="D23" s="4"/>
      <c r="E23" s="4"/>
      <c r="F23" s="4"/>
      <c r="G23" s="4"/>
      <c r="H23" s="4"/>
      <c r="I23" s="4"/>
      <c r="J23" s="4"/>
      <c r="K23" s="4"/>
      <c r="L23" s="4"/>
      <c r="M23" s="4"/>
      <c r="N23" s="4"/>
      <c r="O23" s="4"/>
      <c r="P23" s="4"/>
      <c r="Q23" s="4"/>
      <c r="R23" s="4"/>
      <c r="S23" s="4"/>
    </row>
    <row r="24" spans="1:19" x14ac:dyDescent="0.3">
      <c r="A24" s="7" t="s">
        <v>50</v>
      </c>
      <c r="B24" s="10">
        <f>B3</f>
        <v>2.2499999999999999E-2</v>
      </c>
      <c r="C24" s="4">
        <v>0</v>
      </c>
      <c r="D24" s="4"/>
      <c r="E24" s="4"/>
      <c r="F24" s="4"/>
      <c r="G24" s="4"/>
      <c r="H24" s="4"/>
      <c r="I24" s="4"/>
      <c r="J24" s="4"/>
      <c r="K24" s="4"/>
      <c r="L24" s="4"/>
      <c r="M24" s="4"/>
      <c r="N24" s="4"/>
      <c r="O24" s="4"/>
      <c r="P24" s="4"/>
      <c r="Q24" s="4"/>
      <c r="R24" s="4"/>
      <c r="S24" s="4"/>
    </row>
    <row r="25" spans="1:19" x14ac:dyDescent="0.3">
      <c r="A25" s="7" t="s">
        <v>47</v>
      </c>
      <c r="B25" s="10">
        <f>J8</f>
        <v>6.2532877745944876E-2</v>
      </c>
      <c r="C25" s="10">
        <f>K8</f>
        <v>9.8411141422517043E-2</v>
      </c>
      <c r="D25" s="4"/>
      <c r="E25" s="4"/>
      <c r="F25" s="4"/>
      <c r="G25" s="4"/>
      <c r="H25" s="4"/>
      <c r="I25" s="4"/>
      <c r="J25" s="4"/>
      <c r="K25" s="4"/>
      <c r="L25" s="4"/>
      <c r="M25" s="4"/>
      <c r="N25" s="4"/>
      <c r="O25" s="4"/>
      <c r="P25" s="4"/>
      <c r="Q25" s="4"/>
      <c r="R25" s="4"/>
      <c r="S25" s="4"/>
    </row>
    <row r="26" spans="1:19" x14ac:dyDescent="0.3">
      <c r="A26" s="86" t="s">
        <v>83</v>
      </c>
      <c r="B26" s="85">
        <v>8.5400000000000004E-2</v>
      </c>
      <c r="C26" s="68">
        <f>30.08%</f>
        <v>0.30079999999999996</v>
      </c>
      <c r="D26" s="7" t="s">
        <v>51</v>
      </c>
      <c r="E26" s="4"/>
      <c r="F26" s="4"/>
      <c r="G26" s="4"/>
      <c r="H26" s="4"/>
      <c r="I26" s="4"/>
      <c r="J26" s="4"/>
      <c r="K26" s="4"/>
      <c r="L26" s="4"/>
      <c r="M26" s="4"/>
      <c r="N26" s="4"/>
      <c r="O26" s="4"/>
      <c r="P26" s="4"/>
      <c r="Q26" s="4"/>
      <c r="R26" s="4"/>
      <c r="S26" s="4"/>
    </row>
    <row r="27" spans="1:19" x14ac:dyDescent="0.3">
      <c r="A27" s="4"/>
      <c r="B27" s="4"/>
      <c r="C27" s="4"/>
      <c r="D27" s="4"/>
      <c r="E27" s="4"/>
      <c r="F27" s="4"/>
      <c r="G27" s="4"/>
      <c r="H27" s="4"/>
      <c r="I27" s="4"/>
      <c r="J27" s="4"/>
      <c r="K27" s="4"/>
      <c r="L27" s="4"/>
      <c r="M27" s="4"/>
      <c r="N27" s="4"/>
      <c r="O27" s="4"/>
      <c r="P27" s="4"/>
      <c r="Q27" s="4"/>
      <c r="R27" s="4"/>
      <c r="S27" s="4"/>
    </row>
    <row r="28" spans="1:19" x14ac:dyDescent="0.3">
      <c r="A28" s="4"/>
      <c r="B28" s="4"/>
      <c r="C28" s="4"/>
      <c r="D28" s="4"/>
      <c r="E28" s="4"/>
      <c r="F28" s="4"/>
      <c r="G28" s="4"/>
      <c r="H28" s="4"/>
      <c r="I28" s="4"/>
      <c r="J28" s="4"/>
      <c r="K28" s="4"/>
      <c r="L28" s="4"/>
      <c r="M28" s="4"/>
      <c r="N28" s="4"/>
      <c r="O28" s="4"/>
      <c r="P28" s="4"/>
      <c r="Q28" s="4"/>
      <c r="R28" s="4"/>
      <c r="S28" s="4"/>
    </row>
    <row r="29" spans="1:19" x14ac:dyDescent="0.3">
      <c r="A29" s="62" t="s">
        <v>52</v>
      </c>
      <c r="B29" s="4"/>
      <c r="C29" s="4"/>
      <c r="D29" s="4"/>
      <c r="E29" s="4"/>
      <c r="F29" s="4"/>
      <c r="G29" s="4"/>
      <c r="H29" s="4"/>
      <c r="I29" s="4"/>
      <c r="J29" s="4"/>
      <c r="K29" s="4"/>
      <c r="L29" s="4"/>
      <c r="M29" s="4"/>
      <c r="N29" s="4"/>
      <c r="O29" s="4"/>
      <c r="P29" s="4"/>
      <c r="Q29" s="4"/>
      <c r="R29" s="4"/>
      <c r="S29" s="4"/>
    </row>
    <row r="30" spans="1:19" x14ac:dyDescent="0.3">
      <c r="A30" s="4"/>
      <c r="B30" s="7" t="s">
        <v>49</v>
      </c>
      <c r="C30" s="7" t="s">
        <v>43</v>
      </c>
      <c r="D30" s="4"/>
      <c r="E30" s="4"/>
      <c r="F30" s="4"/>
      <c r="G30" s="4"/>
      <c r="H30" s="4"/>
      <c r="I30" s="4"/>
      <c r="J30" s="4"/>
      <c r="K30" s="4"/>
      <c r="L30" s="4"/>
      <c r="M30" s="4"/>
      <c r="N30" s="4"/>
      <c r="O30" s="4"/>
      <c r="P30" s="4"/>
      <c r="Q30" s="4"/>
      <c r="R30" s="4"/>
      <c r="S30" s="4"/>
    </row>
    <row r="31" spans="1:19" x14ac:dyDescent="0.3">
      <c r="A31" s="15" t="s">
        <v>58</v>
      </c>
      <c r="B31" s="10">
        <f>D8</f>
        <v>7.570828064501553E-2</v>
      </c>
      <c r="C31" s="10">
        <f>'Mean and SD'!B72</f>
        <v>0.34905939115732793</v>
      </c>
      <c r="D31" s="4"/>
      <c r="E31" s="4"/>
      <c r="F31" s="4"/>
      <c r="G31" s="4"/>
      <c r="H31" s="4"/>
      <c r="I31" s="4"/>
      <c r="J31" s="4"/>
      <c r="K31" s="4"/>
      <c r="L31" s="4"/>
      <c r="M31" s="4"/>
      <c r="N31" s="4"/>
      <c r="O31" s="4"/>
      <c r="P31" s="4"/>
      <c r="Q31" s="4"/>
      <c r="R31" s="4"/>
      <c r="S31" s="4"/>
    </row>
    <row r="32" spans="1:19" x14ac:dyDescent="0.3">
      <c r="A32" s="15" t="s">
        <v>60</v>
      </c>
      <c r="B32" s="10">
        <f t="shared" ref="B32:B37" si="3">D9</f>
        <v>5.8577340584876271E-2</v>
      </c>
      <c r="C32" s="10">
        <f>'Mean and SD'!C72</f>
        <v>0.15498140796096851</v>
      </c>
      <c r="D32" s="4"/>
      <c r="E32" s="4"/>
      <c r="F32" s="4"/>
      <c r="G32" s="4"/>
      <c r="H32" s="4"/>
      <c r="I32" s="4"/>
      <c r="J32" s="4"/>
      <c r="K32" s="4"/>
      <c r="L32" s="4"/>
      <c r="M32" s="4"/>
      <c r="N32" s="4"/>
      <c r="O32" s="4"/>
      <c r="P32" s="4"/>
      <c r="Q32" s="4"/>
      <c r="R32" s="4"/>
      <c r="S32" s="4"/>
    </row>
    <row r="33" spans="1:19" x14ac:dyDescent="0.3">
      <c r="A33" s="15" t="s">
        <v>66</v>
      </c>
      <c r="B33" s="10">
        <f t="shared" si="3"/>
        <v>7.4208720902891934E-2</v>
      </c>
      <c r="C33" s="10">
        <f>'Mean and SD'!D72</f>
        <v>0.20731195070609412</v>
      </c>
      <c r="D33" s="4"/>
      <c r="E33" s="4"/>
      <c r="F33" s="4"/>
      <c r="G33" s="4"/>
      <c r="H33" s="4"/>
      <c r="I33" s="4"/>
      <c r="J33" s="4"/>
      <c r="K33" s="4"/>
      <c r="L33" s="4"/>
      <c r="M33" s="4"/>
      <c r="N33" s="4"/>
      <c r="O33" s="4"/>
      <c r="P33" s="4"/>
      <c r="Q33" s="4"/>
      <c r="R33" s="4"/>
      <c r="S33" s="4"/>
    </row>
    <row r="34" spans="1:19" x14ac:dyDescent="0.3">
      <c r="A34" s="15" t="s">
        <v>2</v>
      </c>
      <c r="B34" s="10">
        <f t="shared" si="3"/>
        <v>5.3095266161524463E-2</v>
      </c>
      <c r="C34" s="10">
        <f>'Mean and SD'!E72</f>
        <v>0.28798321794039544</v>
      </c>
      <c r="D34" s="4"/>
      <c r="E34" s="4"/>
      <c r="F34" s="4"/>
      <c r="G34" s="4"/>
      <c r="H34" s="4"/>
      <c r="I34" s="4"/>
      <c r="J34" s="4"/>
      <c r="K34" s="4"/>
      <c r="L34" s="4"/>
      <c r="M34" s="4"/>
      <c r="N34" s="4"/>
      <c r="O34" s="4"/>
      <c r="P34" s="4"/>
      <c r="Q34" s="4"/>
      <c r="R34" s="4"/>
      <c r="S34" s="4"/>
    </row>
    <row r="35" spans="1:19" x14ac:dyDescent="0.3">
      <c r="A35" s="15" t="s">
        <v>4</v>
      </c>
      <c r="B35" s="10">
        <f t="shared" si="3"/>
        <v>4.390189145770252E-2</v>
      </c>
      <c r="C35" s="10">
        <f>'Mean and SD'!F72</f>
        <v>0.22031447731089046</v>
      </c>
      <c r="D35" s="4"/>
      <c r="E35" s="4"/>
      <c r="F35" s="4"/>
      <c r="G35" s="4"/>
      <c r="H35" s="4"/>
      <c r="I35" s="4"/>
      <c r="J35" s="4"/>
      <c r="K35" s="4"/>
      <c r="L35" s="4"/>
      <c r="M35" s="4"/>
      <c r="N35" s="4"/>
      <c r="O35" s="4"/>
      <c r="P35" s="4"/>
      <c r="Q35" s="4"/>
      <c r="R35" s="4"/>
      <c r="S35" s="4"/>
    </row>
    <row r="36" spans="1:19" x14ac:dyDescent="0.3">
      <c r="A36" s="15" t="s">
        <v>64</v>
      </c>
      <c r="B36" s="10">
        <f t="shared" si="3"/>
        <v>8.5402436112301944E-2</v>
      </c>
      <c r="C36" s="10">
        <f>'Mean and SD'!G72</f>
        <v>0.30080027894943001</v>
      </c>
      <c r="D36" s="4"/>
      <c r="E36" s="4"/>
      <c r="F36" s="4"/>
      <c r="G36" s="4"/>
      <c r="H36" s="4"/>
      <c r="I36" s="4"/>
      <c r="J36" s="4"/>
      <c r="K36" s="4"/>
      <c r="L36" s="4"/>
      <c r="M36" s="4"/>
      <c r="N36" s="4"/>
      <c r="O36" s="4"/>
      <c r="P36" s="4"/>
      <c r="Q36" s="4"/>
      <c r="R36" s="4"/>
      <c r="S36" s="4"/>
    </row>
    <row r="37" spans="1:19" x14ac:dyDescent="0.3">
      <c r="A37" s="15" t="s">
        <v>62</v>
      </c>
      <c r="B37" s="10">
        <f t="shared" si="3"/>
        <v>5.5713605964004133E-2</v>
      </c>
      <c r="C37" s="10">
        <f>'Mean and SD'!H72</f>
        <v>0.12754825971334491</v>
      </c>
      <c r="D37" s="4"/>
      <c r="E37" s="4"/>
      <c r="F37" s="4"/>
      <c r="G37" s="4"/>
      <c r="H37" s="4"/>
      <c r="I37" s="4"/>
      <c r="J37" s="4"/>
      <c r="K37" s="4"/>
      <c r="L37" s="4"/>
      <c r="M37" s="4"/>
      <c r="N37" s="4"/>
      <c r="O37" s="4"/>
      <c r="P37" s="4"/>
      <c r="Q37" s="4"/>
      <c r="R37" s="4"/>
      <c r="S37" s="4"/>
    </row>
    <row r="38" spans="1:19" x14ac:dyDescent="0.3">
      <c r="A38" s="4"/>
      <c r="B38" s="4"/>
      <c r="C38" s="4"/>
      <c r="D38" s="4"/>
      <c r="E38" s="4"/>
      <c r="F38" s="4"/>
      <c r="G38" s="4"/>
      <c r="H38" s="4"/>
      <c r="I38" s="4"/>
      <c r="J38" s="4"/>
      <c r="K38" s="4"/>
      <c r="L38" s="4"/>
      <c r="M38" s="4"/>
      <c r="N38" s="4"/>
      <c r="O38" s="4"/>
      <c r="P38" s="4"/>
      <c r="Q38" s="4"/>
      <c r="R38" s="4"/>
      <c r="S38" s="4"/>
    </row>
    <row r="39" spans="1:19" x14ac:dyDescent="0.3">
      <c r="A39" s="4"/>
      <c r="B39" s="4"/>
      <c r="C39" s="4"/>
      <c r="D39" s="4"/>
      <c r="E39" s="4"/>
      <c r="F39" s="4"/>
      <c r="G39" s="4"/>
      <c r="H39" s="4"/>
      <c r="I39" s="4"/>
      <c r="J39" s="4"/>
      <c r="K39" s="4"/>
      <c r="L39" s="4"/>
      <c r="M39" s="4"/>
      <c r="N39" s="4"/>
      <c r="O39" s="4"/>
      <c r="P39" s="4"/>
      <c r="Q39" s="4"/>
      <c r="R39" s="4"/>
      <c r="S39" s="4"/>
    </row>
    <row r="40" spans="1:19" x14ac:dyDescent="0.3">
      <c r="A40" s="4"/>
      <c r="B40" s="4"/>
      <c r="C40" s="4"/>
      <c r="D40" s="4"/>
      <c r="E40" s="4"/>
      <c r="F40" s="4"/>
      <c r="G40" s="4"/>
      <c r="H40" s="4"/>
      <c r="I40" s="4"/>
      <c r="J40" s="4"/>
      <c r="K40" s="4"/>
      <c r="L40" s="4"/>
      <c r="M40" s="4"/>
      <c r="N40" s="4"/>
      <c r="O40" s="4"/>
      <c r="P40" s="4"/>
      <c r="Q40" s="4"/>
      <c r="R40" s="4"/>
      <c r="S40" s="4"/>
    </row>
    <row r="41" spans="1:19" x14ac:dyDescent="0.3">
      <c r="A41" s="4"/>
      <c r="B41" s="4"/>
      <c r="C41" s="4"/>
      <c r="D41" s="4"/>
      <c r="E41" s="4"/>
      <c r="F41" s="4"/>
      <c r="G41" s="4"/>
      <c r="H41" s="4"/>
      <c r="I41" s="4"/>
      <c r="J41" s="4"/>
      <c r="K41" s="4"/>
      <c r="L41" s="4"/>
      <c r="M41" s="4"/>
      <c r="N41" s="4"/>
      <c r="O41" s="4"/>
      <c r="P41" s="4"/>
      <c r="Q41" s="4"/>
      <c r="R41" s="4"/>
      <c r="S41" s="4"/>
    </row>
    <row r="42" spans="1:19" x14ac:dyDescent="0.3">
      <c r="A42" s="4"/>
      <c r="B42" s="4"/>
      <c r="C42" s="4"/>
      <c r="D42" s="4"/>
      <c r="E42" s="4"/>
      <c r="F42" s="4"/>
      <c r="G42" s="4"/>
      <c r="H42" s="4"/>
      <c r="I42" s="4"/>
      <c r="J42" s="4"/>
      <c r="K42" s="4"/>
      <c r="L42" s="4"/>
      <c r="M42" s="4"/>
      <c r="N42" s="4"/>
      <c r="O42" s="4"/>
      <c r="P42" s="4"/>
      <c r="Q42" s="4"/>
      <c r="R42" s="4"/>
      <c r="S42" s="4"/>
    </row>
    <row r="43" spans="1:19" x14ac:dyDescent="0.3">
      <c r="A43" s="4"/>
      <c r="B43" s="4"/>
      <c r="C43" s="4"/>
      <c r="D43" s="4"/>
      <c r="E43" s="4"/>
      <c r="F43" s="4"/>
      <c r="G43" s="4"/>
      <c r="H43" s="4"/>
      <c r="I43" s="4"/>
      <c r="J43" s="4"/>
      <c r="K43" s="4"/>
      <c r="L43" s="4"/>
      <c r="M43" s="4"/>
      <c r="N43" s="4"/>
      <c r="O43" s="4"/>
      <c r="P43" s="4"/>
      <c r="Q43" s="4"/>
      <c r="R43" s="4"/>
      <c r="S43" s="4"/>
    </row>
    <row r="44" spans="1:19" x14ac:dyDescent="0.3">
      <c r="A44" s="4"/>
      <c r="B44" s="4"/>
      <c r="C44" s="4"/>
      <c r="D44" s="4"/>
      <c r="E44" s="4"/>
      <c r="F44" s="4"/>
      <c r="G44" s="4"/>
      <c r="H44" s="4"/>
      <c r="I44" s="4"/>
      <c r="J44" s="4"/>
      <c r="K44" s="4"/>
      <c r="L44" s="4"/>
      <c r="M44" s="4"/>
      <c r="N44" s="4"/>
      <c r="O44" s="4"/>
      <c r="P44" s="4"/>
      <c r="Q44" s="4"/>
      <c r="R44" s="4"/>
      <c r="S44" s="4"/>
    </row>
    <row r="45" spans="1:19" x14ac:dyDescent="0.3">
      <c r="A45" s="4"/>
      <c r="B45" s="4"/>
      <c r="C45" s="4"/>
      <c r="D45" s="4"/>
      <c r="E45" s="4"/>
      <c r="F45" s="4"/>
      <c r="G45" s="4"/>
      <c r="H45" s="4"/>
      <c r="I45" s="4"/>
      <c r="J45" s="4"/>
      <c r="K45" s="4"/>
      <c r="L45" s="4"/>
      <c r="M45" s="4"/>
      <c r="N45" s="4"/>
      <c r="O45" s="4"/>
      <c r="P45" s="4"/>
      <c r="Q45" s="4"/>
      <c r="R45" s="4"/>
      <c r="S45" s="4"/>
    </row>
    <row r="46" spans="1:19" x14ac:dyDescent="0.3">
      <c r="A46" s="4"/>
      <c r="B46" s="4"/>
      <c r="C46" s="4"/>
      <c r="D46" s="4"/>
      <c r="E46" s="4"/>
      <c r="F46" s="4"/>
      <c r="G46" s="4"/>
      <c r="H46" s="4"/>
      <c r="I46" s="4"/>
      <c r="J46" s="4"/>
      <c r="K46" s="4"/>
      <c r="L46" s="4"/>
      <c r="M46" s="4"/>
      <c r="N46" s="4"/>
      <c r="O46" s="4"/>
      <c r="P46" s="4"/>
      <c r="Q46" s="4"/>
      <c r="R46" s="4"/>
      <c r="S46" s="4"/>
    </row>
    <row r="47" spans="1:19" x14ac:dyDescent="0.3">
      <c r="A47" s="4"/>
      <c r="B47" s="4"/>
      <c r="C47" s="4"/>
      <c r="D47" s="4"/>
      <c r="E47" s="4"/>
      <c r="F47" s="4"/>
      <c r="G47" s="4"/>
      <c r="H47" s="4"/>
      <c r="I47" s="4"/>
      <c r="J47" s="4"/>
      <c r="K47" s="4"/>
      <c r="L47" s="4"/>
      <c r="M47" s="4"/>
      <c r="N47" s="4"/>
      <c r="O47" s="4"/>
      <c r="P47" s="4"/>
      <c r="Q47" s="4"/>
      <c r="R47" s="4"/>
      <c r="S47" s="4"/>
    </row>
    <row r="48" spans="1:19" x14ac:dyDescent="0.3">
      <c r="A48" s="4"/>
      <c r="B48" s="4"/>
      <c r="C48" s="4"/>
      <c r="D48" s="4"/>
      <c r="E48" s="4"/>
      <c r="F48" s="4"/>
      <c r="G48" s="4"/>
      <c r="H48" s="4"/>
      <c r="I48" s="4"/>
      <c r="J48" s="4"/>
      <c r="K48" s="4"/>
      <c r="L48" s="4"/>
      <c r="M48" s="4"/>
      <c r="N48" s="4"/>
      <c r="O48" s="4"/>
      <c r="P48" s="4"/>
      <c r="Q48" s="4"/>
      <c r="R48" s="4"/>
      <c r="S48" s="4"/>
    </row>
    <row r="49" spans="1:29" x14ac:dyDescent="0.3">
      <c r="A49" s="4"/>
      <c r="B49" s="4"/>
      <c r="C49" s="4"/>
      <c r="D49" s="4"/>
      <c r="E49" s="4"/>
      <c r="F49" s="4"/>
      <c r="G49" s="4"/>
      <c r="H49" s="4"/>
      <c r="I49" s="4"/>
      <c r="J49" s="4"/>
      <c r="K49" s="4"/>
      <c r="L49" s="4"/>
      <c r="M49" s="4"/>
      <c r="N49" s="4"/>
      <c r="O49" s="4"/>
      <c r="P49" s="4"/>
      <c r="Q49" s="4"/>
      <c r="R49" s="4"/>
      <c r="S49" s="4"/>
    </row>
    <row r="50" spans="1:29" x14ac:dyDescent="0.3">
      <c r="A50" s="4"/>
      <c r="B50" s="4"/>
      <c r="C50" s="4"/>
      <c r="D50" s="4"/>
      <c r="E50" s="4"/>
      <c r="F50" s="4"/>
      <c r="G50" s="4"/>
      <c r="H50" s="4"/>
      <c r="I50" s="4"/>
      <c r="J50" s="4"/>
      <c r="K50" s="4"/>
      <c r="L50" s="4"/>
      <c r="M50" s="4"/>
      <c r="N50" s="4"/>
      <c r="O50" s="4"/>
      <c r="P50" s="4"/>
      <c r="Q50" s="4"/>
      <c r="R50" s="4"/>
      <c r="S50" s="4"/>
    </row>
    <row r="51" spans="1:29" x14ac:dyDescent="0.3">
      <c r="A51" s="4"/>
      <c r="B51" s="4"/>
      <c r="C51" s="4"/>
      <c r="D51" s="4"/>
      <c r="E51" s="4"/>
      <c r="F51" s="4"/>
      <c r="G51" s="4"/>
      <c r="H51" s="4"/>
      <c r="I51" s="4"/>
      <c r="J51" s="4"/>
      <c r="K51" s="4"/>
      <c r="L51" s="4"/>
      <c r="M51" s="4"/>
      <c r="N51" s="4"/>
      <c r="O51" s="4"/>
      <c r="P51" s="4"/>
      <c r="Q51" s="4"/>
      <c r="R51" s="4"/>
      <c r="S51" s="4"/>
    </row>
    <row r="52" spans="1:29" x14ac:dyDescent="0.3">
      <c r="A52" s="4"/>
      <c r="B52" s="4"/>
      <c r="C52" s="4"/>
      <c r="D52" s="4"/>
      <c r="E52" s="4"/>
      <c r="F52" s="4"/>
      <c r="G52" s="4"/>
      <c r="H52" s="4"/>
      <c r="I52" s="4"/>
      <c r="J52" s="4"/>
      <c r="K52" s="4"/>
      <c r="L52" s="4"/>
      <c r="M52" s="4"/>
      <c r="N52" s="4"/>
      <c r="O52" s="4"/>
      <c r="P52" s="4"/>
      <c r="Q52" s="4"/>
      <c r="R52" s="4" t="s">
        <v>78</v>
      </c>
      <c r="S52" s="4"/>
    </row>
    <row r="53" spans="1:29" x14ac:dyDescent="0.3">
      <c r="A53" s="4"/>
      <c r="B53" s="4"/>
      <c r="C53" s="4"/>
      <c r="D53" s="4"/>
      <c r="E53" s="4"/>
      <c r="F53" s="4"/>
      <c r="G53" s="4"/>
      <c r="H53" s="4"/>
      <c r="I53" s="4"/>
      <c r="J53" s="4"/>
      <c r="K53" s="4"/>
      <c r="L53" s="4"/>
      <c r="M53" s="4"/>
      <c r="N53" s="4"/>
      <c r="O53" s="4"/>
      <c r="P53" s="4"/>
      <c r="Q53" s="4"/>
      <c r="R53" s="4"/>
      <c r="S53" s="4"/>
    </row>
    <row r="54" spans="1:29" x14ac:dyDescent="0.3">
      <c r="A54" s="4"/>
      <c r="B54" s="4"/>
      <c r="C54" s="4"/>
      <c r="D54" s="4"/>
      <c r="E54" s="4"/>
      <c r="F54" s="4"/>
      <c r="G54" s="4"/>
      <c r="H54" s="4"/>
      <c r="I54" s="4"/>
      <c r="J54" s="4"/>
      <c r="K54" s="4"/>
      <c r="L54" s="4"/>
      <c r="M54" s="4"/>
      <c r="N54" s="4"/>
      <c r="O54" s="4"/>
      <c r="P54" s="4"/>
      <c r="Q54" s="4"/>
      <c r="R54" s="4"/>
      <c r="S54" s="80" t="s">
        <v>58</v>
      </c>
      <c r="T54" s="81" t="s">
        <v>60</v>
      </c>
      <c r="U54" s="81" t="s">
        <v>66</v>
      </c>
      <c r="V54" s="81" t="s">
        <v>2</v>
      </c>
      <c r="W54" s="81" t="s">
        <v>4</v>
      </c>
      <c r="X54" s="81" t="s">
        <v>64</v>
      </c>
      <c r="Y54" s="81" t="s">
        <v>62</v>
      </c>
    </row>
    <row r="55" spans="1:29" x14ac:dyDescent="0.3">
      <c r="A55" s="4"/>
      <c r="B55" s="4"/>
      <c r="C55" s="4"/>
      <c r="D55" s="4"/>
      <c r="E55" s="4"/>
      <c r="F55" s="4"/>
      <c r="G55" s="4"/>
      <c r="H55" s="4"/>
      <c r="I55" s="4"/>
      <c r="J55" s="4"/>
      <c r="K55" s="4"/>
      <c r="L55" s="4"/>
      <c r="M55" s="4"/>
      <c r="N55" s="4"/>
      <c r="O55" s="4"/>
      <c r="P55" s="4"/>
      <c r="Q55" s="4"/>
      <c r="R55" s="80" t="s">
        <v>58</v>
      </c>
      <c r="S55" s="81">
        <f>'Global min variance'!P40</f>
        <v>0.11981175091253904</v>
      </c>
      <c r="T55" s="81">
        <f>'Global min variance'!Q40</f>
        <v>3.047108905868923E-3</v>
      </c>
      <c r="U55" s="81">
        <f>'Global min variance'!R40</f>
        <v>2.2499934289954577E-3</v>
      </c>
      <c r="V55" s="81">
        <f>'Global min variance'!S40</f>
        <v>-1.5937391692157612E-3</v>
      </c>
      <c r="W55" s="81">
        <f>'Global min variance'!T40</f>
        <v>9.3000978062696034E-3</v>
      </c>
      <c r="X55" s="81">
        <f>'Global min variance'!U40</f>
        <v>-7.6229564885887183E-3</v>
      </c>
      <c r="Y55" s="81">
        <f>'Global min variance'!V40</f>
        <v>1.8840519371293627E-3</v>
      </c>
      <c r="AA55" t="s">
        <v>26</v>
      </c>
      <c r="AB55" s="81" t="s">
        <v>58</v>
      </c>
      <c r="AC55">
        <f>J59</f>
        <v>0.20181902346194197</v>
      </c>
    </row>
    <row r="56" spans="1:29" x14ac:dyDescent="0.3">
      <c r="A56" s="4"/>
      <c r="B56" s="4"/>
      <c r="C56" s="4"/>
      <c r="D56" s="4"/>
      <c r="E56" s="4"/>
      <c r="F56" s="4"/>
      <c r="G56" s="4"/>
      <c r="H56" s="4"/>
      <c r="I56" s="4"/>
      <c r="J56" s="4"/>
      <c r="K56" s="4"/>
      <c r="L56" s="4"/>
      <c r="M56" s="4"/>
      <c r="N56" s="4"/>
      <c r="O56" s="4"/>
      <c r="P56" s="4"/>
      <c r="Q56" s="4"/>
      <c r="R56" s="80" t="s">
        <v>60</v>
      </c>
      <c r="S56" s="81">
        <f>'Global min variance'!P41</f>
        <v>3.047108905868923E-3</v>
      </c>
      <c r="T56" s="81">
        <f>'Global min variance'!Q41</f>
        <v>2.3618916200004759E-2</v>
      </c>
      <c r="U56" s="81">
        <f>'Global min variance'!R41</f>
        <v>5.4099372387750675E-3</v>
      </c>
      <c r="V56" s="81">
        <f>'Global min variance'!S41</f>
        <v>7.525002057579824E-3</v>
      </c>
      <c r="W56" s="81">
        <f>'Global min variance'!T41</f>
        <v>-1.8798795073891847E-4</v>
      </c>
      <c r="X56" s="81">
        <f>'Global min variance'!U41</f>
        <v>1.5188747653469068E-2</v>
      </c>
      <c r="Y56" s="81">
        <f>'Global min variance'!V41</f>
        <v>3.795643958432654E-3</v>
      </c>
      <c r="AB56" s="81" t="s">
        <v>60</v>
      </c>
      <c r="AC56">
        <f>K59</f>
        <v>0</v>
      </c>
    </row>
    <row r="57" spans="1:29" x14ac:dyDescent="0.3">
      <c r="A57" s="4"/>
      <c r="B57" s="4"/>
      <c r="C57" s="4"/>
      <c r="D57" s="4"/>
      <c r="E57" s="4"/>
      <c r="F57" s="4"/>
      <c r="G57" s="4"/>
      <c r="H57" s="4"/>
      <c r="I57" s="4"/>
      <c r="J57" s="4" t="s">
        <v>26</v>
      </c>
      <c r="K57" s="4"/>
      <c r="L57" s="4"/>
      <c r="M57" s="4"/>
      <c r="N57" s="4"/>
      <c r="O57" s="4"/>
      <c r="P57" s="4"/>
      <c r="Q57" s="4"/>
      <c r="R57" s="80" t="s">
        <v>66</v>
      </c>
      <c r="S57" s="81">
        <f>'Global min variance'!P42</f>
        <v>2.2499934289954577E-3</v>
      </c>
      <c r="T57" s="81">
        <f>'Global min variance'!Q42</f>
        <v>5.4099372387750675E-3</v>
      </c>
      <c r="U57" s="81">
        <f>'Global min variance'!R42</f>
        <v>4.2261940823806562E-2</v>
      </c>
      <c r="V57" s="81">
        <f>'Global min variance'!S42</f>
        <v>8.60395304529008E-3</v>
      </c>
      <c r="W57" s="81">
        <f>'Global min variance'!T42</f>
        <v>1.0430962351500408E-3</v>
      </c>
      <c r="X57" s="81">
        <f>'Global min variance'!U42</f>
        <v>8.234356924691287E-3</v>
      </c>
      <c r="Y57" s="81">
        <f>'Global min variance'!V42</f>
        <v>9.4974250998948653E-3</v>
      </c>
      <c r="AB57" s="81" t="s">
        <v>66</v>
      </c>
      <c r="AC57">
        <f>L59</f>
        <v>0.30784878189797693</v>
      </c>
    </row>
    <row r="58" spans="1:29" x14ac:dyDescent="0.3">
      <c r="A58" s="4"/>
      <c r="B58" s="4"/>
      <c r="C58" s="4"/>
      <c r="D58" s="4"/>
      <c r="E58" s="4"/>
      <c r="F58" s="4"/>
      <c r="G58" s="4"/>
      <c r="H58" s="4"/>
      <c r="I58" s="4"/>
      <c r="J58" s="80" t="s">
        <v>58</v>
      </c>
      <c r="K58" s="80" t="s">
        <v>60</v>
      </c>
      <c r="L58" s="80" t="s">
        <v>66</v>
      </c>
      <c r="M58" s="80" t="s">
        <v>2</v>
      </c>
      <c r="N58" s="80" t="s">
        <v>4</v>
      </c>
      <c r="O58" s="80" t="s">
        <v>64</v>
      </c>
      <c r="P58" s="80" t="s">
        <v>62</v>
      </c>
      <c r="Q58" s="4"/>
      <c r="R58" s="80" t="s">
        <v>2</v>
      </c>
      <c r="S58" s="81">
        <f>'Global min variance'!P43</f>
        <v>-1.5937391692157612E-3</v>
      </c>
      <c r="T58" s="81">
        <f>'Global min variance'!Q43</f>
        <v>7.525002057579824E-3</v>
      </c>
      <c r="U58" s="81">
        <f>'Global min variance'!R43</f>
        <v>8.60395304529008E-3</v>
      </c>
      <c r="V58" s="81">
        <f>'Global min variance'!S43</f>
        <v>8.1552094918383555E-2</v>
      </c>
      <c r="W58" s="81">
        <f>'Global min variance'!T43</f>
        <v>8.6144470876639064E-3</v>
      </c>
      <c r="X58" s="81">
        <f>'Global min variance'!U43</f>
        <v>1.6531563570021061E-2</v>
      </c>
      <c r="Y58" s="81">
        <f>'Global min variance'!V43</f>
        <v>-2.4228583707343997E-3</v>
      </c>
      <c r="AB58" s="81" t="s">
        <v>2</v>
      </c>
      <c r="AC58">
        <f>M59</f>
        <v>0</v>
      </c>
    </row>
    <row r="59" spans="1:29" x14ac:dyDescent="0.3">
      <c r="A59" s="4"/>
      <c r="B59" s="4"/>
      <c r="C59" s="4"/>
      <c r="D59" s="4"/>
      <c r="E59" s="4"/>
      <c r="F59" s="4"/>
      <c r="G59" s="4"/>
      <c r="H59" s="4"/>
      <c r="I59" s="4"/>
      <c r="J59" s="4">
        <v>0.20181902346194197</v>
      </c>
      <c r="K59" s="4">
        <v>0</v>
      </c>
      <c r="L59" s="4">
        <v>0.30784878189797693</v>
      </c>
      <c r="M59" s="4">
        <v>0</v>
      </c>
      <c r="N59" s="4">
        <v>0</v>
      </c>
      <c r="O59" s="4">
        <v>0.49033219618579704</v>
      </c>
      <c r="P59" s="4">
        <v>0</v>
      </c>
      <c r="Q59" s="4"/>
      <c r="R59" s="80" t="s">
        <v>4</v>
      </c>
      <c r="S59" s="81">
        <f>'Global min variance'!P44</f>
        <v>9.3000978062696034E-3</v>
      </c>
      <c r="T59" s="81">
        <f>'Global min variance'!Q44</f>
        <v>-1.8798795073891847E-4</v>
      </c>
      <c r="U59" s="81">
        <f>'Global min variance'!R44</f>
        <v>1.0430962351500408E-3</v>
      </c>
      <c r="V59" s="81">
        <f>'Global min variance'!S44</f>
        <v>8.6144470876639064E-3</v>
      </c>
      <c r="W59" s="81">
        <f>'Global min variance'!T44</f>
        <v>4.7729494430891375E-2</v>
      </c>
      <c r="X59" s="81">
        <f>'Global min variance'!U44</f>
        <v>4.526820449772196E-3</v>
      </c>
      <c r="Y59" s="81">
        <f>'Global min variance'!V44</f>
        <v>-3.1531234686301189E-3</v>
      </c>
      <c r="AB59" s="81" t="s">
        <v>4</v>
      </c>
      <c r="AC59">
        <f>N59</f>
        <v>0</v>
      </c>
    </row>
    <row r="60" spans="1:29" x14ac:dyDescent="0.3">
      <c r="A60" s="4"/>
      <c r="B60" s="4"/>
      <c r="C60" s="4"/>
      <c r="D60" s="4"/>
      <c r="E60" s="4"/>
      <c r="F60" s="4"/>
      <c r="G60" s="4"/>
      <c r="H60" s="4"/>
      <c r="I60" s="4"/>
      <c r="J60" s="4"/>
      <c r="K60" s="4"/>
      <c r="L60" s="4"/>
      <c r="M60" s="4"/>
      <c r="N60" s="4"/>
      <c r="O60" s="4"/>
      <c r="P60" s="4"/>
      <c r="Q60" s="4"/>
      <c r="R60" s="80" t="s">
        <v>64</v>
      </c>
      <c r="S60" s="81">
        <f>'Global min variance'!P45</f>
        <v>-7.6229564885887183E-3</v>
      </c>
      <c r="T60" s="81">
        <f>'Global min variance'!Q45</f>
        <v>1.5188747653469068E-2</v>
      </c>
      <c r="U60" s="81">
        <f>'Global min variance'!R45</f>
        <v>8.234356924691287E-3</v>
      </c>
      <c r="V60" s="81">
        <f>'Global min variance'!S45</f>
        <v>1.6531563570021061E-2</v>
      </c>
      <c r="W60" s="81">
        <f>'Global min variance'!T45</f>
        <v>4.526820449772196E-3</v>
      </c>
      <c r="X60" s="81">
        <f>'Global min variance'!U45</f>
        <v>8.897279435245399E-2</v>
      </c>
      <c r="Y60" s="81">
        <f>'Global min variance'!V45</f>
        <v>8.8981090414810785E-3</v>
      </c>
      <c r="AB60" s="81" t="s">
        <v>64</v>
      </c>
      <c r="AC60">
        <f>O59</f>
        <v>0.49033219618579704</v>
      </c>
    </row>
    <row r="61" spans="1:29" x14ac:dyDescent="0.3">
      <c r="A61" s="4"/>
      <c r="B61" s="4"/>
      <c r="C61" s="4"/>
      <c r="D61" s="4"/>
      <c r="E61" s="4"/>
      <c r="F61" s="4"/>
      <c r="G61" s="4"/>
      <c r="H61" s="4"/>
      <c r="I61" s="4"/>
      <c r="J61" s="4"/>
      <c r="K61" s="4"/>
      <c r="L61" s="4"/>
      <c r="M61" s="4"/>
      <c r="N61" s="4"/>
      <c r="O61" s="4"/>
      <c r="P61" s="4"/>
      <c r="Q61" s="4"/>
      <c r="R61" s="80" t="s">
        <v>62</v>
      </c>
      <c r="S61" s="81">
        <f>'Global min variance'!P46</f>
        <v>1.8840519371293627E-3</v>
      </c>
      <c r="T61" s="81">
        <f>'Global min variance'!Q46</f>
        <v>3.795643958432654E-3</v>
      </c>
      <c r="U61" s="81">
        <f>'Global min variance'!R46</f>
        <v>9.4974250998948653E-3</v>
      </c>
      <c r="V61" s="81">
        <f>'Global min variance'!S46</f>
        <v>-2.4228583707343997E-3</v>
      </c>
      <c r="W61" s="81">
        <f>'Global min variance'!T46</f>
        <v>-3.1531234686301189E-3</v>
      </c>
      <c r="X61" s="81">
        <f>'Global min variance'!U46</f>
        <v>8.8981090414810785E-3</v>
      </c>
      <c r="Y61" s="81">
        <f>'Global min variance'!V46</f>
        <v>1.5997415913304502E-2</v>
      </c>
      <c r="AB61" s="81" t="s">
        <v>62</v>
      </c>
      <c r="AC61">
        <f>P59</f>
        <v>0</v>
      </c>
    </row>
    <row r="62" spans="1:29" x14ac:dyDescent="0.3">
      <c r="A62" s="4"/>
      <c r="B62" s="4"/>
      <c r="C62" s="4"/>
      <c r="D62" s="4"/>
      <c r="E62" s="4"/>
      <c r="F62" s="4"/>
      <c r="G62" s="4"/>
      <c r="H62" s="4"/>
      <c r="I62" s="4"/>
      <c r="J62" s="4"/>
      <c r="K62" s="4"/>
      <c r="L62" s="4"/>
      <c r="M62" s="4"/>
      <c r="N62" s="4"/>
      <c r="O62" s="4"/>
      <c r="P62" s="4"/>
      <c r="Q62" s="4"/>
      <c r="R62" s="4"/>
      <c r="S62" s="4"/>
      <c r="AB62" s="82"/>
    </row>
    <row r="63" spans="1:29" x14ac:dyDescent="0.3">
      <c r="A63" s="4"/>
      <c r="B63" s="4"/>
      <c r="C63" s="4"/>
      <c r="D63" s="4"/>
      <c r="E63" s="4"/>
      <c r="F63" s="4"/>
      <c r="G63" s="4"/>
      <c r="H63" s="4"/>
      <c r="I63" s="4"/>
      <c r="J63" s="4"/>
      <c r="K63" s="4"/>
      <c r="L63" s="4"/>
      <c r="M63" s="4"/>
      <c r="N63" s="4"/>
      <c r="O63" s="4"/>
      <c r="P63" s="4"/>
      <c r="Q63" s="4"/>
      <c r="R63" s="4"/>
      <c r="S63" s="4"/>
    </row>
    <row r="64" spans="1:29" x14ac:dyDescent="0.3">
      <c r="A64" s="4"/>
      <c r="B64" s="4"/>
      <c r="C64" s="4"/>
      <c r="D64" s="4"/>
      <c r="E64" s="4"/>
      <c r="F64" s="4"/>
      <c r="G64" s="4"/>
      <c r="H64" s="4"/>
      <c r="I64" s="4"/>
      <c r="J64" s="4"/>
      <c r="K64" s="4"/>
      <c r="L64" s="4"/>
      <c r="M64" s="4"/>
      <c r="N64" s="4"/>
      <c r="O64" s="4"/>
      <c r="P64" s="4"/>
      <c r="Q64" s="4"/>
      <c r="R64" s="4"/>
      <c r="S64" s="4">
        <v>1</v>
      </c>
      <c r="T64">
        <v>2</v>
      </c>
      <c r="U64">
        <v>3</v>
      </c>
      <c r="V64">
        <v>4</v>
      </c>
      <c r="W64">
        <v>5</v>
      </c>
      <c r="X64">
        <v>6</v>
      </c>
      <c r="Y64">
        <v>7</v>
      </c>
    </row>
    <row r="65" spans="1:25" x14ac:dyDescent="0.3">
      <c r="A65" s="4"/>
      <c r="B65" s="4"/>
      <c r="C65" s="4"/>
      <c r="D65" s="4"/>
      <c r="E65" s="4"/>
      <c r="F65" s="4"/>
      <c r="G65" s="4"/>
      <c r="H65" s="4"/>
      <c r="I65" s="4"/>
      <c r="J65" s="4"/>
      <c r="K65" s="4"/>
      <c r="L65" s="4"/>
      <c r="M65" s="4"/>
      <c r="N65" s="4"/>
      <c r="O65" s="4"/>
      <c r="P65" s="4"/>
      <c r="Q65" s="4"/>
      <c r="R65" s="4">
        <v>1</v>
      </c>
      <c r="S65" s="4">
        <f t="array" ref="S65:Y65">MMULT(J59:P59,S55:Y61)</f>
        <v>2.113516730835029E-2</v>
      </c>
      <c r="T65">
        <v>9.7279391271034212E-3</v>
      </c>
      <c r="U65">
        <v>1.7501948794950487E-2</v>
      </c>
      <c r="V65">
        <v>1.0433027453389311E-2</v>
      </c>
      <c r="W65">
        <v>4.4176983756307646E-3</v>
      </c>
      <c r="X65">
        <v>4.4622704770185581E-2</v>
      </c>
      <c r="Y65">
        <v>7.6670376184830493E-3</v>
      </c>
    </row>
    <row r="66" spans="1:25" x14ac:dyDescent="0.3">
      <c r="A66" s="4"/>
      <c r="B66" s="4"/>
      <c r="C66" s="4"/>
      <c r="D66" s="4"/>
      <c r="E66" s="4"/>
      <c r="F66" s="4"/>
      <c r="G66" s="4"/>
      <c r="H66" s="4"/>
      <c r="I66" s="4"/>
      <c r="J66" s="4"/>
      <c r="K66" s="4"/>
      <c r="L66" s="4"/>
      <c r="M66" s="4"/>
      <c r="N66" s="4"/>
      <c r="O66" s="4"/>
      <c r="P66" s="4"/>
      <c r="Q66" s="4"/>
      <c r="R66" s="4"/>
      <c r="S66" s="4"/>
    </row>
    <row r="67" spans="1:25" x14ac:dyDescent="0.3">
      <c r="A67" s="4"/>
      <c r="B67" s="4"/>
      <c r="C67" s="4"/>
      <c r="D67" s="4"/>
      <c r="E67" s="4"/>
      <c r="F67" s="4"/>
      <c r="G67" s="4"/>
      <c r="H67" s="4"/>
      <c r="I67" s="4"/>
      <c r="J67" s="4"/>
      <c r="K67" s="4"/>
      <c r="L67" s="4"/>
      <c r="M67" s="4"/>
      <c r="N67" s="4"/>
      <c r="O67" s="4"/>
      <c r="P67" s="4"/>
      <c r="Q67" s="4"/>
      <c r="R67" s="4"/>
      <c r="S67" s="4" t="s">
        <v>79</v>
      </c>
      <c r="T67">
        <f>MMULT(S65:Y65,AC55:AC61)</f>
        <v>3.1533381273957828E-2</v>
      </c>
    </row>
    <row r="68" spans="1:25" x14ac:dyDescent="0.3">
      <c r="A68" s="4"/>
      <c r="B68" s="4"/>
      <c r="C68" s="4"/>
      <c r="D68" s="4"/>
      <c r="E68" s="4"/>
      <c r="F68" s="4"/>
      <c r="G68" s="4"/>
      <c r="H68" s="4"/>
      <c r="I68" s="4"/>
      <c r="J68" s="4"/>
      <c r="K68" s="4"/>
      <c r="L68" s="4"/>
      <c r="M68" s="4"/>
      <c r="N68" s="4"/>
      <c r="O68" s="4"/>
      <c r="P68" s="4"/>
      <c r="Q68" s="4"/>
      <c r="R68" s="4"/>
      <c r="S68" s="4"/>
    </row>
    <row r="69" spans="1:25" x14ac:dyDescent="0.3">
      <c r="A69" s="4"/>
      <c r="B69" s="4"/>
      <c r="C69" s="4"/>
      <c r="D69" s="4"/>
      <c r="E69" s="4"/>
      <c r="F69" s="4"/>
      <c r="G69" s="4"/>
      <c r="H69" s="4"/>
      <c r="I69" s="4"/>
      <c r="J69" s="4"/>
      <c r="K69" s="4"/>
      <c r="L69" s="4"/>
      <c r="M69" s="4"/>
      <c r="N69" s="4"/>
      <c r="O69" s="4"/>
      <c r="P69" s="4"/>
      <c r="Q69" s="4"/>
      <c r="R69" s="4"/>
      <c r="S69" s="4"/>
    </row>
    <row r="70" spans="1:25" x14ac:dyDescent="0.3">
      <c r="A70" s="4"/>
      <c r="B70" s="4"/>
      <c r="C70" s="4"/>
      <c r="D70" s="4"/>
      <c r="E70" s="4"/>
      <c r="F70" s="4"/>
      <c r="G70" s="4"/>
      <c r="H70" s="4"/>
      <c r="I70" s="4"/>
      <c r="J70" s="4"/>
      <c r="K70" s="4"/>
      <c r="L70" s="4"/>
      <c r="M70" s="4"/>
      <c r="N70" s="4"/>
      <c r="O70" s="4"/>
      <c r="P70" s="4"/>
      <c r="Q70" s="4"/>
      <c r="R70" s="4"/>
      <c r="S70" s="4"/>
    </row>
    <row r="71" spans="1:25" x14ac:dyDescent="0.3">
      <c r="A71" s="4"/>
      <c r="B71" s="4"/>
      <c r="C71" s="4"/>
      <c r="D71" s="4"/>
      <c r="E71" s="4"/>
      <c r="F71" s="4"/>
      <c r="G71" s="4"/>
      <c r="H71" s="4"/>
      <c r="I71" s="4"/>
      <c r="J71" s="4"/>
      <c r="K71" s="4"/>
      <c r="L71" s="4"/>
      <c r="M71" s="4"/>
      <c r="N71" s="4"/>
      <c r="O71" s="4"/>
      <c r="P71" s="4"/>
      <c r="Q71" s="4"/>
      <c r="R71" s="4"/>
      <c r="S71" s="4"/>
    </row>
    <row r="72" spans="1:25" x14ac:dyDescent="0.3">
      <c r="A72" s="4"/>
      <c r="B72" s="4"/>
      <c r="C72" s="4"/>
      <c r="D72" s="4"/>
      <c r="E72" s="4"/>
      <c r="F72" s="4"/>
      <c r="G72" s="4"/>
      <c r="H72" s="4"/>
      <c r="I72" s="4"/>
      <c r="J72" s="4"/>
      <c r="K72" s="4"/>
      <c r="L72" s="4"/>
      <c r="M72" s="4"/>
      <c r="N72" s="4"/>
      <c r="O72" s="4"/>
      <c r="P72" s="4"/>
      <c r="Q72" s="4"/>
      <c r="R72" s="4"/>
      <c r="S72" s="4"/>
    </row>
    <row r="73" spans="1:25" x14ac:dyDescent="0.3">
      <c r="A73" s="4"/>
      <c r="B73" s="4"/>
      <c r="C73" s="4"/>
      <c r="D73" s="4"/>
      <c r="E73" s="4"/>
      <c r="F73" s="4"/>
      <c r="G73" s="4"/>
      <c r="H73" s="4"/>
      <c r="I73" s="4"/>
      <c r="J73" s="4"/>
      <c r="K73" s="4"/>
      <c r="L73" s="4"/>
      <c r="M73" s="4"/>
      <c r="N73" s="4"/>
      <c r="O73" s="4"/>
      <c r="P73" s="4"/>
      <c r="Q73" s="4"/>
      <c r="R73" s="4"/>
      <c r="S73" s="4"/>
    </row>
    <row r="74" spans="1:25" x14ac:dyDescent="0.3">
      <c r="A74" s="4"/>
      <c r="B74" s="4"/>
      <c r="C74" s="4"/>
      <c r="D74" s="4"/>
      <c r="E74" s="4"/>
      <c r="F74" s="4"/>
      <c r="G74" s="4"/>
      <c r="H74" s="4"/>
      <c r="I74" s="4"/>
      <c r="J74" s="4"/>
      <c r="K74" s="4"/>
      <c r="L74" s="4"/>
      <c r="M74" s="4"/>
      <c r="N74" s="4"/>
      <c r="O74" s="4"/>
      <c r="P74" s="4"/>
      <c r="Q74" s="4"/>
      <c r="R74" s="4"/>
      <c r="S74" s="4"/>
    </row>
    <row r="75" spans="1:25" x14ac:dyDescent="0.3">
      <c r="A75" s="4"/>
      <c r="B75" s="4"/>
      <c r="C75" s="4"/>
      <c r="D75" s="4"/>
      <c r="E75" s="4"/>
      <c r="F75" s="4"/>
      <c r="G75" s="4"/>
      <c r="H75" s="4"/>
      <c r="I75" s="4"/>
      <c r="J75" s="4"/>
      <c r="K75" s="4"/>
      <c r="L75" s="4"/>
      <c r="M75" s="4"/>
      <c r="N75" s="4"/>
      <c r="O75" s="4"/>
      <c r="P75" s="4"/>
      <c r="Q75" s="4"/>
      <c r="R75" s="4"/>
      <c r="S75" s="4"/>
    </row>
    <row r="76" spans="1:25" x14ac:dyDescent="0.3">
      <c r="A76" s="4"/>
      <c r="B76" s="4"/>
      <c r="C76" s="4"/>
      <c r="D76" s="4"/>
      <c r="E76" s="4"/>
      <c r="F76" s="4"/>
      <c r="G76" s="4"/>
      <c r="H76" s="4"/>
      <c r="I76" s="4"/>
      <c r="J76" s="4"/>
      <c r="K76" s="4"/>
      <c r="L76" s="4"/>
      <c r="M76" s="4"/>
      <c r="N76" s="4"/>
      <c r="O76" s="4"/>
      <c r="P76" s="4"/>
      <c r="Q76" s="4"/>
      <c r="R76" s="4"/>
      <c r="S76" s="4"/>
    </row>
    <row r="77" spans="1:25" x14ac:dyDescent="0.3">
      <c r="A77" s="4"/>
      <c r="B77" s="4"/>
      <c r="C77" s="4"/>
      <c r="D77" s="4"/>
      <c r="E77" s="4"/>
      <c r="F77" s="4"/>
      <c r="G77" s="4"/>
      <c r="H77" s="4"/>
      <c r="I77" s="4"/>
      <c r="J77" s="4"/>
      <c r="K77" s="4"/>
      <c r="L77" s="4"/>
      <c r="M77" s="4"/>
      <c r="N77" s="4"/>
      <c r="O77" s="4"/>
      <c r="P77" s="4"/>
      <c r="Q77" s="4"/>
      <c r="R77" s="4"/>
      <c r="S77" s="4"/>
    </row>
    <row r="78" spans="1:25" x14ac:dyDescent="0.3">
      <c r="A78" s="4"/>
      <c r="B78" s="4"/>
      <c r="C78" s="4"/>
      <c r="D78" s="4"/>
      <c r="E78" s="4"/>
      <c r="F78" s="4"/>
      <c r="G78" s="4"/>
      <c r="H78" s="4"/>
      <c r="I78" s="4"/>
      <c r="J78" s="4"/>
      <c r="K78" s="4"/>
      <c r="L78" s="4"/>
      <c r="M78" s="4"/>
      <c r="N78" s="4"/>
      <c r="O78" s="4"/>
      <c r="P78" s="4"/>
      <c r="Q78" s="4"/>
      <c r="R78" s="4"/>
      <c r="S78" s="4"/>
    </row>
    <row r="79" spans="1:25" x14ac:dyDescent="0.3">
      <c r="A79" s="4"/>
      <c r="B79" s="4"/>
      <c r="C79" s="4"/>
      <c r="D79" s="4"/>
      <c r="E79" s="4"/>
      <c r="F79" s="4"/>
      <c r="G79" s="4"/>
      <c r="H79" s="4"/>
      <c r="I79" s="4"/>
      <c r="J79" s="4"/>
      <c r="K79" s="4"/>
      <c r="L79" s="4"/>
      <c r="M79" s="4"/>
      <c r="N79" s="4"/>
      <c r="O79" s="4"/>
      <c r="P79" s="4"/>
      <c r="Q79" s="4"/>
      <c r="R79" s="4"/>
      <c r="S79" s="4"/>
    </row>
    <row r="80" spans="1:25" x14ac:dyDescent="0.3">
      <c r="A80" s="4"/>
      <c r="B80" s="4"/>
      <c r="C80" s="4"/>
      <c r="D80" s="4"/>
      <c r="E80" s="4"/>
      <c r="F80" s="4"/>
      <c r="G80" s="4"/>
      <c r="H80" s="4"/>
      <c r="I80" s="4"/>
      <c r="J80" s="4"/>
      <c r="K80" s="4"/>
      <c r="L80" s="4"/>
      <c r="M80" s="4"/>
      <c r="N80" s="4"/>
      <c r="O80" s="4"/>
      <c r="P80" s="4"/>
      <c r="Q80" s="4"/>
      <c r="R80" s="4"/>
      <c r="S80" s="4"/>
    </row>
    <row r="81" spans="1:19" x14ac:dyDescent="0.3">
      <c r="A81" s="4"/>
      <c r="B81" s="4"/>
      <c r="C81" s="4"/>
      <c r="D81" s="4"/>
      <c r="E81" s="4"/>
      <c r="F81" s="4"/>
      <c r="G81" s="4"/>
      <c r="H81" s="4"/>
      <c r="I81" s="4"/>
      <c r="J81" s="4"/>
      <c r="K81" s="4"/>
      <c r="L81" s="4"/>
      <c r="M81" s="4"/>
      <c r="N81" s="4"/>
      <c r="O81" s="4"/>
      <c r="P81" s="4"/>
      <c r="Q81" s="4"/>
      <c r="R81" s="4"/>
      <c r="S81" s="4"/>
    </row>
    <row r="82" spans="1:19" x14ac:dyDescent="0.3">
      <c r="A82" s="4"/>
      <c r="B82" s="4"/>
      <c r="C82" s="4"/>
      <c r="D82" s="4"/>
      <c r="E82" s="4"/>
      <c r="F82" s="4"/>
      <c r="G82" s="4"/>
      <c r="H82" s="4"/>
      <c r="I82" s="4"/>
      <c r="J82" s="4"/>
      <c r="K82" s="4"/>
      <c r="L82" s="4"/>
      <c r="M82" s="4"/>
      <c r="N82" s="4"/>
      <c r="O82" s="4"/>
      <c r="P82" s="4"/>
      <c r="Q82" s="4"/>
      <c r="R82" s="4"/>
      <c r="S82" s="4"/>
    </row>
    <row r="83" spans="1:19" x14ac:dyDescent="0.3">
      <c r="A83" s="4"/>
      <c r="B83" s="4"/>
      <c r="C83" s="4"/>
      <c r="D83" s="4"/>
      <c r="E83" s="4"/>
      <c r="F83" s="4"/>
      <c r="G83" s="4"/>
      <c r="H83" s="4"/>
      <c r="I83" s="4"/>
      <c r="J83" s="4"/>
      <c r="K83" s="4"/>
      <c r="L83" s="4"/>
      <c r="M83" s="4"/>
      <c r="N83" s="4"/>
      <c r="O83" s="4"/>
      <c r="P83" s="4"/>
      <c r="Q83" s="4"/>
      <c r="R83" s="4"/>
      <c r="S83" s="4"/>
    </row>
    <row r="84" spans="1:19" x14ac:dyDescent="0.3">
      <c r="A84" s="4"/>
      <c r="B84" s="4"/>
      <c r="C84" s="4"/>
      <c r="D84" s="4"/>
      <c r="E84" s="4"/>
      <c r="F84" s="4"/>
      <c r="G84" s="4"/>
      <c r="H84" s="4"/>
      <c r="I84" s="4"/>
      <c r="J84" s="4"/>
      <c r="K84" s="4"/>
      <c r="L84" s="4"/>
      <c r="M84" s="4"/>
      <c r="N84" s="4"/>
      <c r="O84" s="4"/>
      <c r="P84" s="4"/>
      <c r="Q84" s="4"/>
      <c r="R84" s="4"/>
      <c r="S84" s="4"/>
    </row>
    <row r="85" spans="1:19" x14ac:dyDescent="0.3">
      <c r="A85" s="4"/>
      <c r="B85" s="4"/>
      <c r="C85" s="4"/>
      <c r="D85" s="4"/>
      <c r="E85" s="4"/>
      <c r="F85" s="4"/>
      <c r="G85" s="4"/>
      <c r="H85" s="4"/>
      <c r="I85" s="4"/>
      <c r="J85" s="4"/>
      <c r="K85" s="4"/>
      <c r="L85" s="4"/>
      <c r="M85" s="4"/>
      <c r="N85" s="4"/>
      <c r="O85" s="4"/>
      <c r="P85" s="4"/>
      <c r="Q85" s="4"/>
      <c r="R85" s="4"/>
      <c r="S85" s="4"/>
    </row>
    <row r="86" spans="1:19" x14ac:dyDescent="0.3">
      <c r="A86" s="4"/>
      <c r="B86" s="4"/>
      <c r="C86" s="4"/>
      <c r="D86" s="4"/>
      <c r="E86" s="4"/>
      <c r="F86" s="4"/>
      <c r="G86" s="4"/>
      <c r="H86" s="4"/>
      <c r="I86" s="4"/>
      <c r="J86" s="4"/>
      <c r="K86" s="4"/>
      <c r="L86" s="4"/>
      <c r="M86" s="4"/>
      <c r="N86" s="4"/>
      <c r="O86" s="4"/>
      <c r="P86" s="4"/>
      <c r="Q86" s="4"/>
      <c r="R86" s="4"/>
      <c r="S86" s="4"/>
    </row>
    <row r="87" spans="1:19" x14ac:dyDescent="0.3">
      <c r="A87" s="4"/>
      <c r="B87" s="4"/>
      <c r="C87" s="4"/>
      <c r="D87" s="4"/>
      <c r="E87" s="4"/>
      <c r="F87" s="4"/>
      <c r="G87" s="4"/>
      <c r="H87" s="4"/>
      <c r="I87" s="4"/>
      <c r="J87" s="4"/>
      <c r="K87" s="4"/>
      <c r="L87" s="4"/>
      <c r="M87" s="4"/>
      <c r="N87" s="4"/>
      <c r="O87" s="4"/>
      <c r="P87" s="4"/>
      <c r="Q87" s="4"/>
      <c r="R87" s="4"/>
      <c r="S87" s="4"/>
    </row>
    <row r="88" spans="1:19" x14ac:dyDescent="0.3">
      <c r="A88" s="4"/>
      <c r="B88" s="4"/>
      <c r="C88" s="4"/>
      <c r="D88" s="4"/>
      <c r="E88" s="4"/>
      <c r="F88" s="4"/>
      <c r="G88" s="4"/>
      <c r="H88" s="4"/>
      <c r="I88" s="4"/>
      <c r="J88" s="4"/>
      <c r="K88" s="4"/>
      <c r="L88" s="4"/>
      <c r="M88" s="4"/>
      <c r="N88" s="4"/>
      <c r="O88" s="4"/>
      <c r="P88" s="4"/>
      <c r="Q88" s="4"/>
      <c r="R88" s="4"/>
      <c r="S88" s="4"/>
    </row>
    <row r="89" spans="1:19" x14ac:dyDescent="0.3">
      <c r="A89" s="4"/>
      <c r="B89" s="4"/>
      <c r="C89" s="4"/>
      <c r="D89" s="4"/>
      <c r="E89" s="4"/>
      <c r="F89" s="4"/>
      <c r="G89" s="4"/>
      <c r="H89" s="4"/>
      <c r="I89" s="4"/>
      <c r="J89" s="4"/>
      <c r="K89" s="4"/>
      <c r="L89" s="4"/>
      <c r="M89" s="4"/>
      <c r="N89" s="4"/>
      <c r="O89" s="4"/>
      <c r="P89" s="4"/>
      <c r="Q89" s="4"/>
      <c r="R89" s="4"/>
      <c r="S89" s="4"/>
    </row>
    <row r="90" spans="1:19" x14ac:dyDescent="0.3">
      <c r="A90" s="4"/>
      <c r="B90" s="4"/>
      <c r="C90" s="4"/>
      <c r="D90" s="4"/>
      <c r="E90" s="4"/>
      <c r="F90" s="4"/>
      <c r="G90" s="4"/>
      <c r="H90" s="4"/>
      <c r="I90" s="4"/>
      <c r="J90" s="4"/>
      <c r="K90" s="4"/>
      <c r="L90" s="4"/>
      <c r="M90" s="4"/>
      <c r="N90" s="4"/>
      <c r="O90" s="4"/>
      <c r="P90" s="4"/>
      <c r="Q90" s="4"/>
      <c r="R90" s="4"/>
      <c r="S90" s="4"/>
    </row>
    <row r="91" spans="1:19" x14ac:dyDescent="0.3">
      <c r="A91" s="4"/>
      <c r="B91" s="4"/>
      <c r="C91" s="4"/>
      <c r="D91" s="4"/>
      <c r="E91" s="4"/>
      <c r="F91" s="4"/>
      <c r="G91" s="4"/>
      <c r="H91" s="4"/>
      <c r="I91" s="4"/>
      <c r="J91" s="4"/>
      <c r="K91" s="4"/>
      <c r="L91" s="4"/>
      <c r="M91" s="4"/>
      <c r="N91" s="4"/>
      <c r="O91" s="4"/>
      <c r="P91" s="4"/>
      <c r="Q91" s="4"/>
      <c r="R91" s="4"/>
      <c r="S91" s="4"/>
    </row>
    <row r="92" spans="1:19" x14ac:dyDescent="0.3">
      <c r="A92" s="4"/>
      <c r="B92" s="4"/>
      <c r="C92" s="4"/>
      <c r="D92" s="4"/>
      <c r="E92" s="4"/>
      <c r="F92" s="4"/>
      <c r="G92" s="4"/>
      <c r="H92" s="4"/>
      <c r="I92" s="4"/>
      <c r="J92" s="4"/>
      <c r="K92" s="4"/>
      <c r="L92" s="4"/>
      <c r="M92" s="4"/>
      <c r="N92" s="4"/>
      <c r="O92" s="4"/>
      <c r="P92" s="4"/>
      <c r="Q92" s="4"/>
      <c r="R92" s="4"/>
      <c r="S92" s="4"/>
    </row>
    <row r="93" spans="1:19" x14ac:dyDescent="0.3">
      <c r="A93" s="4"/>
      <c r="B93" s="4"/>
      <c r="C93" s="4"/>
      <c r="D93" s="4"/>
      <c r="E93" s="4"/>
      <c r="F93" s="4"/>
      <c r="G93" s="4"/>
      <c r="H93" s="4"/>
      <c r="I93" s="4"/>
      <c r="J93" s="4"/>
      <c r="K93" s="4"/>
      <c r="L93" s="4"/>
      <c r="M93" s="4"/>
      <c r="N93" s="4"/>
      <c r="O93" s="4"/>
      <c r="P93" s="4"/>
      <c r="Q93" s="4"/>
      <c r="R93" s="4"/>
      <c r="S93" s="4"/>
    </row>
    <row r="94" spans="1:19" x14ac:dyDescent="0.3">
      <c r="A94" s="4"/>
      <c r="B94" s="4"/>
      <c r="C94" s="4"/>
      <c r="D94" s="4"/>
      <c r="E94" s="4"/>
      <c r="F94" s="4"/>
      <c r="G94" s="4"/>
      <c r="H94" s="4"/>
      <c r="I94" s="4"/>
      <c r="J94" s="4"/>
      <c r="K94" s="4"/>
      <c r="L94" s="4"/>
      <c r="M94" s="4"/>
      <c r="N94" s="4"/>
      <c r="O94" s="4"/>
      <c r="P94" s="4"/>
      <c r="Q94" s="4"/>
      <c r="R94" s="4"/>
      <c r="S94" s="4"/>
    </row>
    <row r="95" spans="1:19" x14ac:dyDescent="0.3">
      <c r="A95" s="4"/>
      <c r="B95" s="4"/>
      <c r="C95" s="4"/>
      <c r="D95" s="4"/>
      <c r="E95" s="4"/>
      <c r="F95" s="4"/>
      <c r="G95" s="4"/>
      <c r="H95" s="4"/>
      <c r="I95" s="4"/>
      <c r="J95" s="4"/>
      <c r="K95" s="4"/>
      <c r="L95" s="4"/>
      <c r="M95" s="4"/>
      <c r="N95" s="4"/>
      <c r="O95" s="4"/>
      <c r="P95" s="4"/>
      <c r="Q95" s="4"/>
      <c r="R95" s="4"/>
      <c r="S95" s="4"/>
    </row>
    <row r="96" spans="1:19" x14ac:dyDescent="0.3">
      <c r="A96" s="4"/>
      <c r="B96" s="4"/>
      <c r="C96" s="4"/>
      <c r="D96" s="4"/>
      <c r="E96" s="4"/>
      <c r="F96" s="4"/>
      <c r="G96" s="4"/>
      <c r="H96" s="4"/>
      <c r="I96" s="4"/>
      <c r="J96" s="4"/>
      <c r="K96" s="4"/>
      <c r="L96" s="4"/>
      <c r="M96" s="4"/>
      <c r="N96" s="4"/>
      <c r="O96" s="4"/>
      <c r="P96" s="4"/>
      <c r="Q96" s="4"/>
      <c r="R96" s="4"/>
      <c r="S96" s="4"/>
    </row>
    <row r="97" spans="1:19" x14ac:dyDescent="0.3">
      <c r="A97" s="4"/>
      <c r="B97" s="4"/>
      <c r="C97" s="4"/>
      <c r="D97" s="4"/>
      <c r="E97" s="4"/>
      <c r="F97" s="4"/>
      <c r="G97" s="4"/>
      <c r="H97" s="4"/>
      <c r="I97" s="4"/>
      <c r="J97" s="4"/>
      <c r="K97" s="4"/>
      <c r="L97" s="4"/>
      <c r="M97" s="4"/>
      <c r="N97" s="4"/>
      <c r="O97" s="4"/>
      <c r="P97" s="4"/>
      <c r="Q97" s="4"/>
      <c r="R97" s="4"/>
      <c r="S97" s="4"/>
    </row>
    <row r="98" spans="1:19" x14ac:dyDescent="0.3">
      <c r="A98" s="4"/>
      <c r="B98" s="4"/>
      <c r="C98" s="4"/>
      <c r="D98" s="4"/>
      <c r="E98" s="4"/>
      <c r="F98" s="4"/>
      <c r="G98" s="4"/>
      <c r="H98" s="4"/>
      <c r="I98" s="4"/>
      <c r="J98" s="4"/>
      <c r="K98" s="4"/>
      <c r="L98" s="4"/>
      <c r="M98" s="4"/>
      <c r="N98" s="4"/>
      <c r="O98" s="4"/>
      <c r="P98" s="4"/>
      <c r="Q98" s="4"/>
      <c r="R98" s="4"/>
      <c r="S98" s="4"/>
    </row>
    <row r="99" spans="1:19" x14ac:dyDescent="0.3">
      <c r="A99" s="4"/>
      <c r="B99" s="4"/>
      <c r="C99" s="4"/>
      <c r="D99" s="4"/>
      <c r="E99" s="4"/>
      <c r="F99" s="4"/>
      <c r="G99" s="4"/>
      <c r="H99" s="4"/>
      <c r="I99" s="4"/>
      <c r="J99" s="4"/>
      <c r="K99" s="4"/>
      <c r="L99" s="4"/>
      <c r="M99" s="4"/>
      <c r="N99" s="4"/>
      <c r="O99" s="4"/>
      <c r="P99" s="4"/>
      <c r="Q99" s="4"/>
      <c r="R99" s="4"/>
      <c r="S99" s="4"/>
    </row>
    <row r="100" spans="1:19" x14ac:dyDescent="0.3">
      <c r="A100" s="4"/>
      <c r="B100" s="4"/>
      <c r="C100" s="4"/>
      <c r="D100" s="4"/>
      <c r="E100" s="4"/>
      <c r="F100" s="4"/>
      <c r="G100" s="4"/>
      <c r="H100" s="4"/>
      <c r="I100" s="4"/>
      <c r="J100" s="4"/>
      <c r="K100" s="4"/>
      <c r="L100" s="4"/>
      <c r="M100" s="4"/>
      <c r="N100" s="4"/>
      <c r="O100" s="4"/>
      <c r="P100" s="4"/>
      <c r="Q100" s="4"/>
      <c r="R100" s="4"/>
      <c r="S100" s="4"/>
    </row>
    <row r="101" spans="1:19" x14ac:dyDescent="0.3">
      <c r="A101" s="4"/>
      <c r="B101" s="4"/>
      <c r="C101" s="4"/>
      <c r="D101" s="4"/>
      <c r="E101" s="4"/>
      <c r="F101" s="4"/>
      <c r="G101" s="4"/>
      <c r="H101" s="4"/>
      <c r="I101" s="4"/>
      <c r="J101" s="4"/>
      <c r="K101" s="4"/>
      <c r="L101" s="4"/>
      <c r="M101" s="4"/>
      <c r="N101" s="4"/>
      <c r="O101" s="4"/>
      <c r="P101" s="4"/>
      <c r="Q101" s="4"/>
      <c r="R101" s="4"/>
      <c r="S101" s="4"/>
    </row>
    <row r="102" spans="1:19" x14ac:dyDescent="0.3">
      <c r="A102" s="4"/>
      <c r="B102" s="4"/>
      <c r="C102" s="4"/>
      <c r="D102" s="4"/>
      <c r="E102" s="4"/>
      <c r="F102" s="4"/>
      <c r="G102" s="4"/>
      <c r="H102" s="4"/>
      <c r="I102" s="4"/>
      <c r="J102" s="4"/>
      <c r="K102" s="4"/>
      <c r="L102" s="4"/>
      <c r="M102" s="4"/>
      <c r="N102" s="4"/>
      <c r="O102" s="4"/>
      <c r="P102" s="4"/>
      <c r="Q102" s="4"/>
      <c r="R102" s="4"/>
      <c r="S102" s="4"/>
    </row>
    <row r="103" spans="1:19" x14ac:dyDescent="0.3">
      <c r="A103" s="4"/>
      <c r="B103" s="4"/>
      <c r="C103" s="4"/>
      <c r="D103" s="4"/>
      <c r="E103" s="4"/>
      <c r="F103" s="4"/>
      <c r="G103" s="4"/>
      <c r="H103" s="4"/>
      <c r="I103" s="4"/>
      <c r="J103" s="4"/>
      <c r="K103" s="4"/>
      <c r="L103" s="4"/>
      <c r="M103" s="4"/>
      <c r="N103" s="4"/>
      <c r="O103" s="4"/>
      <c r="P103" s="4"/>
      <c r="Q103" s="4"/>
      <c r="R103" s="4"/>
      <c r="S103" s="4"/>
    </row>
    <row r="104" spans="1:19" x14ac:dyDescent="0.3">
      <c r="A104" s="4"/>
      <c r="B104" s="4"/>
      <c r="C104" s="4"/>
      <c r="D104" s="4"/>
      <c r="E104" s="4"/>
      <c r="F104" s="4"/>
      <c r="G104" s="4"/>
      <c r="H104" s="4"/>
      <c r="I104" s="4"/>
      <c r="J104" s="4"/>
      <c r="K104" s="4"/>
      <c r="L104" s="4"/>
      <c r="M104" s="4"/>
      <c r="N104" s="4"/>
      <c r="O104" s="4"/>
      <c r="P104" s="4"/>
      <c r="Q104" s="4"/>
      <c r="R104" s="4"/>
      <c r="S104" s="4"/>
    </row>
    <row r="105" spans="1:19" x14ac:dyDescent="0.3">
      <c r="A105" s="4"/>
      <c r="B105" s="4"/>
      <c r="C105" s="4"/>
      <c r="D105" s="4"/>
      <c r="E105" s="4"/>
      <c r="F105" s="4"/>
      <c r="G105" s="4"/>
      <c r="H105" s="4"/>
      <c r="I105" s="4"/>
      <c r="J105" s="4"/>
      <c r="K105" s="4"/>
      <c r="L105" s="4"/>
      <c r="M105" s="4"/>
      <c r="N105" s="4"/>
      <c r="O105" s="4"/>
      <c r="P105" s="4"/>
      <c r="Q105" s="4"/>
      <c r="R105" s="4"/>
      <c r="S105" s="4"/>
    </row>
    <row r="106" spans="1:19" x14ac:dyDescent="0.3">
      <c r="A106" s="4"/>
      <c r="B106" s="4"/>
      <c r="C106" s="4"/>
      <c r="D106" s="4"/>
      <c r="E106" s="4"/>
      <c r="F106" s="4"/>
      <c r="G106" s="4"/>
      <c r="H106" s="4"/>
      <c r="I106" s="4"/>
      <c r="J106" s="4"/>
      <c r="K106" s="4"/>
      <c r="L106" s="4"/>
      <c r="M106" s="4"/>
      <c r="N106" s="4"/>
      <c r="O106" s="4"/>
      <c r="P106" s="4"/>
      <c r="Q106" s="4"/>
      <c r="R106" s="4"/>
      <c r="S106" s="4"/>
    </row>
    <row r="107" spans="1:19" x14ac:dyDescent="0.3">
      <c r="A107" s="4"/>
      <c r="B107" s="4"/>
      <c r="C107" s="4"/>
      <c r="D107" s="4"/>
      <c r="E107" s="4"/>
      <c r="F107" s="4"/>
      <c r="G107" s="4"/>
      <c r="H107" s="4"/>
      <c r="I107" s="4"/>
      <c r="J107" s="4"/>
      <c r="K107" s="4"/>
      <c r="L107" s="4"/>
      <c r="M107" s="4"/>
      <c r="N107" s="4"/>
      <c r="O107" s="4"/>
      <c r="P107" s="4"/>
      <c r="Q107" s="4"/>
      <c r="R107" s="4"/>
      <c r="S107" s="4"/>
    </row>
    <row r="108" spans="1:19" x14ac:dyDescent="0.3">
      <c r="A108" s="4"/>
      <c r="B108" s="4"/>
      <c r="C108" s="4"/>
      <c r="D108" s="4"/>
      <c r="E108" s="4"/>
      <c r="F108" s="4"/>
      <c r="G108" s="4"/>
      <c r="H108" s="4"/>
      <c r="I108" s="4"/>
      <c r="J108" s="4"/>
      <c r="K108" s="4"/>
      <c r="L108" s="4"/>
      <c r="M108" s="4"/>
      <c r="N108" s="4"/>
      <c r="O108" s="4"/>
      <c r="P108" s="4"/>
      <c r="Q108" s="4"/>
      <c r="R108" s="4"/>
      <c r="S108" s="4"/>
    </row>
    <row r="109" spans="1:19" x14ac:dyDescent="0.3">
      <c r="A109" s="4"/>
      <c r="B109" s="4"/>
      <c r="C109" s="4"/>
      <c r="D109" s="4"/>
      <c r="E109" s="4"/>
      <c r="F109" s="4"/>
      <c r="G109" s="4"/>
      <c r="H109" s="4"/>
      <c r="I109" s="4"/>
      <c r="J109" s="4"/>
      <c r="K109" s="4"/>
      <c r="L109" s="4"/>
      <c r="M109" s="4"/>
      <c r="N109" s="4"/>
      <c r="O109" s="4"/>
      <c r="P109" s="4"/>
      <c r="Q109" s="4"/>
      <c r="R109" s="4"/>
      <c r="S109" s="4"/>
    </row>
    <row r="110" spans="1:19" x14ac:dyDescent="0.3">
      <c r="A110" s="4"/>
      <c r="B110" s="4"/>
      <c r="C110" s="4"/>
      <c r="D110" s="4"/>
      <c r="E110" s="4"/>
      <c r="F110" s="4"/>
      <c r="G110" s="4"/>
      <c r="H110" s="4"/>
      <c r="I110" s="4"/>
      <c r="J110" s="4"/>
      <c r="K110" s="4"/>
      <c r="L110" s="4"/>
      <c r="M110" s="4"/>
      <c r="N110" s="4"/>
      <c r="O110" s="4"/>
      <c r="P110" s="4"/>
      <c r="Q110" s="4"/>
      <c r="R110" s="4"/>
      <c r="S110" s="4"/>
    </row>
    <row r="111" spans="1:19" x14ac:dyDescent="0.3">
      <c r="A111" s="4"/>
      <c r="B111" s="4"/>
      <c r="C111" s="4"/>
      <c r="D111" s="4"/>
      <c r="E111" s="4"/>
      <c r="F111" s="4"/>
      <c r="G111" s="4"/>
      <c r="H111" s="4"/>
      <c r="I111" s="4"/>
      <c r="J111" s="4"/>
      <c r="K111" s="4"/>
      <c r="L111" s="4"/>
      <c r="M111" s="4"/>
      <c r="N111" s="4"/>
      <c r="O111" s="4"/>
      <c r="P111" s="4"/>
      <c r="Q111" s="4"/>
      <c r="R111" s="4"/>
      <c r="S111" s="4"/>
    </row>
    <row r="112" spans="1:19" x14ac:dyDescent="0.3">
      <c r="A112" s="4"/>
      <c r="B112" s="4"/>
      <c r="C112" s="4"/>
      <c r="D112" s="4"/>
      <c r="E112" s="4"/>
      <c r="F112" s="4"/>
      <c r="G112" s="4"/>
      <c r="H112" s="4"/>
      <c r="I112" s="4"/>
      <c r="J112" s="4"/>
      <c r="K112" s="4"/>
      <c r="L112" s="4"/>
      <c r="M112" s="4"/>
      <c r="N112" s="4"/>
      <c r="O112" s="4"/>
      <c r="P112" s="4"/>
      <c r="Q112" s="4"/>
      <c r="R112" s="4"/>
      <c r="S112" s="4"/>
    </row>
    <row r="113" spans="1:19" x14ac:dyDescent="0.3">
      <c r="A113" s="4"/>
      <c r="B113" s="4"/>
      <c r="C113" s="4"/>
      <c r="D113" s="4"/>
      <c r="E113" s="4"/>
      <c r="F113" s="4"/>
      <c r="G113" s="4"/>
      <c r="H113" s="4"/>
      <c r="I113" s="4"/>
      <c r="J113" s="4"/>
      <c r="K113" s="4"/>
      <c r="L113" s="4"/>
      <c r="M113" s="4"/>
      <c r="N113" s="4"/>
      <c r="O113" s="4"/>
      <c r="P113" s="4"/>
      <c r="Q113" s="4"/>
      <c r="R113" s="4"/>
      <c r="S113" s="4"/>
    </row>
    <row r="114" spans="1:19" x14ac:dyDescent="0.3">
      <c r="A114" s="4"/>
      <c r="B114" s="4"/>
      <c r="C114" s="4"/>
      <c r="D114" s="4"/>
      <c r="E114" s="4"/>
      <c r="F114" s="4"/>
      <c r="G114" s="4"/>
      <c r="H114" s="4"/>
      <c r="I114" s="4"/>
      <c r="J114" s="4"/>
      <c r="K114" s="4"/>
      <c r="L114" s="4"/>
      <c r="M114" s="4"/>
      <c r="N114" s="4"/>
      <c r="O114" s="4"/>
      <c r="P114" s="4"/>
      <c r="Q114" s="4"/>
      <c r="R114" s="4"/>
      <c r="S114" s="4"/>
    </row>
    <row r="115" spans="1:19" x14ac:dyDescent="0.3">
      <c r="A115" s="4"/>
      <c r="B115" s="4"/>
      <c r="C115" s="4"/>
      <c r="D115" s="4"/>
      <c r="E115" s="4"/>
      <c r="F115" s="4"/>
      <c r="G115" s="4"/>
      <c r="H115" s="4"/>
      <c r="I115" s="4"/>
      <c r="J115" s="4"/>
      <c r="K115" s="4"/>
      <c r="L115" s="4"/>
      <c r="M115" s="4"/>
      <c r="N115" s="4"/>
      <c r="O115" s="4"/>
      <c r="P115" s="4"/>
      <c r="Q115" s="4"/>
      <c r="R115" s="4"/>
      <c r="S115" s="4"/>
    </row>
    <row r="116" spans="1:19" x14ac:dyDescent="0.3">
      <c r="A116" s="4"/>
      <c r="B116" s="4"/>
      <c r="C116" s="4"/>
      <c r="D116" s="4"/>
      <c r="E116" s="4"/>
      <c r="F116" s="4"/>
      <c r="G116" s="4"/>
      <c r="H116" s="4"/>
      <c r="I116" s="4"/>
      <c r="J116" s="4"/>
      <c r="K116" s="4"/>
      <c r="L116" s="4"/>
      <c r="M116" s="4"/>
      <c r="N116" s="4"/>
      <c r="O116" s="4"/>
      <c r="P116" s="4"/>
      <c r="Q116" s="4"/>
      <c r="R116" s="4"/>
      <c r="S116" s="4"/>
    </row>
    <row r="117" spans="1:19" x14ac:dyDescent="0.3">
      <c r="A117" s="4"/>
      <c r="B117" s="4"/>
      <c r="C117" s="4"/>
      <c r="D117" s="4"/>
      <c r="E117" s="4"/>
      <c r="F117" s="4"/>
      <c r="G117" s="4"/>
      <c r="H117" s="4"/>
      <c r="I117" s="4"/>
      <c r="J117" s="4"/>
      <c r="K117" s="4"/>
      <c r="L117" s="4"/>
      <c r="M117" s="4"/>
      <c r="N117" s="4"/>
      <c r="O117" s="4"/>
      <c r="P117" s="4"/>
      <c r="Q117" s="4"/>
      <c r="R117" s="4"/>
      <c r="S117" s="4"/>
    </row>
    <row r="118" spans="1:19" x14ac:dyDescent="0.3">
      <c r="A118" s="4"/>
      <c r="B118" s="4"/>
      <c r="C118" s="4"/>
      <c r="D118" s="4"/>
      <c r="E118" s="4"/>
      <c r="F118" s="4"/>
      <c r="G118" s="4"/>
      <c r="H118" s="4"/>
      <c r="I118" s="4"/>
      <c r="J118" s="4"/>
      <c r="K118" s="4"/>
      <c r="L118" s="4"/>
      <c r="M118" s="4"/>
      <c r="N118" s="4"/>
      <c r="O118" s="4"/>
      <c r="P118" s="4"/>
      <c r="Q118" s="4"/>
      <c r="R118" s="4"/>
      <c r="S118" s="4"/>
    </row>
    <row r="119" spans="1:19" x14ac:dyDescent="0.3">
      <c r="A119" s="4"/>
      <c r="B119" s="4"/>
      <c r="C119" s="4"/>
      <c r="D119" s="4"/>
      <c r="E119" s="4"/>
      <c r="F119" s="4"/>
      <c r="G119" s="4"/>
      <c r="H119" s="4"/>
      <c r="I119" s="4"/>
      <c r="J119" s="4"/>
      <c r="K119" s="4"/>
      <c r="L119" s="4"/>
      <c r="M119" s="4"/>
      <c r="N119" s="4"/>
      <c r="O119" s="4"/>
      <c r="P119" s="4"/>
      <c r="Q119" s="4"/>
      <c r="R119" s="4"/>
      <c r="S119" s="4"/>
    </row>
    <row r="120" spans="1:19" x14ac:dyDescent="0.3">
      <c r="A120" s="4"/>
      <c r="B120" s="4"/>
      <c r="C120" s="4"/>
      <c r="D120" s="4"/>
      <c r="E120" s="4"/>
      <c r="F120" s="4"/>
      <c r="G120" s="4"/>
      <c r="H120" s="4"/>
      <c r="I120" s="4"/>
      <c r="J120" s="4"/>
      <c r="K120" s="4"/>
      <c r="L120" s="4"/>
      <c r="M120" s="4"/>
      <c r="N120" s="4"/>
      <c r="O120" s="4"/>
      <c r="P120" s="4"/>
      <c r="Q120" s="4"/>
      <c r="R120" s="4"/>
      <c r="S120" s="4"/>
    </row>
    <row r="121" spans="1:19" x14ac:dyDescent="0.3">
      <c r="A121" s="4"/>
      <c r="B121" s="4"/>
      <c r="C121" s="4"/>
      <c r="D121" s="4"/>
      <c r="E121" s="4"/>
      <c r="F121" s="4"/>
      <c r="G121" s="4"/>
      <c r="H121" s="4"/>
      <c r="I121" s="4"/>
      <c r="J121" s="4"/>
      <c r="K121" s="4"/>
      <c r="L121" s="4"/>
      <c r="M121" s="4"/>
      <c r="N121" s="4"/>
      <c r="O121" s="4"/>
      <c r="P121" s="4"/>
      <c r="Q121" s="4"/>
      <c r="R121" s="4"/>
      <c r="S121" s="4"/>
    </row>
    <row r="122" spans="1:19" x14ac:dyDescent="0.3">
      <c r="A122" s="4"/>
      <c r="B122" s="4"/>
      <c r="C122" s="4"/>
      <c r="D122" s="4"/>
      <c r="E122" s="4"/>
      <c r="F122" s="4"/>
      <c r="G122" s="4"/>
      <c r="H122" s="4"/>
      <c r="I122" s="4"/>
      <c r="J122" s="4"/>
      <c r="K122" s="4"/>
      <c r="L122" s="4"/>
      <c r="M122" s="4"/>
      <c r="N122" s="4"/>
      <c r="O122" s="4"/>
      <c r="P122" s="4"/>
      <c r="Q122" s="4"/>
      <c r="R122" s="4"/>
      <c r="S122" s="4"/>
    </row>
    <row r="123" spans="1:19" x14ac:dyDescent="0.3">
      <c r="A123" s="4"/>
      <c r="B123" s="4"/>
      <c r="C123" s="4"/>
      <c r="D123" s="4"/>
      <c r="E123" s="4"/>
      <c r="F123" s="4"/>
      <c r="G123" s="4"/>
      <c r="H123" s="4"/>
      <c r="I123" s="4"/>
      <c r="J123" s="4"/>
      <c r="K123" s="4"/>
      <c r="L123" s="4"/>
      <c r="M123" s="4"/>
      <c r="N123" s="4"/>
      <c r="O123" s="4"/>
      <c r="P123" s="4"/>
      <c r="Q123" s="4"/>
      <c r="R123" s="4"/>
      <c r="S123" s="4"/>
    </row>
    <row r="124" spans="1:19" x14ac:dyDescent="0.3">
      <c r="A124" s="4"/>
      <c r="B124" s="4"/>
      <c r="C124" s="4"/>
      <c r="D124" s="4"/>
      <c r="E124" s="4"/>
      <c r="F124" s="4"/>
      <c r="G124" s="4"/>
      <c r="H124" s="4"/>
      <c r="I124" s="4"/>
      <c r="J124" s="4"/>
      <c r="K124" s="4"/>
      <c r="L124" s="4"/>
      <c r="M124" s="4"/>
      <c r="N124" s="4"/>
      <c r="O124" s="4"/>
      <c r="P124" s="4"/>
      <c r="Q124" s="4"/>
      <c r="R124" s="4"/>
      <c r="S124" s="4"/>
    </row>
    <row r="125" spans="1:19" x14ac:dyDescent="0.3">
      <c r="A125" s="4"/>
      <c r="B125" s="4"/>
      <c r="C125" s="4"/>
      <c r="D125" s="4"/>
      <c r="E125" s="4"/>
      <c r="F125" s="4"/>
      <c r="G125" s="4"/>
      <c r="H125" s="4"/>
      <c r="I125" s="4"/>
      <c r="J125" s="4"/>
      <c r="K125" s="4"/>
      <c r="L125" s="4"/>
      <c r="M125" s="4"/>
      <c r="N125" s="4"/>
      <c r="O125" s="4"/>
      <c r="P125" s="4"/>
      <c r="Q125" s="4"/>
      <c r="R125" s="4"/>
      <c r="S125" s="4"/>
    </row>
    <row r="126" spans="1:19" x14ac:dyDescent="0.3">
      <c r="A126" s="4"/>
      <c r="B126" s="4"/>
      <c r="C126" s="4"/>
      <c r="D126" s="4"/>
      <c r="E126" s="4"/>
      <c r="F126" s="4"/>
      <c r="G126" s="4"/>
      <c r="H126" s="4"/>
      <c r="I126" s="4"/>
      <c r="J126" s="4"/>
      <c r="K126" s="4"/>
      <c r="L126" s="4"/>
      <c r="M126" s="4"/>
      <c r="N126" s="4"/>
      <c r="O126" s="4"/>
      <c r="P126" s="4"/>
      <c r="Q126" s="4"/>
      <c r="R126" s="4"/>
      <c r="S126" s="4"/>
    </row>
    <row r="127" spans="1:19" x14ac:dyDescent="0.3">
      <c r="A127" s="4"/>
      <c r="B127" s="4"/>
      <c r="C127" s="4"/>
      <c r="D127" s="4"/>
      <c r="E127" s="4"/>
      <c r="F127" s="4"/>
      <c r="G127" s="4"/>
      <c r="H127" s="4"/>
      <c r="I127" s="4"/>
      <c r="J127" s="4"/>
      <c r="K127" s="4"/>
      <c r="L127" s="4"/>
      <c r="M127" s="4"/>
      <c r="N127" s="4"/>
      <c r="O127" s="4"/>
      <c r="P127" s="4"/>
      <c r="Q127" s="4"/>
      <c r="R127" s="4"/>
      <c r="S127" s="4"/>
    </row>
    <row r="128" spans="1:19" x14ac:dyDescent="0.3">
      <c r="A128" s="4"/>
      <c r="B128" s="4"/>
      <c r="C128" s="4"/>
      <c r="D128" s="4"/>
      <c r="E128" s="4"/>
      <c r="F128" s="4"/>
      <c r="G128" s="4"/>
      <c r="H128" s="4"/>
      <c r="I128" s="4"/>
      <c r="J128" s="4"/>
      <c r="K128" s="4"/>
      <c r="L128" s="4"/>
      <c r="M128" s="4"/>
      <c r="N128" s="4"/>
      <c r="O128" s="4"/>
      <c r="P128" s="4"/>
      <c r="Q128" s="4"/>
      <c r="R128" s="4"/>
      <c r="S128" s="4"/>
    </row>
    <row r="129" spans="1:19" x14ac:dyDescent="0.3">
      <c r="A129" s="4"/>
      <c r="B129" s="4"/>
      <c r="C129" s="4"/>
      <c r="D129" s="4"/>
      <c r="E129" s="4"/>
      <c r="F129" s="4"/>
      <c r="G129" s="4"/>
      <c r="H129" s="4"/>
      <c r="I129" s="4"/>
      <c r="J129" s="4"/>
      <c r="K129" s="4"/>
      <c r="L129" s="4"/>
      <c r="M129" s="4"/>
      <c r="N129" s="4"/>
      <c r="O129" s="4"/>
      <c r="P129" s="4"/>
      <c r="Q129" s="4"/>
      <c r="R129" s="4"/>
      <c r="S129" s="4"/>
    </row>
    <row r="130" spans="1:19" x14ac:dyDescent="0.3">
      <c r="A130" s="4"/>
      <c r="B130" s="4"/>
      <c r="C130" s="4"/>
      <c r="D130" s="4"/>
      <c r="E130" s="4"/>
      <c r="F130" s="4"/>
      <c r="G130" s="4"/>
      <c r="H130" s="4"/>
      <c r="I130" s="4"/>
      <c r="J130" s="4"/>
      <c r="K130" s="4"/>
      <c r="L130" s="4"/>
      <c r="M130" s="4"/>
      <c r="N130" s="4"/>
      <c r="O130" s="4"/>
      <c r="P130" s="4"/>
      <c r="Q130" s="4"/>
      <c r="R130" s="4"/>
      <c r="S130" s="4"/>
    </row>
    <row r="131" spans="1:19" x14ac:dyDescent="0.3">
      <c r="A131" s="4"/>
      <c r="B131" s="4"/>
      <c r="C131" s="4"/>
      <c r="D131" s="4"/>
      <c r="E131" s="4"/>
      <c r="F131" s="4"/>
      <c r="G131" s="4"/>
      <c r="H131" s="4"/>
      <c r="I131" s="4"/>
      <c r="J131" s="4"/>
      <c r="K131" s="4"/>
      <c r="L131" s="4"/>
      <c r="M131" s="4"/>
      <c r="N131" s="4"/>
      <c r="O131" s="4"/>
      <c r="P131" s="4"/>
      <c r="Q131" s="4"/>
      <c r="R131" s="4"/>
      <c r="S131" s="4"/>
    </row>
    <row r="132" spans="1:19" x14ac:dyDescent="0.3">
      <c r="A132" s="4"/>
      <c r="B132" s="4"/>
      <c r="C132" s="4"/>
      <c r="D132" s="4"/>
      <c r="E132" s="4"/>
      <c r="F132" s="4"/>
      <c r="G132" s="4"/>
      <c r="H132" s="4"/>
      <c r="I132" s="4"/>
      <c r="J132" s="4"/>
      <c r="K132" s="4"/>
      <c r="L132" s="4"/>
      <c r="M132" s="4"/>
      <c r="N132" s="4"/>
      <c r="O132" s="4"/>
      <c r="P132" s="4"/>
      <c r="Q132" s="4"/>
      <c r="R132" s="4"/>
      <c r="S132" s="4"/>
    </row>
    <row r="133" spans="1:19" x14ac:dyDescent="0.3">
      <c r="A133" s="4"/>
      <c r="B133" s="4"/>
      <c r="C133" s="4"/>
      <c r="D133" s="4"/>
      <c r="E133" s="4"/>
      <c r="F133" s="4"/>
      <c r="G133" s="4"/>
      <c r="H133" s="4"/>
      <c r="I133" s="4"/>
      <c r="J133" s="4"/>
      <c r="K133" s="4"/>
      <c r="L133" s="4"/>
      <c r="M133" s="4"/>
      <c r="N133" s="4"/>
      <c r="O133" s="4"/>
      <c r="P133" s="4"/>
      <c r="Q133" s="4"/>
      <c r="R133" s="4"/>
      <c r="S133" s="4"/>
    </row>
    <row r="134" spans="1:19" x14ac:dyDescent="0.3">
      <c r="A134" s="4"/>
      <c r="B134" s="4"/>
      <c r="C134" s="4"/>
      <c r="D134" s="4"/>
      <c r="E134" s="4"/>
      <c r="F134" s="4"/>
      <c r="G134" s="4"/>
      <c r="H134" s="4"/>
      <c r="I134" s="4"/>
      <c r="J134" s="4"/>
      <c r="K134" s="4"/>
      <c r="L134" s="4"/>
      <c r="M134" s="4"/>
      <c r="N134" s="4"/>
      <c r="O134" s="4"/>
      <c r="P134" s="4"/>
      <c r="Q134" s="4"/>
      <c r="R134" s="4"/>
      <c r="S134" s="4"/>
    </row>
    <row r="135" spans="1:19" x14ac:dyDescent="0.3">
      <c r="A135" s="4"/>
      <c r="B135" s="4"/>
      <c r="C135" s="4"/>
      <c r="D135" s="4"/>
      <c r="E135" s="4"/>
      <c r="F135" s="4"/>
      <c r="G135" s="4"/>
      <c r="H135" s="4"/>
      <c r="I135" s="4"/>
      <c r="J135" s="4"/>
      <c r="K135" s="4"/>
      <c r="L135" s="4"/>
      <c r="M135" s="4"/>
      <c r="N135" s="4"/>
      <c r="O135" s="4"/>
      <c r="P135" s="4"/>
      <c r="Q135" s="4"/>
      <c r="R135" s="4"/>
      <c r="S135" s="4"/>
    </row>
    <row r="136" spans="1:19" x14ac:dyDescent="0.3">
      <c r="A136" s="4"/>
      <c r="B136" s="4"/>
      <c r="C136" s="4"/>
      <c r="D136" s="4"/>
      <c r="E136" s="4"/>
      <c r="F136" s="4"/>
      <c r="G136" s="4"/>
      <c r="H136" s="4"/>
      <c r="I136" s="4"/>
      <c r="J136" s="4"/>
      <c r="K136" s="4"/>
      <c r="L136" s="4"/>
      <c r="M136" s="4"/>
      <c r="N136" s="4"/>
      <c r="O136" s="4"/>
      <c r="P136" s="4"/>
      <c r="Q136" s="4"/>
      <c r="R136" s="4"/>
      <c r="S136" s="4"/>
    </row>
    <row r="137" spans="1:19" x14ac:dyDescent="0.3">
      <c r="A137" s="4"/>
      <c r="B137" s="4"/>
      <c r="C137" s="4"/>
      <c r="D137" s="4"/>
      <c r="E137" s="4"/>
      <c r="F137" s="4"/>
      <c r="G137" s="4"/>
      <c r="H137" s="4"/>
      <c r="I137" s="4"/>
      <c r="J137" s="4"/>
      <c r="K137" s="4"/>
      <c r="L137" s="4"/>
      <c r="M137" s="4"/>
      <c r="N137" s="4"/>
      <c r="O137" s="4"/>
      <c r="P137" s="4"/>
      <c r="Q137" s="4"/>
      <c r="R137" s="4"/>
      <c r="S137" s="4"/>
    </row>
    <row r="138" spans="1:19" x14ac:dyDescent="0.3">
      <c r="A138" s="4"/>
      <c r="B138" s="4"/>
      <c r="C138" s="4"/>
      <c r="D138" s="4"/>
      <c r="E138" s="4"/>
      <c r="F138" s="4"/>
      <c r="G138" s="4"/>
      <c r="H138" s="4"/>
      <c r="I138" s="4"/>
      <c r="J138" s="4"/>
      <c r="K138" s="4"/>
      <c r="L138" s="4"/>
      <c r="M138" s="4"/>
      <c r="N138" s="4"/>
      <c r="O138" s="4"/>
      <c r="P138" s="4"/>
      <c r="Q138" s="4"/>
      <c r="R138" s="4"/>
      <c r="S138" s="4"/>
    </row>
    <row r="139" spans="1:19" x14ac:dyDescent="0.3">
      <c r="A139" s="4"/>
      <c r="B139" s="4"/>
      <c r="C139" s="4"/>
      <c r="D139" s="4"/>
      <c r="E139" s="4"/>
      <c r="F139" s="4"/>
      <c r="G139" s="4"/>
      <c r="H139" s="4"/>
      <c r="I139" s="4"/>
      <c r="J139" s="4"/>
      <c r="K139" s="4"/>
      <c r="L139" s="4"/>
      <c r="M139" s="4"/>
      <c r="N139" s="4"/>
      <c r="O139" s="4"/>
      <c r="P139" s="4"/>
      <c r="Q139" s="4"/>
      <c r="R139" s="4"/>
      <c r="S139" s="4"/>
    </row>
    <row r="140" spans="1:19" x14ac:dyDescent="0.3">
      <c r="A140" s="4"/>
      <c r="B140" s="4"/>
      <c r="C140" s="4"/>
      <c r="D140" s="4"/>
      <c r="E140" s="4"/>
      <c r="F140" s="4"/>
      <c r="G140" s="4"/>
      <c r="H140" s="4"/>
      <c r="I140" s="4"/>
      <c r="J140" s="4"/>
      <c r="K140" s="4"/>
      <c r="L140" s="4"/>
      <c r="M140" s="4"/>
      <c r="N140" s="4"/>
      <c r="O140" s="4"/>
      <c r="P140" s="4"/>
      <c r="Q140" s="4"/>
      <c r="R140" s="4"/>
      <c r="S140" s="4"/>
    </row>
    <row r="141" spans="1:19" x14ac:dyDescent="0.3">
      <c r="A141" s="4"/>
      <c r="B141" s="4"/>
      <c r="C141" s="4"/>
      <c r="D141" s="4"/>
      <c r="E141" s="4"/>
      <c r="F141" s="4"/>
      <c r="G141" s="4"/>
      <c r="H141" s="4"/>
      <c r="I141" s="4"/>
      <c r="J141" s="4"/>
      <c r="K141" s="4"/>
      <c r="L141" s="4"/>
      <c r="M141" s="4"/>
      <c r="N141" s="4"/>
      <c r="O141" s="4"/>
      <c r="P141" s="4"/>
      <c r="Q141" s="4"/>
      <c r="R141" s="4"/>
      <c r="S141" s="4"/>
    </row>
    <row r="142" spans="1:19" x14ac:dyDescent="0.3">
      <c r="A142" s="4"/>
      <c r="B142" s="4"/>
      <c r="C142" s="4"/>
      <c r="D142" s="4"/>
      <c r="E142" s="4"/>
      <c r="F142" s="4"/>
      <c r="G142" s="4"/>
      <c r="H142" s="4"/>
      <c r="I142" s="4"/>
      <c r="J142" s="4"/>
      <c r="K142" s="4"/>
      <c r="L142" s="4"/>
      <c r="M142" s="4"/>
      <c r="N142" s="4"/>
      <c r="O142" s="4"/>
      <c r="P142" s="4"/>
      <c r="Q142" s="4"/>
      <c r="R142" s="4"/>
      <c r="S142" s="4"/>
    </row>
    <row r="143" spans="1:19" x14ac:dyDescent="0.3">
      <c r="A143" s="4"/>
      <c r="B143" s="4"/>
      <c r="C143" s="4"/>
      <c r="D143" s="4"/>
      <c r="E143" s="4"/>
      <c r="F143" s="4"/>
      <c r="G143" s="4"/>
      <c r="H143" s="4"/>
      <c r="I143" s="4"/>
      <c r="J143" s="4"/>
      <c r="K143" s="4"/>
      <c r="L143" s="4"/>
      <c r="M143" s="4"/>
      <c r="N143" s="4"/>
      <c r="O143" s="4"/>
      <c r="P143" s="4"/>
      <c r="Q143" s="4"/>
      <c r="R143" s="4"/>
      <c r="S143" s="4"/>
    </row>
    <row r="144" spans="1:19" x14ac:dyDescent="0.3">
      <c r="A144" s="4"/>
      <c r="B144" s="4"/>
      <c r="C144" s="4"/>
      <c r="D144" s="4"/>
      <c r="E144" s="4"/>
      <c r="F144" s="4"/>
      <c r="G144" s="4"/>
      <c r="H144" s="4"/>
      <c r="I144" s="4"/>
      <c r="J144" s="4"/>
      <c r="K144" s="4"/>
      <c r="L144" s="4"/>
      <c r="M144" s="4"/>
      <c r="N144" s="4"/>
      <c r="O144" s="4"/>
      <c r="P144" s="4"/>
      <c r="Q144" s="4"/>
      <c r="R144" s="4"/>
      <c r="S144" s="4"/>
    </row>
    <row r="145" spans="1:19" x14ac:dyDescent="0.3">
      <c r="A145" s="4"/>
      <c r="B145" s="4"/>
      <c r="C145" s="4"/>
      <c r="D145" s="4"/>
      <c r="E145" s="4"/>
      <c r="F145" s="4"/>
      <c r="G145" s="4"/>
      <c r="H145" s="4"/>
      <c r="I145" s="4"/>
      <c r="J145" s="4"/>
      <c r="K145" s="4"/>
      <c r="L145" s="4"/>
      <c r="M145" s="4"/>
      <c r="N145" s="4"/>
      <c r="O145" s="4"/>
      <c r="P145" s="4"/>
      <c r="Q145" s="4"/>
      <c r="R145" s="4"/>
      <c r="S145" s="4"/>
    </row>
    <row r="146" spans="1:19" x14ac:dyDescent="0.3">
      <c r="A146" s="4"/>
      <c r="B146" s="4"/>
      <c r="C146" s="4"/>
      <c r="D146" s="4"/>
      <c r="E146" s="4"/>
      <c r="F146" s="4"/>
      <c r="G146" s="4"/>
      <c r="H146" s="4"/>
      <c r="I146" s="4"/>
      <c r="J146" s="4"/>
      <c r="K146" s="4"/>
      <c r="L146" s="4"/>
      <c r="M146" s="4"/>
      <c r="N146" s="4"/>
      <c r="O146" s="4"/>
      <c r="P146" s="4"/>
      <c r="Q146" s="4"/>
      <c r="R146" s="4"/>
      <c r="S146" s="4"/>
    </row>
    <row r="147" spans="1:19" x14ac:dyDescent="0.3">
      <c r="A147" s="4"/>
      <c r="B147" s="4"/>
      <c r="C147" s="4"/>
      <c r="D147" s="4"/>
      <c r="E147" s="4"/>
      <c r="F147" s="4"/>
      <c r="G147" s="4"/>
      <c r="H147" s="4"/>
      <c r="I147" s="4"/>
      <c r="J147" s="4"/>
      <c r="K147" s="4"/>
      <c r="L147" s="4"/>
      <c r="M147" s="4"/>
      <c r="N147" s="4"/>
      <c r="O147" s="4"/>
      <c r="P147" s="4"/>
      <c r="Q147" s="4"/>
      <c r="R147" s="4"/>
      <c r="S147" s="4"/>
    </row>
  </sheetData>
  <mergeCells count="1">
    <mergeCell ref="A6:B6"/>
  </mergeCells>
  <phoneticPr fontId="3" type="noConversion"/>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DD8B-3CD0-4895-B6DA-291587D079E7}">
  <dimension ref="D31:K36"/>
  <sheetViews>
    <sheetView tabSelected="1" topLeftCell="C3" zoomScale="85" zoomScaleNormal="85" workbookViewId="0">
      <selection activeCell="V17" sqref="V17"/>
    </sheetView>
  </sheetViews>
  <sheetFormatPr defaultRowHeight="14" x14ac:dyDescent="0.3"/>
  <cols>
    <col min="10" max="10" width="22.33203125" customWidth="1"/>
  </cols>
  <sheetData>
    <row r="31" spans="9:11" x14ac:dyDescent="0.3">
      <c r="I31" s="98" t="s">
        <v>55</v>
      </c>
      <c r="J31" s="98"/>
      <c r="K31" s="98"/>
    </row>
    <row r="32" spans="9:11" x14ac:dyDescent="0.3">
      <c r="I32" s="99" t="s">
        <v>56</v>
      </c>
      <c r="J32" s="99"/>
      <c r="K32">
        <v>0.41</v>
      </c>
    </row>
    <row r="33" spans="4:11" x14ac:dyDescent="0.3">
      <c r="I33" s="99" t="s">
        <v>57</v>
      </c>
      <c r="J33" s="99"/>
      <c r="K33">
        <v>0.41</v>
      </c>
    </row>
    <row r="35" spans="4:11" x14ac:dyDescent="0.3">
      <c r="D35">
        <v>0</v>
      </c>
      <c r="E35" s="87">
        <v>2.2499999999999999E-2</v>
      </c>
    </row>
    <row r="36" spans="4:11" x14ac:dyDescent="0.3">
      <c r="D36" s="87">
        <v>0.105</v>
      </c>
      <c r="E36" s="87">
        <v>5.3699999999999998E-2</v>
      </c>
    </row>
  </sheetData>
  <mergeCells count="3">
    <mergeCell ref="I31:K31"/>
    <mergeCell ref="I32:J32"/>
    <mergeCell ref="I33:J33"/>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Prices</vt:lpstr>
      <vt:lpstr>Mean and SD</vt:lpstr>
      <vt:lpstr>Var-Covariance</vt:lpstr>
      <vt:lpstr>Global min variance</vt:lpstr>
      <vt:lpstr>Optimal Risky Portfolio</vt:lpstr>
      <vt:lpstr>Other Eff. Ports</vt:lpstr>
      <vt:lpstr>Without Short Constraint</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朱赫</dc:creator>
  <cp:lastModifiedBy>Lenovo</cp:lastModifiedBy>
  <dcterms:created xsi:type="dcterms:W3CDTF">2019-03-23T23:23:53Z</dcterms:created>
  <dcterms:modified xsi:type="dcterms:W3CDTF">2019-03-25T20:43:43Z</dcterms:modified>
</cp:coreProperties>
</file>