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b453619c44376/003 Prolific Project Management/001 Professional Development/001 Data Analytics ^0 Visualisation Bootcamp/001 Excel/001 Excel Challenge/"/>
    </mc:Choice>
  </mc:AlternateContent>
  <xr:revisionPtr revIDLastSave="2331" documentId="8_{D4BDA8AE-6E2A-3E40-9F56-C15F018D703B}" xr6:coauthVersionLast="47" xr6:coauthVersionMax="47" xr10:uidLastSave="{7C39858C-B8DA-5649-94C9-BEA751650B7A}"/>
  <bookViews>
    <workbookView xWindow="4200" yWindow="12900" windowWidth="19400" windowHeight="15500" firstSheet="2" activeTab="5" xr2:uid="{00000000-000D-0000-FFFF-FFFF00000000}"/>
  </bookViews>
  <sheets>
    <sheet name="Crowdfunding" sheetId="1" r:id="rId1"/>
    <sheet name="Analysis of Parent Category" sheetId="18" r:id="rId2"/>
    <sheet name="Analysis of Sub-Category" sheetId="19" r:id="rId3"/>
    <sheet name="Analysis based on Date Created" sheetId="14" r:id="rId4"/>
    <sheet name="Crowdfunding Goal Analysis" sheetId="20" r:id="rId5"/>
    <sheet name="Statistical Analysis" sheetId="21" r:id="rId6"/>
  </sheets>
  <definedNames>
    <definedName name="_xlnm._FilterDatabase" localSheetId="0" hidden="1">Crowdfunding!$A$1:$T$1001</definedName>
    <definedName name="_xlnm._FilterDatabase" localSheetId="5" hidden="1">'Statistical Analysis'!$A$1:$D$566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1" l="1"/>
  <c r="H9" i="21"/>
  <c r="H10" i="21"/>
  <c r="G10" i="21"/>
  <c r="G6" i="21"/>
  <c r="H6" i="21"/>
  <c r="H8" i="21"/>
  <c r="G8" i="21"/>
  <c r="H7" i="21"/>
  <c r="G7" i="21"/>
  <c r="H5" i="21"/>
  <c r="G5" i="21"/>
  <c r="B10" i="20"/>
  <c r="B11" i="20"/>
  <c r="C11" i="20"/>
  <c r="D5" i="20"/>
  <c r="D12" i="20"/>
  <c r="C12" i="20"/>
  <c r="D11" i="20"/>
  <c r="D10" i="20"/>
  <c r="C10" i="20"/>
  <c r="D9" i="20"/>
  <c r="C9" i="20"/>
  <c r="D8" i="20"/>
  <c r="C8" i="20"/>
  <c r="D7" i="20"/>
  <c r="C7" i="20"/>
  <c r="D6" i="20"/>
  <c r="C6" i="20"/>
  <c r="C5" i="20"/>
  <c r="D4" i="20"/>
  <c r="C4" i="20"/>
  <c r="D3" i="20"/>
  <c r="C3" i="20"/>
  <c r="D13" i="20"/>
  <c r="C13" i="20"/>
  <c r="B13" i="20"/>
  <c r="B12" i="20"/>
  <c r="B9" i="20"/>
  <c r="B8" i="20"/>
  <c r="B7" i="20"/>
  <c r="B6" i="20"/>
  <c r="B5" i="20"/>
  <c r="B4" i="20"/>
  <c r="B3" i="20"/>
  <c r="D2" i="20"/>
  <c r="C2" i="20"/>
  <c r="B2" i="2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4" i="1"/>
  <c r="G3" i="1"/>
  <c r="G2" i="1"/>
  <c r="E33" i="19"/>
  <c r="E13" i="20" l="1"/>
  <c r="H13" i="20" s="1"/>
  <c r="E4" i="20"/>
  <c r="G4" i="20" s="1"/>
  <c r="E9" i="20"/>
  <c r="H9" i="20" s="1"/>
  <c r="E3" i="20"/>
  <c r="G3" i="20" s="1"/>
  <c r="E12" i="20"/>
  <c r="H12" i="20" s="1"/>
  <c r="E2" i="20"/>
  <c r="F2" i="20" s="1"/>
  <c r="E5" i="20"/>
  <c r="H5" i="20" s="1"/>
  <c r="E6" i="20"/>
  <c r="G6" i="20" s="1"/>
  <c r="E11" i="20"/>
  <c r="H11" i="20" s="1"/>
  <c r="H4" i="20"/>
  <c r="E8" i="20"/>
  <c r="G8" i="20" s="1"/>
  <c r="E7" i="20"/>
  <c r="H7" i="20" s="1"/>
  <c r="E10" i="20"/>
  <c r="F10" i="20" s="1"/>
  <c r="F13" i="20" l="1"/>
  <c r="G13" i="20"/>
  <c r="F11" i="20"/>
  <c r="F12" i="20"/>
  <c r="F3" i="20"/>
  <c r="H3" i="20"/>
  <c r="F9" i="20"/>
  <c r="F4" i="20"/>
  <c r="G9" i="20"/>
  <c r="G12" i="20"/>
  <c r="G11" i="20"/>
  <c r="G2" i="20"/>
  <c r="F8" i="20"/>
  <c r="H2" i="20"/>
  <c r="F5" i="20"/>
  <c r="F6" i="20"/>
  <c r="G5" i="20"/>
  <c r="G10" i="20"/>
  <c r="H6" i="20"/>
  <c r="H10" i="20"/>
  <c r="F7" i="20"/>
  <c r="G7" i="20"/>
  <c r="H8" i="20"/>
</calcChain>
</file>

<file path=xl/sharedStrings.xml><?xml version="1.0" encoding="utf-8"?>
<sst xmlns="http://schemas.openxmlformats.org/spreadsheetml/2006/main" count="9064" uniqueCount="2116">
  <si>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</si>
  <si>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</si>
  <si>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</si>
  <si>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</si>
  <si>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</si>
  <si>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</si>
  <si>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</si>
  <si>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</si>
  <si>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</si>
  <si>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</si>
  <si>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</si>
  <si>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</si>
  <si>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</si>
  <si>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</si>
  <si>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</si>
  <si>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</si>
  <si>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</si>
  <si>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</si>
  <si>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</si>
  <si>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</si>
  <si>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</si>
  <si>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</si>
  <si>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</si>
  <si>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</si>
  <si>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</si>
  <si>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</si>
  <si>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</si>
  <si>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</si>
  <si>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</si>
  <si>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</si>
  <si>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</si>
  <si>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</si>
  <si>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</si>
  <si>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</si>
  <si>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</si>
  <si>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</si>
  <si>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</si>
  <si>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</si>
  <si>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</si>
  <si>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</si>
  <si>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</si>
  <si>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</si>
  <si>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</si>
  <si>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</si>
  <si>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</si>
  <si>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</si>
  <si>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</si>
  <si>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</si>
  <si>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</si>
  <si>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</si>
  <si>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</si>
  <si>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</si>
  <si>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</si>
  <si>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</si>
  <si>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</si>
  <si>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</si>
  <si>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</si>
  <si>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</si>
  <si>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</si>
  <si>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</si>
  <si>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</si>
  <si>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</si>
  <si>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</si>
  <si>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</si>
  <si>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</si>
  <si>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</si>
  <si>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</si>
  <si>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</si>
  <si>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</si>
  <si>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</si>
  <si>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</si>
  <si>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</si>
  <si>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</si>
  <si>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</si>
  <si>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</si>
  <si>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</si>
  <si>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</si>
  <si>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</si>
  <si>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</si>
  <si>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</si>
  <si>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</si>
  <si>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</si>
  <si>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</si>
  <si>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</si>
  <si>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</si>
  <si>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</si>
  <si>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</si>
  <si>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</si>
  <si>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</si>
  <si>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</si>
  <si>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</si>
  <si>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</si>
  <si>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</si>
  <si>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</si>
  <si>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</si>
  <si>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</si>
  <si>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</si>
  <si>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</si>
  <si>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</si>
  <si>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</si>
  <si>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</si>
  <si>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</si>
  <si>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</si>
  <si>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</si>
  <si>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</si>
  <si>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</si>
  <si>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</si>
  <si>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</si>
  <si>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</si>
  <si>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</si>
  <si>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</si>
  <si>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</si>
  <si>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</si>
  <si>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</si>
  <si>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</si>
  <si>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</si>
  <si>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</si>
  <si>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</si>
  <si>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</si>
  <si>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</si>
  <si>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</si>
  <si>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</si>
  <si>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</si>
  <si>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</si>
  <si>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</si>
  <si>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</si>
  <si>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</si>
  <si>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</si>
  <si>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</si>
  <si>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</si>
  <si>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</si>
  <si>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</si>
  <si>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</si>
  <si>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</si>
  <si>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</si>
  <si>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</si>
  <si>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</si>
  <si>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</si>
  <si>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</si>
  <si>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</si>
  <si>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</si>
  <si>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</si>
  <si>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</si>
  <si>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</si>
  <si>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</si>
  <si>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</si>
  <si>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</si>
  <si>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</si>
  <si>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</si>
  <si>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</si>
  <si>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</si>
  <si>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</si>
  <si>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</si>
  <si>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</si>
  <si>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</si>
  <si>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</si>
  <si>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</si>
  <si>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</si>
  <si>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</si>
  <si>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</si>
  <si>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</si>
  <si>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</si>
  <si>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</si>
  <si>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</si>
  <si>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</si>
  <si>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</si>
  <si>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</si>
  <si>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</si>
  <si>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</si>
  <si>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</si>
  <si>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</si>
  <si>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</si>
  <si>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</si>
  <si>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</si>
  <si>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</si>
  <si>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</si>
  <si>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</si>
  <si>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</si>
  <si>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</si>
  <si>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</si>
  <si>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</si>
  <si>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</si>
  <si>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</si>
  <si>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</si>
  <si>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</si>
  <si>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</si>
  <si>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</si>
  <si>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</si>
  <si>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</si>
  <si>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</si>
  <si>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</si>
  <si>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</si>
  <si>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</si>
  <si>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</si>
  <si>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</si>
  <si>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</si>
  <si>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</si>
  <si>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</si>
  <si>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</si>
  <si>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</si>
  <si>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</si>
  <si>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</si>
  <si>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</si>
  <si>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</si>
  <si>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</si>
  <si>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</si>
  <si>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</si>
  <si>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</si>
  <si>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</si>
  <si>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</si>
  <si>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</si>
  <si>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</si>
  <si>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</si>
  <si>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</si>
  <si>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</si>
  <si>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</si>
  <si>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</si>
  <si>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</si>
  <si>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</si>
  <si>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</si>
  <si>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</si>
  <si>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</si>
  <si>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</si>
  <si>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</si>
  <si>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</si>
  <si>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</si>
  <si>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</si>
  <si>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</si>
  <si>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</si>
  <si>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</si>
  <si>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</si>
  <si>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</si>
  <si>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</si>
  <si>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</si>
  <si>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</si>
  <si>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</si>
  <si>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</si>
  <si>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</si>
  <si>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</si>
  <si>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</si>
  <si>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</si>
  <si>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</si>
  <si>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</si>
  <si>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</si>
  <si>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</si>
  <si>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</si>
  <si>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</si>
  <si>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</si>
  <si>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</si>
  <si>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</si>
  <si>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</si>
  <si>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</si>
  <si>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</si>
  <si>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</si>
  <si>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</si>
  <si>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</si>
  <si>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</si>
  <si>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</si>
  <si>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</si>
  <si>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</si>
  <si>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</si>
  <si>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</si>
  <si>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</si>
  <si>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</si>
  <si>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</si>
  <si>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</si>
  <si>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</si>
  <si>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</si>
  <si>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</si>
  <si>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</si>
  <si>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</si>
  <si>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</si>
  <si>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</si>
  <si>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</si>
  <si>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</si>
  <si>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</si>
  <si>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</si>
  <si>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</si>
  <si>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</si>
  <si>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</si>
  <si>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</si>
  <si>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</si>
  <si>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</si>
  <si>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</si>
  <si>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</si>
  <si>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</si>
  <si>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</si>
  <si>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</si>
  <si>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</si>
  <si>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</si>
  <si>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</si>
  <si>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</si>
  <si>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</si>
  <si>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</si>
  <si>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</si>
  <si>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</si>
  <si>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</si>
  <si>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</si>
  <si>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</si>
  <si>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</si>
  <si>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</si>
  <si>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</si>
  <si>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</si>
  <si>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</si>
  <si>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</si>
  <si>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</si>
  <si>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</si>
  <si>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</si>
  <si>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</si>
  <si>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</si>
  <si>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</si>
  <si>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</si>
  <si>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</si>
  <si>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</si>
  <si>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</si>
  <si>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</si>
  <si>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</si>
  <si>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</si>
  <si>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</si>
  <si>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</si>
  <si>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</si>
  <si>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</si>
  <si>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</si>
  <si>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</si>
  <si>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</si>
  <si>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</si>
  <si>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</si>
  <si>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</si>
  <si>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</si>
  <si>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</si>
  <si>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</si>
  <si>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</si>
  <si>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</si>
  <si>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</si>
  <si>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</si>
  <si>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</si>
  <si>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</si>
  <si>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</si>
  <si>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</si>
  <si>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</si>
  <si>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</si>
  <si>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</si>
  <si>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</si>
  <si>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</si>
  <si>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</si>
  <si>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</si>
  <si>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</si>
  <si>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</si>
  <si>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</si>
  <si>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</si>
  <si>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</si>
  <si>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</si>
  <si>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</si>
  <si>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</si>
  <si>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</si>
  <si>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</si>
  <si>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</si>
  <si>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</si>
  <si>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</si>
  <si>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</si>
  <si>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</si>
  <si>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</si>
  <si>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</si>
  <si>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</si>
  <si>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</si>
  <si>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</si>
  <si>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</si>
  <si>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</si>
  <si>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</si>
  <si>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</si>
  <si>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</si>
  <si>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</si>
  <si>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</si>
  <si>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</si>
  <si>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</si>
  <si>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</si>
  <si>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</si>
  <si>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</si>
  <si>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</si>
  <si>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</si>
  <si>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</si>
  <si>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</si>
  <si>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</si>
  <si>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</si>
  <si>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</si>
  <si>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</si>
  <si>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</si>
  <si>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</si>
  <si>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</si>
  <si>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</si>
  <si>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</si>
  <si>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</si>
  <si>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</si>
  <si>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</si>
  <si>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</si>
  <si>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</si>
  <si>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</si>
  <si>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</si>
  <si>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</si>
  <si>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</si>
  <si>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</si>
  <si>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</si>
  <si>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</si>
  <si>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</si>
  <si>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</si>
  <si>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</si>
  <si>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</si>
  <si>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</si>
  <si>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</si>
  <si>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</si>
  <si>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</si>
  <si>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</si>
  <si>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</si>
  <si>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</si>
  <si>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</si>
  <si>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</si>
  <si>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</si>
  <si>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</si>
  <si>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</si>
  <si>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</si>
  <si>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</si>
  <si>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</si>
  <si>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</si>
  <si>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</si>
  <si>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</si>
  <si>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</si>
  <si>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</si>
  <si>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</si>
  <si>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</si>
  <si>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</si>
  <si>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</si>
  <si>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</si>
  <si>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</si>
  <si>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</si>
  <si>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</si>
  <si>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</si>
  <si>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</si>
  <si>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</si>
  <si>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</si>
  <si>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</si>
  <si>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</si>
  <si>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</si>
  <si>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</si>
  <si>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</si>
  <si>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</si>
  <si>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</si>
  <si>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</si>
  <si>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</si>
  <si>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</si>
  <si>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</si>
  <si>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</si>
  <si>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</si>
  <si>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</si>
  <si>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</si>
  <si>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</si>
  <si>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</si>
  <si>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</si>
  <si>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</si>
  <si>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</si>
  <si>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</si>
  <si>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</si>
  <si>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</si>
  <si>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</si>
  <si>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</si>
  <si>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</si>
  <si>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</si>
  <si>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</si>
  <si>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</si>
  <si>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</si>
  <si>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</si>
  <si>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</si>
  <si>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</si>
  <si>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</si>
  <si>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</si>
  <si>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</si>
  <si>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</si>
  <si>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</si>
  <si>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</si>
  <si>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</si>
  <si>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</si>
  <si>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</si>
  <si>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</si>
  <si>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</si>
  <si>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</si>
  <si>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</si>
  <si>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</si>
  <si>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</si>
  <si>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</si>
  <si>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</si>
  <si>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</si>
  <si>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</si>
  <si>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</si>
  <si>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</si>
  <si>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</si>
  <si>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</si>
  <si>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</si>
  <si>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</si>
  <si>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</si>
  <si>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</si>
  <si>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</si>
  <si>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</si>
  <si>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</si>
  <si>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</si>
  <si>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</si>
  <si>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</si>
  <si>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</si>
  <si>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</si>
  <si>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</si>
  <si>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</si>
  <si>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</si>
  <si>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</si>
  <si>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</si>
  <si>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</si>
  <si>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</si>
  <si>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</si>
  <si>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</si>
  <si>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</si>
  <si>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</si>
  <si>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</si>
  <si>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</si>
  <si>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</si>
  <si>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</si>
  <si>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</si>
  <si>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</si>
  <si>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</si>
  <si>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</si>
  <si>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</si>
  <si>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</si>
  <si>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</si>
  <si>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</si>
  <si>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</si>
  <si>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</si>
  <si>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</si>
  <si>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</si>
  <si>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</si>
  <si>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</si>
  <si>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</si>
  <si>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</si>
  <si>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</si>
  <si>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</si>
  <si>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</si>
  <si>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</si>
  <si>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</si>
  <si>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</si>
  <si>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</si>
  <si>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</si>
  <si>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</si>
  <si>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</si>
  <si>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</si>
  <si>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</si>
  <si>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</si>
  <si>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</si>
  <si>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</si>
  <si>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</si>
  <si>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</si>
  <si>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</si>
  <si>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</si>
  <si>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</si>
  <si>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</si>
  <si>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</si>
  <si>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</si>
  <si>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</si>
  <si>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</si>
  <si>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</si>
  <si>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</si>
  <si>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</si>
  <si>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</si>
  <si>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</si>
  <si>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</si>
  <si>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</si>
  <si>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</si>
  <si>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</si>
  <si>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</si>
  <si>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</si>
  <si>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</si>
  <si>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</si>
  <si>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</si>
  <si>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</si>
  <si>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</si>
  <si>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</si>
  <si>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</si>
  <si>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</si>
  <si>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</si>
  <si>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</si>
  <si>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</si>
  <si>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</si>
  <si>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</si>
  <si>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</si>
  <si>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</si>
  <si>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</si>
  <si>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</si>
  <si>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</si>
  <si>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</si>
  <si>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</si>
  <si>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</si>
  <si>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</si>
  <si>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</si>
  <si>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</si>
  <si>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</si>
  <si>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</si>
  <si>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</si>
  <si>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</si>
  <si>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</si>
  <si>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</si>
  <si>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</si>
  <si>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</si>
  <si>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</si>
  <si>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</si>
  <si>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</si>
  <si>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</si>
  <si>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</si>
  <si>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</si>
  <si>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</si>
  <si>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</si>
  <si>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</si>
  <si>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</si>
  <si>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</si>
  <si>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</si>
  <si>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</si>
  <si>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</si>
  <si>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</si>
  <si>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</si>
  <si>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</si>
  <si>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</si>
  <si>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</si>
  <si>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</si>
  <si>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</si>
  <si>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</si>
  <si>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</si>
  <si>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</si>
  <si>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</si>
  <si>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</si>
  <si>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</si>
  <si>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</si>
  <si>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</si>
  <si>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</si>
  <si>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</si>
  <si>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</si>
  <si>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</si>
  <si>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</si>
  <si>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</si>
  <si>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</si>
  <si>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</si>
  <si>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</si>
  <si>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</si>
  <si>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</si>
  <si>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</si>
  <si>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</si>
  <si>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</si>
  <si>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</si>
  <si>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</si>
  <si>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</si>
  <si>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</si>
  <si>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</si>
  <si>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</si>
  <si>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</si>
  <si>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</si>
  <si>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</si>
  <si>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</si>
  <si>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</si>
  <si>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</si>
  <si>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</si>
  <si>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</si>
  <si>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</si>
  <si>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</si>
  <si>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</si>
  <si>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</si>
  <si>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</si>
  <si>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</si>
  <si>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</si>
  <si>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</si>
  <si>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</si>
  <si>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</si>
  <si>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</si>
  <si>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</si>
  <si>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</si>
  <si>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</si>
  <si>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</si>
  <si>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</si>
  <si>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</si>
  <si>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</si>
  <si>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</si>
  <si>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</si>
  <si>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</si>
  <si>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</si>
  <si>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</si>
  <si>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</si>
  <si>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</si>
  <si>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</si>
  <si>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</si>
  <si>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</si>
  <si>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</si>
  <si>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</si>
  <si>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</si>
  <si>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</si>
  <si>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</si>
  <si>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</si>
  <si>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</si>
  <si>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</si>
  <si>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</si>
  <si>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</si>
  <si>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</si>
  <si>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</si>
  <si>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</si>
  <si>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</si>
  <si>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</si>
  <si>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</si>
  <si>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</si>
  <si>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</si>
  <si>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</si>
  <si>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</si>
  <si>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</si>
  <si>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</si>
  <si>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</si>
  <si>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</si>
  <si>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</si>
  <si>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</si>
  <si>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</si>
  <si>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</si>
  <si>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</si>
  <si>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</si>
  <si>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</si>
  <si>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</si>
  <si>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</si>
  <si>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</si>
  <si>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</si>
  <si>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</si>
  <si>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</si>
  <si>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</si>
  <si>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</si>
  <si>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</si>
  <si>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</si>
  <si>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</si>
  <si>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</si>
  <si>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</si>
  <si>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</si>
  <si>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</si>
  <si>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</si>
  <si>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</si>
  <si>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</si>
  <si>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</si>
  <si>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</si>
  <si>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</si>
  <si>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</si>
  <si>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</si>
  <si>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</si>
  <si>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</si>
  <si>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</si>
  <si>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</si>
  <si>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</si>
  <si>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</si>
  <si>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</si>
  <si>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</si>
  <si>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</si>
  <si>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</si>
  <si>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</si>
  <si>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</si>
  <si>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</si>
  <si>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</si>
  <si>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</si>
  <si>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</si>
  <si>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</si>
  <si>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</si>
  <si>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</si>
  <si>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</si>
  <si>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</si>
  <si>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</si>
  <si>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</si>
  <si>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</si>
  <si>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</si>
  <si>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</si>
  <si>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</si>
  <si>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</si>
  <si>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</si>
  <si>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</si>
  <si>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</si>
  <si>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</si>
  <si>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</si>
  <si>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</si>
  <si>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</si>
  <si>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</si>
  <si>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</si>
  <si>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</si>
  <si>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</si>
  <si>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</si>
  <si>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</si>
  <si>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</si>
  <si>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</si>
  <si>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</si>
  <si>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</si>
  <si>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</si>
  <si>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</si>
  <si>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</si>
  <si>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</si>
  <si>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</si>
  <si>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</si>
  <si>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</si>
  <si>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</si>
  <si>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</si>
  <si>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</si>
  <si>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</si>
  <si>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</si>
  <si>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</si>
  <si>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</si>
  <si>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</si>
  <si>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</si>
  <si>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</si>
  <si>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</si>
  <si>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</si>
  <si>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</si>
  <si>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</si>
  <si>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</si>
  <si>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</si>
  <si>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</si>
  <si>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</si>
  <si>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</si>
  <si>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</si>
  <si>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</si>
  <si>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</si>
  <si>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</si>
  <si>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</si>
  <si>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</si>
  <si>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</si>
  <si>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</si>
  <si>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</si>
  <si>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</si>
  <si>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</si>
  <si>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</si>
  <si>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</si>
  <si>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</si>
  <si>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</si>
  <si>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</si>
  <si>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</si>
  <si>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</si>
  <si>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</si>
  <si>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</si>
  <si>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</si>
  <si>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</si>
  <si>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</si>
  <si>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</si>
  <si>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</si>
  <si>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</si>
  <si>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</si>
  <si>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</si>
  <si>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</si>
  <si>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</si>
  <si>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</si>
  <si>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</si>
  <si>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</si>
  <si>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</si>
  <si>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</si>
  <si>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</si>
  <si>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</si>
  <si>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</si>
  <si>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</si>
  <si>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</si>
  <si>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</si>
  <si>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</si>
  <si>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</si>
  <si>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</si>
  <si>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</si>
  <si>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</si>
  <si>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</si>
  <si>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</si>
  <si>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</si>
  <si>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</si>
  <si>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</si>
  <si>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</si>
  <si>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</si>
  <si>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</si>
  <si>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</si>
  <si>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</si>
  <si>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</si>
  <si>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</si>
  <si>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</si>
  <si>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</si>
  <si>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</si>
  <si>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</si>
  <si>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</si>
  <si>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</si>
  <si>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</si>
  <si>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</si>
  <si>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</si>
  <si>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</si>
  <si>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</si>
  <si>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</si>
  <si>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</si>
  <si>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</si>
  <si>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</si>
  <si>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</si>
  <si>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</si>
  <si>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</si>
  <si>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</si>
  <si>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</si>
  <si>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</si>
  <si>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</si>
  <si>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</si>
  <si>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</si>
  <si>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</si>
  <si>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</si>
  <si>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</si>
  <si>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</si>
  <si>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</si>
  <si>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</si>
  <si>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</si>
  <si>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</si>
  <si>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</si>
  <si>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</si>
  <si>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</si>
  <si>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</si>
  <si>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</si>
  <si>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</si>
  <si>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</si>
  <si>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</si>
  <si>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</si>
  <si>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</si>
  <si>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</si>
  <si>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</si>
  <si>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</si>
  <si>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</si>
  <si>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</si>
  <si>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</si>
  <si>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</si>
  <si>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</si>
  <si>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</si>
  <si>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</si>
  <si>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</si>
  <si>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</si>
  <si>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</si>
  <si>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</si>
  <si>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</si>
  <si>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</si>
  <si>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</si>
  <si>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</si>
  <si>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</si>
  <si>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</si>
  <si>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</si>
  <si>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</si>
  <si>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</si>
  <si>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</si>
  <si>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</si>
  <si>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</si>
  <si>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</si>
  <si>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</si>
  <si>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</si>
  <si>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</si>
  <si>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</si>
  <si>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</si>
  <si>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</si>
  <si>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</si>
  <si>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</si>
  <si>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</si>
  <si>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</si>
  <si>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</si>
  <si>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</si>
  <si>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</si>
  <si>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</si>
  <si>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</si>
  <si>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</si>
  <si>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</si>
  <si>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</si>
  <si>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</si>
  <si>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</si>
  <si>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</si>
  <si>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</si>
  <si>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</si>
  <si>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</si>
  <si>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</si>
  <si>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</si>
  <si>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</si>
  <si>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</si>
  <si>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</si>
  <si>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</si>
  <si>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</si>
  <si>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</si>
  <si>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</si>
  <si>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</si>
  <si>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</si>
  <si>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</si>
  <si>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</si>
  <si>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</si>
  <si>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</si>
  <si>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</si>
  <si>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</si>
  <si>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</si>
  <si>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</si>
  <si>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</si>
  <si>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</si>
  <si>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</si>
  <si>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</si>
  <si>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</si>
  <si>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</si>
  <si>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</si>
  <si>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</si>
  <si>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</si>
  <si>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</si>
  <si>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</si>
  <si>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</si>
  <si>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</si>
  <si>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</si>
  <si>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</si>
  <si>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</si>
  <si>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</si>
  <si>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</si>
  <si>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</si>
  <si>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</si>
  <si>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</si>
  <si>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</si>
  <si>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</si>
  <si>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</si>
  <si>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</si>
  <si>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</si>
  <si>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</si>
  <si>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</si>
  <si>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</si>
  <si>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</si>
  <si>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</si>
  <si>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</si>
  <si>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</si>
  <si>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</si>
  <si>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</si>
  <si>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</si>
  <si>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</si>
  <si>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</si>
  <si>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</si>
  <si>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</si>
  <si>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</si>
  <si>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</si>
  <si>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</si>
  <si>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</si>
  <si>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</si>
  <si>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</si>
  <si>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</si>
  <si>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</si>
  <si>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</si>
  <si>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</si>
  <si>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</si>
  <si>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</si>
  <si>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</si>
  <si>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</si>
  <si>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</si>
  <si>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</si>
  <si>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</si>
  <si>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</si>
  <si>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</si>
  <si>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</si>
  <si>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</si>
  <si>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</si>
  <si>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</si>
  <si>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</si>
  <si>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</si>
  <si>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</si>
  <si>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</si>
  <si>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</si>
  <si>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</si>
  <si>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</si>
  <si>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</si>
  <si>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</si>
  <si>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</si>
  <si>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</si>
  <si>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</si>
  <si>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</si>
  <si>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</si>
  <si>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</si>
  <si>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</si>
  <si>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</si>
  <si>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</si>
  <si>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</si>
  <si>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</si>
  <si>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</si>
  <si>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</si>
  <si>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</si>
  <si>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</si>
  <si>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</si>
  <si>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</si>
  <si>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</si>
  <si>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</si>
  <si>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</si>
  <si>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</si>
  <si>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</si>
  <si>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</si>
  <si>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</si>
  <si>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</si>
  <si>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</si>
  <si>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</si>
  <si>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</si>
  <si>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</si>
  <si>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</si>
  <si>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</si>
  <si>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</si>
  <si>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</si>
  <si>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</si>
  <si>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</si>
  <si>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</si>
  <si>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</si>
  <si>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</si>
  <si>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</si>
  <si>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</si>
  <si>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</si>
  <si>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</si>
  <si>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</si>
  <si>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</si>
  <si>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</si>
  <si>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</si>
  <si>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</si>
  <si>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</si>
  <si>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</si>
  <si>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</si>
  <si>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</si>
  <si>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</si>
  <si>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</si>
  <si>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</si>
  <si>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</si>
  <si>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</si>
  <si>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</si>
  <si>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</si>
  <si>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</si>
  <si>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</si>
  <si>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</si>
  <si>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</si>
  <si>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</si>
  <si>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</si>
  <si>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</si>
  <si>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</si>
  <si>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</si>
  <si>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</si>
  <si>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</si>
  <si>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</si>
  <si>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</si>
  <si>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</si>
  <si>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</si>
  <si>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</si>
  <si>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</si>
  <si>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</si>
  <si>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</si>
  <si>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</si>
  <si>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</si>
  <si>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</si>
  <si>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</si>
  <si>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</si>
  <si>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</si>
  <si>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</si>
  <si>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</si>
  <si>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</si>
  <si>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</si>
  <si>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</si>
  <si>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</si>
  <si>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</si>
  <si>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</si>
  <si>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</si>
  <si>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</si>
  <si>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</si>
  <si>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</si>
  <si>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</si>
  <si>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</si>
  <si>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</si>
  <si>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</si>
  <si>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</si>
  <si>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</si>
  <si>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</si>
  <si>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</si>
  <si>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</si>
  <si>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</si>
  <si>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</si>
  <si>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</si>
  <si>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</si>
  <si>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</si>
  <si>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</si>
  <si>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</si>
  <si>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</si>
  <si>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</si>
  <si>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</si>
  <si>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</si>
  <si>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</si>
  <si>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</si>
  <si>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</si>
  <si>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</si>
  <si>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</si>
  <si>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</si>
  <si>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</si>
  <si>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</si>
  <si>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</si>
  <si>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</si>
  <si>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</si>
  <si>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</si>
  <si>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</si>
  <si>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</si>
  <si>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</si>
  <si>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</si>
  <si>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</si>
  <si>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</si>
  <si>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</si>
  <si>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</si>
  <si>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</si>
  <si>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</si>
  <si>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</si>
  <si>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</si>
  <si>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</si>
  <si>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</si>
  <si>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</si>
  <si>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</si>
  <si>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</si>
  <si>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</si>
  <si>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</si>
  <si>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</si>
  <si>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</si>
  <si>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</si>
  <si>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</si>
  <si>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</si>
  <si>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</si>
  <si>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</si>
  <si>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</si>
  <si>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</si>
  <si>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</si>
  <si>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</si>
  <si>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</si>
  <si>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</si>
  <si>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</si>
  <si>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</si>
  <si>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</si>
  <si>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</si>
  <si>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</si>
  <si>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</si>
  <si>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</si>
  <si>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</si>
  <si>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</si>
  <si>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</si>
  <si>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</si>
  <si>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</si>
  <si>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</si>
  <si>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</si>
  <si>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</si>
  <si>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</si>
  <si>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</si>
  <si>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</si>
  <si>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</si>
  <si>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</si>
  <si>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</si>
  <si>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</si>
  <si>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</si>
  <si>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</si>
  <si>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</si>
  <si>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</si>
  <si>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</si>
  <si>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</si>
  <si>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</si>
  <si>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</si>
  <si>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</si>
  <si>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</si>
  <si>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</si>
  <si>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</si>
  <si>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</si>
  <si>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</si>
  <si>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</si>
  <si>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</si>
  <si>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</si>
  <si>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</si>
  <si>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</si>
  <si>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</si>
  <si>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</si>
  <si>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</si>
  <si>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</si>
  <si>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</si>
  <si>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</si>
  <si>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</si>
  <si>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</si>
  <si>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</si>
  <si>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</si>
  <si>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</si>
  <si>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</si>
  <si>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</si>
  <si>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</si>
  <si>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</si>
  <si>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</si>
  <si>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</si>
  <si>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</si>
  <si>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</si>
  <si>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</si>
  <si>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</si>
  <si>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</si>
  <si>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</si>
  <si>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</si>
  <si>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</si>
  <si>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</si>
  <si>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</si>
  <si>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</si>
  <si>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</si>
  <si>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</si>
  <si>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</si>
  <si>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</si>
  <si>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</si>
  <si>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</si>
  <si>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</si>
  <si>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</si>
  <si>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</si>
  <si>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</si>
  <si>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</si>
  <si>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</si>
  <si>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</si>
  <si>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</si>
  <si>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</si>
  <si>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</si>
  <si>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</si>
  <si>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</si>
  <si>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</si>
  <si>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</si>
  <si>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</si>
  <si>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</si>
  <si>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</si>
  <si>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</si>
  <si>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</si>
  <si>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</si>
  <si>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</si>
  <si>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</si>
  <si>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</si>
  <si>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</si>
  <si>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</si>
  <si>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</si>
  <si>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</si>
  <si>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</si>
  <si>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</si>
  <si>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</si>
  <si>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</si>
  <si>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</si>
  <si>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</si>
  <si>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</si>
  <si>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</si>
  <si>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</si>
  <si>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</si>
  <si>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</si>
  <si>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</si>
  <si>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</si>
  <si>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</si>
  <si>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</si>
  <si>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</si>
  <si>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</si>
  <si>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</si>
  <si>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</si>
  <si>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</si>
  <si>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</si>
  <si>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</si>
  <si>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</si>
  <si>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</si>
  <si>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</si>
  <si>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</si>
  <si>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</si>
  <si>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</si>
  <si>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</si>
  <si>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</si>
  <si>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</si>
  <si>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</si>
  <si>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</si>
  <si>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</si>
  <si>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</si>
  <si>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</si>
  <si>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</si>
  <si>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</si>
  <si>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</si>
  <si>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</si>
  <si>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</si>
  <si>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</si>
  <si>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</si>
  <si>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</si>
  <si>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</si>
  <si>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</si>
  <si>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</si>
  <si>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</si>
  <si>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</si>
  <si>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</si>
  <si>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</si>
  <si>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</si>
  <si>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</si>
  <si>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</si>
  <si>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</si>
  <si>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</si>
  <si>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</si>
  <si>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</si>
  <si>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</si>
  <si>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</si>
  <si>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</si>
  <si>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</si>
  <si>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</si>
  <si>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</si>
  <si>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</si>
  <si>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</si>
  <si>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</si>
  <si>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</si>
  <si>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</si>
  <si>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</si>
  <si>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</si>
  <si>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</si>
  <si>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</si>
  <si>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</si>
  <si>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</si>
  <si>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</si>
  <si>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</si>
  <si>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</si>
  <si>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</si>
  <si>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</si>
  <si>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</si>
  <si>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</si>
  <si>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</si>
  <si>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</si>
  <si>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</si>
  <si>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</si>
  <si>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</si>
  <si>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</si>
  <si>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</si>
  <si>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</si>
  <si>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</si>
  <si>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</si>
  <si>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</si>
  <si>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</si>
  <si>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</si>
  <si>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</si>
  <si>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</si>
  <si>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</si>
  <si>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</si>
  <si>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</si>
  <si>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</si>
  <si>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</si>
  <si>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</si>
  <si>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</si>
  <si>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</si>
  <si>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</si>
  <si>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</si>
  <si>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</si>
  <si>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</si>
  <si>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</si>
  <si>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</si>
  <si>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</si>
  <si>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</si>
  <si>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</si>
  <si>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</si>
  <si>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</si>
  <si>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</si>
  <si>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</si>
  <si>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</si>
  <si>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</si>
  <si>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</si>
  <si>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</si>
  <si>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</si>
  <si>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</si>
  <si>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</si>
  <si>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</si>
  <si>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</si>
  <si>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</si>
  <si>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</si>
  <si>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</si>
  <si>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</si>
  <si>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</si>
  <si>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</si>
  <si>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</si>
  <si>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</si>
  <si>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</si>
  <si>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</si>
  <si>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</si>
  <si>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</si>
  <si>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</si>
  <si>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</si>
  <si>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</si>
  <si>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</si>
  <si>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</si>
  <si>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</si>
  <si>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</si>
  <si>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</si>
  <si>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</si>
  <si>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</si>
  <si>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</si>
  <si>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</si>
  <si>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</si>
  <si>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</si>
  <si>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</si>
  <si>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</si>
  <si>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</si>
  <si>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</si>
  <si>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</si>
  <si>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</si>
  <si>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</si>
  <si>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</si>
  <si>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</si>
  <si>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</si>
  <si>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</si>
  <si>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</si>
  <si>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</si>
  <si>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</si>
  <si>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</si>
  <si>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</si>
  <si>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</si>
  <si>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</si>
  <si>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</si>
  <si>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</si>
  <si>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</si>
  <si>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</si>
  <si>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</si>
  <si>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</si>
  <si>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</si>
  <si>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</si>
  <si>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</si>
  <si>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</si>
  <si>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</si>
  <si>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</si>
  <si>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</si>
  <si>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</si>
  <si>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</si>
  <si>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</si>
  <si>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</si>
  <si>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</si>
  <si>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</si>
  <si>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</si>
  <si>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</si>
  <si>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</si>
  <si>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</si>
  <si>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</si>
  <si>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</si>
  <si>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</si>
  <si>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</si>
  <si>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</si>
  <si>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</si>
  <si>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</si>
  <si>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</si>
  <si>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</si>
  <si>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</si>
  <si>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</si>
  <si>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</si>
  <si>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</si>
  <si>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</si>
  <si>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</si>
  <si>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</si>
  <si>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</si>
  <si>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</si>
  <si>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</si>
  <si>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</si>
  <si>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</si>
  <si>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</si>
  <si>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</si>
  <si>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</si>
  <si>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</si>
  <si>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</si>
  <si>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</si>
  <si>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</si>
  <si>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</si>
  <si>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</si>
  <si>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</si>
  <si>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</si>
  <si>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</si>
  <si>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</si>
  <si>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</si>
  <si>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</si>
  <si>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</si>
  <si>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</si>
  <si>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</si>
  <si>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</si>
  <si>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</si>
  <si>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</si>
  <si>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</si>
  <si>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</si>
  <si>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</si>
  <si>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</si>
  <si>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</si>
  <si>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</si>
  <si>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</si>
  <si>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</si>
  <si>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</si>
  <si>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</si>
  <si>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</si>
  <si>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</si>
  <si>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</si>
  <si>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</si>
  <si>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</si>
  <si>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</si>
  <si>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</si>
  <si>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</si>
  <si>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</si>
  <si>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</si>
  <si>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</si>
  <si>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</si>
  <si>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</si>
  <si>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</si>
  <si>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</si>
  <si>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</si>
  <si>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</si>
  <si>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</si>
  <si>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</si>
  <si>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</si>
  <si>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</si>
  <si>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</si>
  <si>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</si>
  <si>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</si>
  <si>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</si>
  <si>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</si>
  <si>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</si>
  <si>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</si>
  <si>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</si>
  <si>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</si>
  <si>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</si>
  <si>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</si>
  <si>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</si>
  <si>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</si>
  <si>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</si>
  <si>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</si>
  <si>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</si>
  <si>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</si>
  <si>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</si>
  <si>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</si>
  <si>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</si>
  <si>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</si>
  <si>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</si>
  <si>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</si>
  <si>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</si>
  <si>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</si>
  <si>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</si>
  <si>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</si>
  <si>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</si>
  <si>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</si>
  <si>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</si>
  <si>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</si>
  <si>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</si>
  <si>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</si>
  <si>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</si>
  <si>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</si>
  <si>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</si>
  <si>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</si>
  <si>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</si>
  <si>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</si>
  <si>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</si>
  <si>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</si>
  <si>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</si>
  <si>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</si>
  <si>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</si>
  <si>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</si>
  <si>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</si>
  <si>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</si>
  <si>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</si>
  <si>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</si>
  <si>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</si>
  <si>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</si>
  <si>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</si>
  <si>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</si>
  <si>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</si>
  <si>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</si>
  <si>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</si>
  <si>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</si>
  <si>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</si>
  <si>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</si>
  <si>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</si>
  <si>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</si>
  <si>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</si>
  <si>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</si>
  <si>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</si>
  <si>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</si>
  <si>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</si>
  <si>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</si>
  <si>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</si>
  <si>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</si>
  <si>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</si>
  <si>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</si>
  <si>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</si>
  <si>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</si>
  <si>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</si>
  <si>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</si>
  <si>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</si>
  <si>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</si>
  <si>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</si>
  <si>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</si>
  <si>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</si>
  <si>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</si>
  <si>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</si>
  <si>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</si>
  <si>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</si>
  <si>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</si>
  <si>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</si>
  <si>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</si>
  <si>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</si>
  <si>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</si>
  <si>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</si>
  <si>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</si>
  <si>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</si>
  <si>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</si>
  <si>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</si>
  <si>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</si>
  <si>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</si>
  <si>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</si>
  <si>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</si>
  <si>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</si>
  <si>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</si>
  <si>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</si>
  <si>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</si>
  <si>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</si>
  <si>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</si>
  <si>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</si>
  <si>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</si>
  <si>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</si>
  <si>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</si>
  <si>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</si>
  <si>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</si>
  <si>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</si>
  <si>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</si>
  <si>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</si>
  <si>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</si>
  <si>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</si>
  <si>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</si>
  <si>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</si>
  <si>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</si>
  <si>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</si>
  <si>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</si>
  <si>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</si>
  <si>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</si>
  <si>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</si>
  <si>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</si>
  <si>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</si>
  <si>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</si>
  <si>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</si>
  <si>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</si>
  <si>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</si>
  <si>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</si>
  <si>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</si>
  <si>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</si>
  <si>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</si>
  <si>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</si>
  <si>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</si>
  <si>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</si>
  <si>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</si>
  <si>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</si>
  <si>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</si>
  <si>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</si>
  <si>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</si>
  <si>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</si>
  <si>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</si>
  <si>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</si>
  <si>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</si>
  <si>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</si>
  <si>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</si>
  <si>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</si>
  <si>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</si>
  <si>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</si>
  <si>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</si>
  <si>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</si>
  <si>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</si>
  <si>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</si>
  <si>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</si>
  <si>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</si>
  <si>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</si>
  <si>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</si>
  <si>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</si>
  <si>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</si>
  <si>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</si>
  <si>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</si>
  <si>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</si>
  <si>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</si>
  <si>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</si>
  <si>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</si>
  <si>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</si>
  <si>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</si>
  <si>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</si>
  <si>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</si>
  <si>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</si>
  <si>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</si>
  <si>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</si>
  <si>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</si>
  <si>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</si>
  <si>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</si>
  <si>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</si>
  <si>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</si>
  <si>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</si>
  <si>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</si>
  <si>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</si>
  <si>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</si>
  <si>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</si>
  <si>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</si>
  <si>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</si>
  <si>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</si>
  <si>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</si>
  <si>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</si>
  <si>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</si>
  <si>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</si>
  <si>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</si>
  <si>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</si>
  <si>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</si>
  <si>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</si>
  <si>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</si>
  <si>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</si>
  <si>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</si>
  <si>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</si>
  <si>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</si>
  <si>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</si>
  <si>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</si>
  <si>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</si>
  <si>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</si>
  <si>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</si>
  <si>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</si>
  <si>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</si>
  <si>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</si>
  <si>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</si>
  <si>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</si>
  <si>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</si>
  <si>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</si>
  <si>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</si>
  <si>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</si>
  <si>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</si>
  <si>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</si>
  <si>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</si>
  <si>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</si>
  <si>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</si>
  <si>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</si>
  <si>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</si>
  <si>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</si>
  <si>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</si>
  <si>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</si>
  <si>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</si>
  <si>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</si>
  <si>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</si>
  <si>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</si>
  <si>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</si>
  <si>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</si>
  <si>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</si>
  <si>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</si>
  <si>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</si>
  <si>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</si>
  <si>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</si>
  <si>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</si>
  <si>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</si>
  <si>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</si>
  <si>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</si>
  <si>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</si>
  <si>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</si>
  <si>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</si>
  <si>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</si>
  <si>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</si>
  <si>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</si>
  <si>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</si>
  <si>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</si>
  <si>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</si>
  <si>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</si>
  <si>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</si>
  <si>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</si>
  <si>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</si>
  <si>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</si>
  <si>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</si>
  <si>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</si>
  <si>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</si>
  <si>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</si>
  <si>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</si>
  <si>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</si>
  <si>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</si>
  <si>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</si>
  <si>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</si>
  <si>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</si>
  <si>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</si>
  <si>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</si>
  <si>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</si>
  <si>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</si>
  <si>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</si>
  <si>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</si>
  <si>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</si>
  <si>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</si>
  <si>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</si>
  <si>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</si>
  <si>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</si>
  <si>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</si>
  <si>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</si>
  <si>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</si>
  <si>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</si>
  <si>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</si>
  <si>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</si>
  <si>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</si>
  <si>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</si>
  <si>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</si>
  <si>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</si>
  <si>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</si>
  <si>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</si>
  <si>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</si>
  <si>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</si>
  <si>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</si>
  <si>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</si>
  <si>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</si>
  <si>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</si>
  <si>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</si>
  <si>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</si>
  <si>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</si>
  <si>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</si>
  <si>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</si>
  <si>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</si>
  <si>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</si>
  <si>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</si>
  <si>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</si>
  <si>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</si>
  <si>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</si>
  <si>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</si>
  <si>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</si>
  <si>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</si>
  <si>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</si>
  <si>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</si>
  <si>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</si>
  <si>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</si>
  <si>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</si>
  <si>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</si>
  <si>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</si>
  <si>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</si>
  <si>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</si>
  <si>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</si>
  <si>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</si>
  <si>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</si>
  <si>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</si>
  <si>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</si>
  <si>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</si>
  <si>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</si>
  <si>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</si>
  <si>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</si>
  <si>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</si>
  <si>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</si>
  <si>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</si>
  <si>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</si>
  <si>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</si>
  <si>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</si>
  <si>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</si>
  <si>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</si>
  <si>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</si>
  <si>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</si>
  <si>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</si>
  <si>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</si>
  <si>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</si>
  <si>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</si>
  <si>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</si>
  <si>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</si>
  <si>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</si>
  <si>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</si>
  <si>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</si>
  <si>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</si>
  <si>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</si>
  <si>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</si>
  <si>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</si>
  <si>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</si>
  <si>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</si>
  <si>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</si>
  <si>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</si>
  <si>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</si>
  <si>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</si>
  <si>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</si>
  <si>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</si>
  <si>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</si>
  <si>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</si>
  <si>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</si>
  <si>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</si>
  <si>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</si>
  <si>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</si>
  <si>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</si>
  <si>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</si>
  <si>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</si>
  <si>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</si>
  <si>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</si>
  <si>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</si>
  <si>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</si>
  <si>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</si>
  <si>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</si>
  <si>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</si>
  <si>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</si>
  <si>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</si>
  <si>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</si>
  <si>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</si>
  <si>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</si>
  <si>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</si>
  <si>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</si>
  <si>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</si>
  <si>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</si>
  <si>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</si>
  <si>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</si>
  <si>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</si>
  <si>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</si>
  <si>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</si>
  <si>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</si>
  <si>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</si>
  <si>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</si>
  <si>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</si>
  <si>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</si>
  <si>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</si>
  <si>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</si>
  <si>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</si>
  <si>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</si>
  <si>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</si>
  <si>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</si>
  <si>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</si>
  <si>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</si>
  <si>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</si>
  <si>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</si>
  <si>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</si>
  <si>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</si>
  <si>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</si>
  <si>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</si>
  <si>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</si>
  <si>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</si>
  <si>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</si>
  <si>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</si>
  <si>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</si>
  <si>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</si>
  <si>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</si>
  <si>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</si>
  <si>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</si>
  <si>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</si>
  <si>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</si>
  <si>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</si>
  <si>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</si>
  <si>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</si>
  <si>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</si>
  <si>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</si>
  <si>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</si>
  <si>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</si>
  <si>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</si>
  <si>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</si>
  <si>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</si>
  <si>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</si>
  <si>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</si>
  <si>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</si>
  <si>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</si>
  <si>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</si>
  <si>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</si>
  <si>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</si>
  <si>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</si>
  <si>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</si>
  <si>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</si>
  <si>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</si>
  <si>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</si>
  <si>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</si>
  <si>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</si>
  <si>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</si>
  <si>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</si>
  <si>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</si>
  <si>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</si>
  <si>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</si>
  <si>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Percent Funded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</si>
  <si>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</si>
  <si>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</si>
  <si>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</si>
  <si>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</si>
  <si>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</si>
  <si>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</si>
  <si>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</si>
  <si>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</si>
  <si>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</si>
  <si>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</si>
  <si>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</si>
  <si>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</si>
  <si>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</si>
  <si>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</si>
  <si>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</si>
  <si>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</si>
  <si>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</si>
  <si>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</si>
  <si>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</si>
  <si>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</si>
  <si>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</si>
  <si>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</si>
  <si>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</si>
  <si>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</si>
  <si>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</si>
  <si>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</si>
  <si>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</si>
  <si>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</si>
  <si>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</si>
  <si>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</si>
  <si>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</si>
  <si>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</si>
  <si>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</si>
  <si>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</si>
  <si>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</si>
  <si>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</si>
  <si>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</si>
  <si>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average donation</t>
  </si>
  <si>
    <t>Column Labels</t>
  </si>
  <si>
    <t>(All)</t>
  </si>
  <si>
    <t>Date Created Conversion</t>
  </si>
  <si>
    <t>Date Ended Conversion</t>
  </si>
  <si>
    <t>cancelled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</si>
  <si>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</si>
  <si>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</si>
  <si>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</si>
  <si>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</si>
  <si>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</si>
  <si>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</si>
  <si>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</si>
  <si>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</si>
  <si>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</si>
  <si>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</si>
  <si>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</si>
  <si>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</si>
  <si>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</si>
  <si>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</si>
  <si>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</si>
  <si>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</si>
  <si>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</si>
  <si>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</si>
  <si>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</si>
  <si>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</si>
  <si>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</si>
  <si>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</si>
  <si>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</si>
  <si>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</si>
  <si>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</si>
  <si>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</si>
  <si>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</si>
  <si>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</si>
  <si>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</si>
  <si>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</si>
  <si>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</si>
  <si>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Greater than or equal to 50000</t>
  </si>
  <si>
    <t>45000 to 49999</t>
  </si>
  <si>
    <t>40000 to 44999</t>
  </si>
  <si>
    <t>Mean</t>
  </si>
  <si>
    <t>Minimum</t>
  </si>
  <si>
    <t>Median</t>
  </si>
  <si>
    <t>Maximum</t>
  </si>
  <si>
    <t>Successful Campaigns</t>
  </si>
  <si>
    <t>Failed Campaigns</t>
  </si>
  <si>
    <t>Crowdfunding Campaign Success in Relation to Campaign Backers</t>
  </si>
  <si>
    <t>Variance (VAR.S)</t>
  </si>
  <si>
    <t>Standard Deviation (STDEV.S)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</si>
</sst>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1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64" fontId="16" fillId="0" borderId="0" xfId="42" applyNumberFormat="1" applyFont="1" applyAlignment="1">
      <alignment horizontal="center"/>
    </xf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19" fillId="0" borderId="0" xfId="0" applyNumberFormat="1" applyFont="1"/>
    <xf numFmtId="14" fontId="0" fillId="0" borderId="0" xfId="0" applyNumberFormat="1" applyAlignment="1">
      <alignment horizontal="left"/>
    </xf>
    <xf numFmtId="0" fontId="16" fillId="0" borderId="0" xfId="0" applyFont="1"/>
    <xf numFmtId="9" fontId="16" fillId="0" borderId="0" xfId="43" applyFont="1"/>
    <xf numFmtId="9" fontId="0" fillId="0" borderId="0" xfId="43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6" xfId="0" applyNumberFormat="1" applyBorder="1"/>
    <xf numFmtId="1" fontId="0" fillId="0" borderId="0" xfId="0" applyNumberFormat="1"/>
    <xf numFmtId="2" fontId="0" fillId="0" borderId="14" xfId="0" applyNumberFormat="1" applyBorder="1"/>
    <xf numFmtId="1" fontId="0" fillId="0" borderId="14" xfId="0" applyNumberFormat="1" applyBorder="1"/>
    <xf numFmtId="2" fontId="0" fillId="0" borderId="17" xfId="0" applyNumberFormat="1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1" tint="0.34998626667073579"/>
      </font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2" tint="-0.24994659260841701"/>
        </patternFill>
      </fill>
    </dxf>
    <dxf>
      <font>
        <b val="0"/>
        <i val="0"/>
        <color theme="1" tint="0.34998626667073579"/>
      </font>
      <fill>
        <patternFill>
          <bgColor theme="2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theme="2" tint="-0.24994659260841701"/>
        </patternFill>
      </fill>
    </dxf>
    <dxf>
      <font>
        <b val="0"/>
        <i val="0"/>
      </font>
      <fill>
        <patternFill>
          <bgColor theme="2" tint="-0.24994659260841701"/>
        </patternFill>
      </fill>
    </dxf>
    <dxf>
      <font>
        <b val="0"/>
        <i val="0"/>
        <color theme="1" tint="0.34998626667073579"/>
      </font>
      <fill>
        <patternFill>
          <bgColor theme="2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1" tint="0.34998626667073579"/>
      </font>
      <fill>
        <patternFill>
          <bgColor theme="2" tint="-0.24994659260841701"/>
        </patternFill>
      </fill>
    </dxf>
    <dxf>
      <font>
        <b val="0"/>
        <i val="0"/>
      </font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[v2_Excel Challenge_CrowdfundingBook.xlsx]Analysis of Parent Category!PivotTable17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CROWDFUNDER</a:t>
            </a:r>
            <a:r>
              <a:rPr lang="en-GB" baseline="0"/>
              <a:t> CAMPAIGNS: </a:t>
            </a:r>
          </a:p>
          <a:p>
            <a:pPr>
              <a:defRPr/>
            </a:pPr>
            <a:r>
              <a:rPr lang="en-GB" baseline="0"/>
              <a:t>Outcomes per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'Analysis of Parent Category'!$B$4:$B$5</c:f>
              <c:strCache>
                <c:ptCount val="1"/>
                <c:pt idx="0">
                  <c:v>cancelled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'Analysis of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'Analysis of 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D-834B-8D2B-8877209DBC8D}"/>
            </c:ext>
          </c:extLst>
        </c:ser>
        <c:ser>
          <c:idx val="1"/>
          <c:order val="1"/>
          <c:tx>
            <c:strRef>
              <c:f>'Analysis of 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'Analysis of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'Analysis of 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3DB-864D-B7FE-B34FC164CAE4}"/>
            </c:ext>
          </c:extLst>
        </c:ser>
        <c:ser>
          <c:idx val="2"/>
          <c:order val="2"/>
          <c:tx>
            <c:strRef>
              <c:f>'Analysis of 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'Analysis of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'Analysis of 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3DB-864D-B7FE-B34FC164CAE4}"/>
            </c:ext>
          </c:extLst>
        </c:ser>
        <c:ser>
          <c:idx val="3"/>
          <c:order val="3"/>
          <c:tx>
            <c:strRef>
              <c:f>'Analysis of 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'Analysis of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'Analysis of 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DB-864D-B7FE-B34FC164CAE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93039327"/>
        <c:axId val="493041055"/>
      </c:barChart>
      <c:catAx>
        <c:axId val="493039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PARENT</a:t>
                </a:r>
                <a:r>
                  <a:rPr lang="en-GB" baseline="0"/>
                  <a:t> CATEGORIES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41055"/>
        <c:crosses val="autoZero"/>
        <c:auto val="1"/>
        <c:lblAlgn val="ctr"/>
        <c:lblOffset val="100"/>
        <c:noMultiLvlLbl val="0"/>
      </c:catAx>
      <c:valAx>
        <c:axId val="493041055"/>
        <c:scaling>
          <c:orientation val="minMax"/>
          <c:max val="36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CAMPAIGNS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3932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[v2_Excel Challenge_CrowdfundingBook.xlsx]Analysis of Sub-Category!PivotTable18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CROWDFUNDING</a:t>
            </a:r>
            <a:r>
              <a:rPr lang="en-GB" baseline="0"/>
              <a:t> CAMPAIGNS:</a:t>
            </a:r>
          </a:p>
          <a:p>
            <a:pPr>
              <a:defRPr/>
            </a:pPr>
            <a:r>
              <a:rPr lang="en-GB" baseline="0"/>
              <a:t>Outcomes per Sub-Category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'Analysis of Sub-Category'!$B$4:$B$5</c:f>
              <c:strCache>
                <c:ptCount val="1"/>
                <c:pt idx="0">
                  <c:v>cancelled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'Analysis of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'Analysis of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E-1348-BFDA-45ACA001F1AC}"/>
            </c:ext>
          </c:extLst>
        </c:ser>
        <c:ser>
          <c:idx val="1"/>
          <c:order val="1"/>
          <c:tx>
            <c:strRef>
              <c:f>'Analysis of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'Analysis of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'Analysis of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FE-1348-BFDA-45ACA001F1AC}"/>
            </c:ext>
          </c:extLst>
        </c:ser>
        <c:ser>
          <c:idx val="2"/>
          <c:order val="2"/>
          <c:tx>
            <c:strRef>
              <c:f>'Analysis of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'Analysis of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'Analysis of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FE-1348-BFDA-45ACA001F1AC}"/>
            </c:ext>
          </c:extLst>
        </c:ser>
        <c:ser>
          <c:idx val="3"/>
          <c:order val="3"/>
          <c:tx>
            <c:strRef>
              <c:f>'Analysis of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'Analysis of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'Analysis of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FE-1348-BFDA-45ACA001F1A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8894463"/>
        <c:axId val="491806415"/>
      </c:barChart>
      <c:catAx>
        <c:axId val="35889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06415"/>
        <c:crosses val="autoZero"/>
        <c:auto val="1"/>
        <c:lblAlgn val="ctr"/>
        <c:lblOffset val="100"/>
        <c:noMultiLvlLbl val="0"/>
      </c:catAx>
      <c:valAx>
        <c:axId val="491806415"/>
        <c:scaling>
          <c:orientation val="minMax"/>
          <c:max val="36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CAMPAIGNS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89446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[v2_Excel Challenge_CrowdfundingBook.xlsx]Analysis based on Date Created!PivotTable13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CROWDFUNDING</a:t>
            </a:r>
            <a:r>
              <a:rPr lang="en-GB" baseline="0"/>
              <a:t> CAMPAIGNS: </a:t>
            </a:r>
          </a:p>
          <a:p>
            <a:pPr>
              <a:defRPr/>
            </a:pPr>
            <a:r>
              <a:rPr lang="en-GB" baseline="0"/>
              <a:t>Outcomes vs Date Created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based on Date Created'!$B$4:$B$5</c:f>
              <c:strCache>
                <c:ptCount val="1"/>
                <c:pt idx="0">
                  <c:v>cancelled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based on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'Analysis based on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0-4241-A8CF-C76C41184E98}"/>
            </c:ext>
          </c:extLst>
        </c:ser>
        <c:ser>
          <c:idx val="1"/>
          <c:order val="1"/>
          <c:tx>
            <c:strRef>
              <c:f>'Analysis based on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based on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'Analysis based on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0-4241-A8CF-C76C41184E98}"/>
            </c:ext>
          </c:extLst>
        </c:ser>
        <c:ser>
          <c:idx val="2"/>
          <c:order val="2"/>
          <c:tx>
            <c:strRef>
              <c:f>'Analysis based on 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based on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'Analysis based on 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C0-4241-A8CF-C76C41184E98}"/>
            </c:ext>
          </c:extLst>
        </c:ser>
        <c:ser>
          <c:idx val="3"/>
          <c:order val="3"/>
          <c:tx>
            <c:strRef>
              <c:f>'Analysis based on 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based on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'Analysis based on 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C0-4241-A8CF-C76C41184E9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60792479"/>
        <c:axId val="713940703"/>
      </c:lineChart>
      <c:catAx>
        <c:axId val="7607924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40703"/>
        <c:crosses val="autoZero"/>
        <c:auto val="1"/>
        <c:lblAlgn val="ctr"/>
        <c:lblOffset val="100"/>
        <c:noMultiLvlLbl val="0"/>
      </c:catAx>
      <c:valAx>
        <c:axId val="7139407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  <a:r>
                  <a:rPr lang="en-GB" baseline="0"/>
                  <a:t>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9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Crowdfund Campaign Outcomes Based</a:t>
            </a:r>
            <a:r>
              <a:rPr lang="en-GB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6-6045-A883-BF6F19DC9AE7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6-6045-A883-BF6F19DC9AE7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D6-6045-A883-BF6F19DC9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423199"/>
        <c:axId val="905226623"/>
      </c:lineChart>
      <c:catAx>
        <c:axId val="20784231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Goal </a:t>
                </a:r>
                <a:r>
                  <a:rPr lang="en-GB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26623"/>
        <c:crosses val="autoZero"/>
        <c:auto val="1"/>
        <c:lblAlgn val="ctr"/>
        <c:lblOffset val="100"/>
        <c:noMultiLvlLbl val="0"/>
      </c:catAx>
      <c:valAx>
        <c:axId val="9052266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Outcome</a:t>
                </a:r>
                <a:r>
                  <a:rPr lang="en-GB" baseline="0"/>
                  <a:t>s by Percentage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42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623A3A-4F86-3F47-2772-6B30B4740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190500</xdr:rowOff>
    </xdr:from>
    <xdr:to>
      <xdr:col>16</xdr:col>
      <xdr:colOff>596900</xdr:colOff>
      <xdr:row>33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F5BF91-E157-9EF0-AAB1-6EFA84446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190500</xdr:rowOff>
    </xdr:from>
    <xdr:to>
      <xdr:col>13</xdr:col>
      <xdr:colOff>1143000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65FEF-46F2-8FA0-C521-7AAE48ED8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13</xdr:row>
      <xdr:rowOff>158750</xdr:rowOff>
    </xdr:from>
    <xdr:to>
      <xdr:col>7</xdr:col>
      <xdr:colOff>1041400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335C4D-BB10-3C67-8E28-51252C138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lific Project Management" refreshedDate="45041.724763078702" createdVersion="8" refreshedVersion="8" minRefreshableVersion="3" recordCount="1000" xr:uid="{B3E171BD-F4BA-9948-B210-5AB93F97E92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5">
        <s v="failed"/>
        <s v="successful"/>
        <s v="live"/>
        <s v="cancelled"/>
        <s v="canceled" u="1"/>
      </sharedItems>
    </cacheField>
    <cacheField name="Percent Funded" numFmtId="164">
      <sharedItems containsSemiMixedTypes="0" containsString="0" containsNumber="1" minValue="0" maxValue="2338.833333333333"/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 count="984">
        <e v="#DIV/0!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x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40"/>
    <n v="158"/>
    <x v="1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9"/>
    <n v="1425"/>
    <x v="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67"/>
    <n v="24"/>
    <x v="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x v="0"/>
    <n v="69.276315789473685"/>
    <n v="53"/>
    <x v="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174"/>
    <x v="5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3"/>
    <n v="18"/>
    <x v="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227"/>
    <x v="7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708"/>
    <x v="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44"/>
    <x v="9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220"/>
    <x v="10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27"/>
    <x v="11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x v="0"/>
    <n v="89.349206349206341"/>
    <n v="55"/>
    <x v="12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5"/>
    <n v="98"/>
    <x v="13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301"/>
    <n v="200"/>
    <x v="14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1"/>
    <n v="452"/>
    <x v="15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00"/>
    <x v="16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249"/>
    <x v="17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135"/>
    <x v="18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674"/>
    <x v="19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396"/>
    <x v="20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558"/>
    <x v="21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90"/>
    <x v="22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32.04444444444448"/>
    <n v="142"/>
    <x v="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2673"/>
    <x v="24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163"/>
    <x v="25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1480"/>
    <x v="26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5"/>
    <x v="27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3"/>
    <n v="2220"/>
    <x v="28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9"/>
    <n v="1606"/>
    <x v="29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29"/>
    <x v="30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226"/>
    <x v="3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2307"/>
    <x v="3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5419"/>
    <x v="33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165"/>
    <x v="34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1965"/>
    <x v="35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31"/>
    <n v="16"/>
    <x v="36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7"/>
    <x v="3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134"/>
    <x v="38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88"/>
    <x v="39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198"/>
    <x v="40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4"/>
    <n v="111"/>
    <x v="41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x v="1"/>
    <n v="443.94444444444446"/>
    <n v="222"/>
    <x v="42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6212"/>
    <x v="43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98"/>
    <x v="44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48"/>
    <x v="4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8"/>
    <n v="92"/>
    <x v="4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149"/>
    <x v="47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2431"/>
    <x v="48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89.625"/>
    <n v="303"/>
    <x v="49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2"/>
    <n v="1"/>
    <x v="50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1467"/>
    <x v="5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75"/>
    <x v="52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209"/>
    <x v="53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120"/>
    <x v="54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131"/>
    <x v="55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164"/>
    <x v="5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201"/>
    <x v="57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27.11111111111114"/>
    <n v="211"/>
    <x v="58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75.07142857142861"/>
    <n v="128"/>
    <x v="5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1600"/>
    <x v="60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2253"/>
    <x v="61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22.6"/>
    <n v="249"/>
    <x v="62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5"/>
    <x v="63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38"/>
    <x v="64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236"/>
    <x v="65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2"/>
    <x v="66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4065"/>
    <x v="67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246"/>
    <x v="6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7"/>
    <x v="69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23.74140625000001"/>
    <n v="2475"/>
    <x v="70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76"/>
    <x v="71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70.33333333333326"/>
    <n v="54"/>
    <x v="72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88"/>
    <x v="73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85"/>
    <x v="74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170"/>
    <x v="75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97"/>
    <n v="1684"/>
    <x v="76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56"/>
    <x v="77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330"/>
    <x v="78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26"/>
    <n v="838"/>
    <x v="79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127"/>
    <x v="80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69"/>
    <n v="411"/>
    <x v="8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97.3000000000002"/>
    <n v="180"/>
    <x v="82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1000"/>
    <x v="83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374"/>
    <x v="84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71"/>
    <x v="85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203"/>
    <x v="8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63"/>
    <n v="1482"/>
    <x v="87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60.75"/>
    <n v="113"/>
    <x v="88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96"/>
    <x v="8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106"/>
    <x v="90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679"/>
    <x v="91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498"/>
    <x v="92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610"/>
    <x v="93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180"/>
    <x v="94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12.99999999999999"/>
    <n v="27"/>
    <x v="95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2331"/>
    <x v="96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26.69230769230762"/>
    <n v="113"/>
    <x v="97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1220"/>
    <x v="98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"/>
    <n v="164"/>
    <x v="99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x v="100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164"/>
    <x v="101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36"/>
    <x v="1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24.610000000000003"/>
    <n v="37"/>
    <x v="103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1917"/>
    <x v="104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4"/>
    <n v="95"/>
    <x v="105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147"/>
    <x v="106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7"/>
    <n v="86"/>
    <x v="107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83"/>
    <x v="10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60"/>
    <x v="109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296"/>
    <x v="110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676"/>
    <x v="111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61"/>
    <x v="112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131"/>
    <x v="113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26"/>
    <x v="11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297"/>
    <n v="3304"/>
    <x v="115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73"/>
    <x v="116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275"/>
    <x v="117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67"/>
    <x v="118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154"/>
    <x v="11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6"/>
    <n v="1782"/>
    <x v="120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903"/>
    <x v="121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64.367690058479525"/>
    <n v="3387"/>
    <x v="122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662"/>
    <x v="123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94"/>
    <x v="124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180"/>
    <x v="125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774"/>
    <x v="126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8"/>
    <n v="672"/>
    <x v="12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60.334277620396605"/>
    <n v="532"/>
    <x v="128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3"/>
    <n v="55"/>
    <x v="12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533"/>
    <x v="130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2443"/>
    <x v="131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89"/>
    <x v="132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159"/>
    <x v="133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0"/>
    <x v="134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8"/>
    <n v="117"/>
    <x v="135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58"/>
    <x v="136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50"/>
    <x v="137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115"/>
    <x v="138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326"/>
    <x v="139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186"/>
    <x v="140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1071"/>
    <x v="141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30.03999999999996"/>
    <n v="117"/>
    <x v="142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35.59259259259261"/>
    <n v="70"/>
    <x v="143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135"/>
    <x v="144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36.512"/>
    <n v="768"/>
    <x v="14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51"/>
    <x v="14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199"/>
    <x v="147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7"/>
    <x v="148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195"/>
    <x v="149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x v="100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1467"/>
    <x v="150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3376"/>
    <x v="15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5681"/>
    <x v="152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58.756567425569173"/>
    <n v="1059"/>
    <x v="153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1194"/>
    <x v="154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379"/>
    <x v="15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30"/>
    <x v="156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41"/>
    <x v="15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821"/>
    <x v="158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2.3125"/>
    <n v="164"/>
    <x v="159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75"/>
    <x v="160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157"/>
    <x v="161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53.25714285714284"/>
    <n v="246"/>
    <x v="162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3"/>
    <n v="1396"/>
    <x v="163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2506"/>
    <x v="164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244"/>
    <x v="165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49"/>
    <n v="146"/>
    <x v="166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955"/>
    <x v="167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1267"/>
    <x v="168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67"/>
    <x v="169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5"/>
    <x v="170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6"/>
    <x v="171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561"/>
    <x v="172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94.66666666666674"/>
    <n v="48"/>
    <x v="17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56"/>
    <n v="1130"/>
    <x v="174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782"/>
    <x v="17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2739"/>
    <x v="176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210"/>
    <x v="177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46"/>
    <n v="3537"/>
    <x v="178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2107"/>
    <x v="179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44"/>
    <n v="136"/>
    <x v="180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3318"/>
    <x v="18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22"/>
    <n v="86"/>
    <x v="182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40"/>
    <x v="18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71.8"/>
    <n v="19"/>
    <x v="184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886"/>
    <x v="185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1442"/>
    <x v="186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35"/>
    <x v="187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441"/>
    <x v="188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x v="0"/>
    <n v="68.594594594594597"/>
    <n v="24"/>
    <x v="189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37.952380952380956"/>
    <n v="86"/>
    <x v="190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243"/>
    <x v="191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65"/>
    <x v="192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126"/>
    <x v="193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524"/>
    <x v="194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100"/>
    <x v="195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1989"/>
    <x v="196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168"/>
    <x v="197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13"/>
    <x v="198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2"/>
    <n v="1"/>
    <x v="50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157"/>
    <x v="199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78.831325301204828"/>
    <n v="82"/>
    <x v="200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498"/>
    <x v="201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40"/>
    <x v="202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80"/>
    <x v="203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57"/>
    <x v="204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43"/>
    <x v="205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2053"/>
    <x v="206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808"/>
    <x v="207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25"/>
    <n v="226"/>
    <x v="208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1625"/>
    <x v="209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168"/>
    <x v="210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4289"/>
    <x v="211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165"/>
    <x v="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8"/>
    <n v="143"/>
    <x v="2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3"/>
    <n v="1815"/>
    <x v="214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934"/>
    <x v="215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97"/>
    <x v="216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88"/>
    <n v="1539"/>
    <x v="217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17"/>
    <x v="21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2179"/>
    <x v="21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7.97916666666669"/>
    <n v="138"/>
    <x v="220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931"/>
    <x v="221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3594"/>
    <x v="22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5880"/>
    <x v="223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112"/>
    <x v="224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943"/>
    <x v="22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19.90717911530093"/>
    <n v="2468"/>
    <x v="226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2551"/>
    <x v="227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101"/>
    <x v="228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67"/>
    <x v="22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92"/>
    <x v="230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62"/>
    <x v="231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149"/>
    <x v="232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92"/>
    <x v="233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57"/>
    <x v="23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329"/>
    <x v="23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97"/>
    <x v="236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41"/>
    <x v="23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1784"/>
    <x v="238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684"/>
    <x v="23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7"/>
    <n v="250"/>
    <x v="240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238"/>
    <x v="241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78"/>
    <n v="53"/>
    <x v="242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09.34482758620686"/>
    <n v="214"/>
    <x v="243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"/>
    <n v="222"/>
    <x v="24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1884"/>
    <x v="245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3"/>
    <n v="218"/>
    <x v="246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6465"/>
    <x v="247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1"/>
    <x v="248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54.084507042253513"/>
    <n v="101"/>
    <x v="249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59"/>
    <x v="250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1335"/>
    <x v="25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88"/>
    <x v="252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1697"/>
    <x v="253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x v="0"/>
    <n v="23.390243902439025"/>
    <n v="15"/>
    <x v="254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46"/>
    <n v="92"/>
    <x v="255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186"/>
    <x v="256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138"/>
    <x v="25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68"/>
    <n v="261"/>
    <x v="258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31.201660735468568"/>
    <n v="454"/>
    <x v="259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107"/>
    <x v="260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199"/>
    <x v="261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5512"/>
    <x v="262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86"/>
    <x v="26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3182"/>
    <x v="264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33.62012987012989"/>
    <n v="2768"/>
    <x v="26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48"/>
    <x v="266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87"/>
    <x v="26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5"/>
    <n v="1890"/>
    <x v="268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61"/>
    <x v="26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"/>
    <n v="1894"/>
    <x v="270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282"/>
    <x v="271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15"/>
    <x v="272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116"/>
    <x v="273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133"/>
    <x v="274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6"/>
    <n v="83"/>
    <x v="275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1"/>
    <x v="276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70.70000000000002"/>
    <n v="546"/>
    <x v="277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93"/>
    <x v="278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2062"/>
    <x v="279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4"/>
    <n v="133"/>
    <x v="280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29"/>
    <x v="28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132"/>
    <x v="282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4"/>
    <x v="28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84"/>
    <x v="284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176"/>
    <x v="285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137"/>
    <x v="286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37"/>
    <x v="28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908"/>
    <x v="288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107"/>
    <x v="28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10"/>
    <x v="290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2"/>
    <x v="291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183"/>
    <x v="2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1910"/>
    <x v="293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38"/>
    <x v="294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104"/>
    <x v="2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72"/>
    <x v="296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49"/>
    <x v="297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x v="0"/>
    <n v="5"/>
    <n v="1"/>
    <x v="298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295"/>
    <x v="299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9"/>
    <n v="245"/>
    <x v="300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32"/>
    <x v="301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46.14285714285722"/>
    <n v="142"/>
    <x v="302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85"/>
    <x v="303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1"/>
    <n v="7"/>
    <x v="304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9"/>
    <x v="305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803"/>
    <x v="30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75"/>
    <x v="307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16"/>
    <x v="308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21"/>
    <x v="309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3742"/>
    <x v="310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223"/>
    <x v="311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133"/>
    <x v="31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31"/>
    <x v="313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108"/>
    <x v="314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30"/>
    <x v="315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4"/>
    <n v="17"/>
    <x v="316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x v="3"/>
    <n v="38.702380952380956"/>
    <n v="64"/>
    <x v="317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80"/>
    <x v="318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089"/>
    <n v="2468"/>
    <x v="319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4"/>
    <n v="5168"/>
    <x v="320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26"/>
    <x v="321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07"/>
    <x v="322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90.723076923076931"/>
    <n v="73"/>
    <x v="323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128"/>
    <x v="324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3"/>
    <x v="325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2441"/>
    <x v="326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211"/>
    <x v="327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1385"/>
    <x v="328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190"/>
    <x v="329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"/>
    <n v="470"/>
    <x v="330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253"/>
    <x v="33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13"/>
    <x v="332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x v="1"/>
    <n v="114.28538550057536"/>
    <n v="2283"/>
    <x v="333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97.032531824611041"/>
    <n v="1072"/>
    <x v="334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95"/>
    <x v="335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79.14326647564468"/>
    <n v="1690"/>
    <x v="336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1297"/>
    <x v="337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393"/>
    <x v="338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1257"/>
    <x v="33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328"/>
    <x v="340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147"/>
    <x v="34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830"/>
    <x v="342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"/>
    <n v="331"/>
    <x v="343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25"/>
    <x v="344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191"/>
    <x v="3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3483"/>
    <x v="346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83"/>
    <n v="923"/>
    <x v="347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x v="0"/>
    <n v="5"/>
    <n v="1"/>
    <x v="298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2013"/>
    <x v="348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4.892857142857139"/>
    <n v="33"/>
    <x v="349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1703"/>
    <x v="350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23.73770491803278"/>
    <n v="80"/>
    <x v="351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86"/>
    <x v="35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40"/>
    <x v="353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41"/>
    <x v="354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23"/>
    <x v="355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187"/>
    <x v="356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2875"/>
    <x v="35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88"/>
    <x v="35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191"/>
    <x v="359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60.19230769230771"/>
    <n v="139"/>
    <x v="360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16.3333333333335"/>
    <n v="186"/>
    <x v="361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12"/>
    <x v="362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1"/>
    <x v="363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75"/>
    <x v="36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206"/>
    <x v="36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48"/>
    <n v="154"/>
    <x v="366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5966"/>
    <x v="367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2176"/>
    <x v="3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4"/>
    <n v="169"/>
    <x v="369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2106"/>
    <x v="370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7"/>
    <n v="441"/>
    <x v="371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25"/>
    <x v="372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61.02941176470591"/>
    <n v="131"/>
    <x v="373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127"/>
    <x v="37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355"/>
    <x v="375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44"/>
    <x v="376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84"/>
    <x v="377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155"/>
    <x v="378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67"/>
    <x v="379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189"/>
    <x v="380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799"/>
    <x v="38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1137"/>
    <x v="382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1068"/>
    <x v="38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39.261467889908261"/>
    <n v="424"/>
    <x v="384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1.270034843205574"/>
    <n v="145"/>
    <x v="385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1152"/>
    <x v="386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86.54166666666669"/>
    <n v="50"/>
    <x v="387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151"/>
    <x v="38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57"/>
    <n v="1608"/>
    <x v="389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6"/>
    <n v="3059"/>
    <x v="390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69.37499999999994"/>
    <n v="34"/>
    <x v="391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220"/>
    <x v="3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1604"/>
    <x v="393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454"/>
    <x v="394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123"/>
    <x v="39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941"/>
    <x v="396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2"/>
    <n v="1"/>
    <x v="50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299"/>
    <x v="397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40"/>
    <x v="398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3015"/>
    <x v="3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2237"/>
    <x v="400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435"/>
    <x v="401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645"/>
    <x v="402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484"/>
    <x v="403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154"/>
    <x v="404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714"/>
    <x v="405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1111"/>
    <x v="406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82"/>
    <x v="407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34"/>
    <x v="408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9"/>
    <x v="409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5497"/>
    <x v="410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418"/>
    <x v="411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1439"/>
    <x v="41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15"/>
    <x v="413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1999"/>
    <x v="414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5"/>
    <n v="5203"/>
    <x v="415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94"/>
    <x v="41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63.989361702127653"/>
    <n v="118"/>
    <x v="41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205"/>
    <x v="41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162"/>
    <x v="419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83"/>
    <x v="420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3"/>
    <n v="92"/>
    <x v="421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219"/>
    <x v="42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12.90429799426933"/>
    <n v="2526"/>
    <x v="423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747"/>
    <x v="424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2138"/>
    <x v="42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84"/>
    <x v="426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92.49019607843135"/>
    <n v="94"/>
    <x v="427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82.714285714285722"/>
    <n v="91"/>
    <x v="428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21"/>
    <n v="792"/>
    <x v="429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10"/>
    <x v="430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49"/>
    <n v="1713"/>
    <x v="431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249"/>
    <x v="432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192"/>
    <x v="433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247"/>
    <x v="434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2293"/>
    <x v="43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3131"/>
    <x v="436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32"/>
    <x v="437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143"/>
    <x v="438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90"/>
    <x v="439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296"/>
    <x v="440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35"/>
    <n v="170"/>
    <x v="441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186"/>
    <x v="442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439"/>
    <x v="443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605"/>
    <x v="444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67"/>
    <n v="86"/>
    <x v="44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4"/>
    <n v="1"/>
    <x v="446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4"/>
    <n v="6286"/>
    <x v="447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31"/>
    <x v="448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1181"/>
    <x v="449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.074999999999996"/>
    <n v="39"/>
    <x v="450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27"/>
    <x v="451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1605"/>
    <x v="452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26.640000000000004"/>
    <n v="46"/>
    <x v="453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2120"/>
    <x v="45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105"/>
    <x v="455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50"/>
    <x v="456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2080"/>
    <x v="45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30.57944915254237"/>
    <n v="535"/>
    <x v="45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2105"/>
    <x v="459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2436"/>
    <x v="460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80"/>
    <x v="461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42"/>
    <x v="462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78"/>
    <n v="139"/>
    <x v="463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40.5"/>
    <n v="16"/>
    <x v="464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84.42857142857144"/>
    <n v="159"/>
    <x v="465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381"/>
    <x v="466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19"/>
    <n v="194"/>
    <x v="46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575"/>
    <x v="468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78.14000000000001"/>
    <n v="106"/>
    <x v="469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65.15"/>
    <n v="142"/>
    <x v="470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4"/>
    <n v="211"/>
    <x v="4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6"/>
    <n v="1120"/>
    <x v="472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13"/>
    <n v="113"/>
    <x v="473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2756"/>
    <x v="474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173"/>
    <x v="475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00.65116279069768"/>
    <n v="87"/>
    <x v="476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538"/>
    <x v="477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9"/>
    <x v="478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554"/>
    <x v="479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1572"/>
    <x v="480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648"/>
    <x v="481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21"/>
    <x v="482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2346"/>
    <x v="48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15"/>
    <x v="484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01.5108695652174"/>
    <n v="85"/>
    <x v="485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144"/>
    <x v="486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46"/>
    <n v="2443"/>
    <x v="487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23.995287958115181"/>
    <n v="595"/>
    <x v="488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71"/>
    <n v="64"/>
    <x v="489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268"/>
    <x v="490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49999999999994"/>
    <n v="195"/>
    <x v="491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54"/>
    <x v="492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098"/>
    <n v="120"/>
    <x v="493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579"/>
    <x v="49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2072"/>
    <x v="495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x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70.145182291666657"/>
    <n v="1796"/>
    <x v="496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186"/>
    <x v="497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5"/>
    <n v="460"/>
    <x v="498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92.320000000000007"/>
    <n v="62"/>
    <x v="499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13.901001112347053"/>
    <n v="347"/>
    <x v="500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67"/>
    <n v="2528"/>
    <x v="501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61"/>
    <n v="19"/>
    <x v="502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3657"/>
    <x v="50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1258"/>
    <x v="504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8"/>
    <n v="131"/>
    <x v="505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362"/>
    <x v="5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239"/>
    <x v="507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45"/>
    <n v="35"/>
    <x v="508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9"/>
    <n v="528"/>
    <x v="509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x v="0"/>
    <n v="55.779069767441861"/>
    <n v="133"/>
    <x v="510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846"/>
    <x v="511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12.00000000000001"/>
    <n v="78"/>
    <x v="51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10"/>
    <x v="513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7"/>
    <n v="1773"/>
    <x v="514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32"/>
    <x v="51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369"/>
    <x v="516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191"/>
    <x v="517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26"/>
    <n v="89"/>
    <x v="518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33"/>
    <n v="1979"/>
    <x v="519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63"/>
    <x v="520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147"/>
    <x v="521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6080"/>
    <x v="522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.300000000000011"/>
    <n v="80"/>
    <x v="523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11.254901960784313"/>
    <n v="9"/>
    <x v="524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1784"/>
    <x v="525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91"/>
    <n v="3640"/>
    <x v="526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02.87499999999994"/>
    <n v="126"/>
    <x v="527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18"/>
    <n v="2218"/>
    <x v="52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243"/>
    <x v="529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49"/>
    <n v="202"/>
    <x v="530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40"/>
    <x v="531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6"/>
    <n v="1052"/>
    <x v="532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1296"/>
    <x v="533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804"/>
    <n v="77"/>
    <x v="534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247"/>
    <x v="535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395"/>
    <x v="536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49"/>
    <x v="537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180"/>
    <x v="538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84"/>
    <x v="539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2690"/>
    <x v="540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6"/>
    <n v="88"/>
    <x v="541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69"/>
    <n v="156"/>
    <x v="542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2985"/>
    <x v="543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762"/>
    <x v="544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1"/>
    <x v="446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2779"/>
    <x v="545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2"/>
    <n v="92"/>
    <x v="546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1028"/>
    <x v="547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3"/>
    <n v="554"/>
    <x v="54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35"/>
    <x v="549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39.75"/>
    <n v="122"/>
    <x v="550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221"/>
    <x v="551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126"/>
    <x v="55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"/>
    <n v="1022"/>
    <x v="55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94.16"/>
    <n v="3177"/>
    <x v="554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198"/>
    <x v="555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7"/>
    <n v="26"/>
    <x v="556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85"/>
    <x v="557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1790"/>
    <x v="55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3596"/>
    <x v="55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37"/>
    <x v="560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244"/>
    <x v="56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5180"/>
    <x v="562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589"/>
    <x v="563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2725"/>
    <x v="56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35"/>
    <x v="565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54.400000000000006"/>
    <n v="94"/>
    <x v="566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300"/>
    <x v="567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144"/>
    <x v="568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558"/>
    <x v="569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64"/>
    <x v="570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37"/>
    <x v="571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245"/>
    <x v="572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6"/>
    <n v="87"/>
    <x v="573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41.5022831050228"/>
    <n v="3116"/>
    <x v="574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71"/>
    <x v="575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42"/>
    <x v="576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909"/>
    <x v="577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6"/>
    <n v="1613"/>
    <x v="578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136"/>
    <x v="579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130"/>
    <x v="580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156"/>
    <x v="581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1368"/>
    <x v="58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81"/>
    <n v="102"/>
    <x v="58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86"/>
    <x v="584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102"/>
    <x v="585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253"/>
    <x v="58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006"/>
    <x v="58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8"/>
    <n v="157"/>
    <x v="588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1629"/>
    <x v="58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183"/>
    <x v="590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8"/>
    <n v="2188"/>
    <x v="59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2409"/>
    <x v="592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"/>
    <n v="82"/>
    <x v="593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5"/>
    <n v="1"/>
    <x v="298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194"/>
    <x v="5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1140"/>
    <x v="595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5"/>
    <n v="102"/>
    <x v="596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2857"/>
    <x v="597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107"/>
    <x v="59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160"/>
    <x v="599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2230"/>
    <x v="600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83.97435897435901"/>
    <n v="316"/>
    <x v="601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20.41999999999999"/>
    <n v="117"/>
    <x v="60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"/>
    <n v="6406"/>
    <x v="603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8"/>
    <n v="15"/>
    <x v="60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192"/>
    <x v="605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26"/>
    <x v="606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723"/>
    <x v="607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3"/>
    <n v="170"/>
    <x v="608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238"/>
    <x v="609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55"/>
    <x v="610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48.860523665659613"/>
    <n v="1198"/>
    <x v="61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648"/>
    <x v="612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128"/>
    <x v="613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2144"/>
    <x v="614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64"/>
    <x v="61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9"/>
    <n v="2693"/>
    <x v="61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432"/>
    <x v="61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62"/>
    <x v="618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00000003"/>
    <n v="189"/>
    <x v="619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154"/>
    <x v="620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96"/>
    <x v="621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5"/>
    <n v="750"/>
    <x v="622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87"/>
    <x v="623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3063"/>
    <x v="62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42.859916782246884"/>
    <n v="278"/>
    <x v="625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105"/>
    <x v="626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52"/>
    <n v="1658"/>
    <x v="627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2266"/>
    <x v="628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2604"/>
    <x v="62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65"/>
    <x v="630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x v="0"/>
    <n v="11.419117647058824"/>
    <n v="94"/>
    <x v="631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45"/>
    <x v="632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257"/>
    <x v="633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194"/>
    <x v="634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29"/>
    <x v="635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375"/>
    <x v="63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928"/>
    <x v="637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4697"/>
    <x v="6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88.599797365754824"/>
    <n v="2915"/>
    <x v="639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8"/>
    <x v="640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46"/>
    <n v="723"/>
    <x v="641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48.482333607230892"/>
    <n v="602"/>
    <x v="6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2"/>
    <n v="1"/>
    <x v="50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3868"/>
    <x v="64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409"/>
    <x v="644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"/>
    <n v="234"/>
    <x v="645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8"/>
    <n v="3016"/>
    <x v="646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264"/>
    <x v="6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504"/>
    <x v="648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"/>
    <n v="14"/>
    <x v="649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390"/>
    <x v="650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47.232808616404313"/>
    <n v="750"/>
    <x v="651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77"/>
    <x v="65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54.187265917603"/>
    <n v="752"/>
    <x v="653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131"/>
    <x v="654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7"/>
    <x v="655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1063"/>
    <x v="656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272"/>
    <x v="657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25"/>
    <x v="658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419"/>
    <x v="659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6"/>
    <x v="660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621"/>
    <x v="66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1101"/>
    <x v="662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1"/>
    <n v="1073"/>
    <x v="663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4428"/>
    <x v="664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58"/>
    <x v="665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33.53837141183363"/>
    <n v="1218"/>
    <x v="666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31"/>
    <x v="667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170"/>
    <x v="668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111"/>
    <x v="669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215"/>
    <x v="670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63"/>
    <x v="671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2955"/>
    <x v="672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1657"/>
    <x v="673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103"/>
    <x v="67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x v="1"/>
    <n v="358.43478260869563"/>
    <n v="147"/>
    <x v="675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110"/>
    <x v="676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926"/>
    <x v="677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34"/>
    <x v="678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269"/>
    <x v="679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175"/>
    <x v="680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5"/>
    <n v="69"/>
    <x v="68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26.61111111111109"/>
    <n v="190"/>
    <x v="682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237"/>
    <x v="683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26"/>
    <n v="77"/>
    <x v="684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1748"/>
    <x v="68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79"/>
    <x v="68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196"/>
    <x v="6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59.042047531992694"/>
    <n v="889"/>
    <x v="688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7295"/>
    <x v="68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22"/>
    <n v="2893"/>
    <x v="690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56"/>
    <x v="691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1"/>
    <x v="248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820"/>
    <x v="692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54.137931034482754"/>
    <n v="83"/>
    <x v="693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2038"/>
    <x v="694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1"/>
    <n v="116"/>
    <x v="695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2025"/>
    <x v="696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9"/>
    <n v="1345"/>
    <x v="697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168"/>
    <x v="698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137"/>
    <x v="699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186"/>
    <x v="700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125"/>
    <x v="701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88"/>
    <n v="14"/>
    <x v="702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202"/>
    <x v="703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3"/>
    <x v="704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785"/>
    <x v="705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656"/>
    <x v="706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157"/>
    <x v="707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555"/>
    <x v="708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97"/>
    <x v="709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123"/>
    <x v="710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38"/>
    <x v="711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3"/>
    <n v="60"/>
    <x v="712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x v="1"/>
    <n v="156.50721649484535"/>
    <n v="3036"/>
    <x v="713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09"/>
    <n v="144"/>
    <x v="714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34.05952380952382"/>
    <n v="121"/>
    <x v="715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1596"/>
    <x v="716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524"/>
    <x v="717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181"/>
    <x v="718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10"/>
    <x v="719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122"/>
    <x v="720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"/>
    <n v="1071"/>
    <x v="721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219"/>
    <x v="722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1121"/>
    <x v="72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980"/>
    <x v="724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19.14285714285711"/>
    <n v="536"/>
    <x v="725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1991"/>
    <x v="72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29"/>
    <x v="727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180"/>
    <x v="728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5"/>
    <x v="729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61"/>
    <n v="191"/>
    <x v="730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16"/>
    <x v="731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79.1666666666665"/>
    <n v="130"/>
    <x v="732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26.0833333333335"/>
    <n v="122"/>
    <x v="733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17"/>
    <x v="734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12"/>
    <n v="140"/>
    <x v="735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34"/>
    <x v="736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388"/>
    <x v="112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280"/>
    <x v="73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614"/>
    <x v="738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2"/>
    <n v="366"/>
    <x v="739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x v="100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270"/>
    <x v="740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114"/>
    <x v="741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137"/>
    <x v="742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205"/>
    <x v="743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88"/>
    <x v="744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148"/>
    <x v="74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114"/>
    <x v="74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15"/>
    <n v="1518"/>
    <x v="74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1274"/>
    <x v="748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210"/>
    <x v="749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166"/>
    <x v="750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77.25714285714284"/>
    <n v="100"/>
    <x v="751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13.17857142857144"/>
    <n v="235"/>
    <x v="752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24"/>
    <n v="148"/>
    <x v="753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198"/>
    <x v="75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31"/>
    <n v="248"/>
    <x v="75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16"/>
    <n v="513"/>
    <x v="756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150"/>
    <x v="757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410"/>
    <x v="758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216"/>
    <x v="75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26"/>
    <x v="760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5139"/>
    <x v="761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2353"/>
    <x v="762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35.5"/>
    <n v="78"/>
    <x v="763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10"/>
    <x v="764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2201"/>
    <x v="765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76"/>
    <x v="766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174"/>
    <x v="76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831"/>
    <x v="768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164"/>
    <x v="769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38"/>
    <n v="56"/>
    <x v="770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15.31372549019611"/>
    <n v="161"/>
    <x v="771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138"/>
    <x v="772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15.33745781777279"/>
    <n v="3308"/>
    <x v="773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27"/>
    <x v="774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207"/>
    <x v="775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859"/>
    <x v="77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31"/>
    <x v="777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45"/>
    <x v="778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1113"/>
    <x v="779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2"/>
    <n v="6"/>
    <x v="702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7"/>
    <x v="780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181"/>
    <x v="781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110"/>
    <x v="782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1"/>
    <x v="783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14"/>
    <n v="78"/>
    <x v="784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1"/>
    <n v="185"/>
    <x v="785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121"/>
    <x v="78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1225"/>
    <x v="787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n v="1"/>
    <x v="100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02.9130434782609"/>
    <n v="106"/>
    <x v="788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142"/>
    <x v="789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33"/>
    <x v="790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218"/>
    <x v="791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50.845360824742272"/>
    <n v="67"/>
    <x v="792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76"/>
    <x v="793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64"/>
    <n v="43"/>
    <x v="794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"/>
    <n v="19"/>
    <x v="79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13"/>
    <n v="2108"/>
    <x v="796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221"/>
    <x v="797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15"/>
    <n v="679"/>
    <x v="798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2805"/>
    <x v="799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68"/>
    <x v="800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92.1875"/>
    <n v="36"/>
    <x v="801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5"/>
    <n v="183"/>
    <x v="802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33"/>
    <x v="803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2489"/>
    <x v="80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69"/>
    <x v="805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47"/>
    <x v="806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279"/>
    <x v="807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210"/>
    <x v="808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7"/>
    <n v="2100"/>
    <x v="80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252"/>
    <x v="810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1280"/>
    <x v="811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157"/>
    <x v="812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194"/>
    <x v="813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82"/>
    <x v="814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70"/>
    <x v="81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51.34375"/>
    <n v="154"/>
    <x v="81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22"/>
    <x v="817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4233"/>
    <x v="818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297"/>
    <x v="819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165"/>
    <x v="820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119"/>
    <x v="821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1758"/>
    <x v="822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94"/>
    <x v="82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1797"/>
    <x v="824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261"/>
    <x v="825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157"/>
    <x v="82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533"/>
    <x v="827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155"/>
    <x v="828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132"/>
    <x v="82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86"/>
    <n v="33"/>
    <x v="830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8"/>
    <n v="94"/>
    <x v="831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354"/>
    <x v="832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48"/>
    <x v="833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10"/>
    <x v="834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172"/>
    <x v="835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307"/>
    <x v="836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x v="100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07.79999999999998"/>
    <n v="160"/>
    <x v="83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31"/>
    <x v="838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1467"/>
    <x v="839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2662"/>
    <x v="840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9"/>
    <n v="452"/>
    <x v="841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158"/>
    <x v="842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87"/>
    <n v="225"/>
    <x v="84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35"/>
    <x v="844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63"/>
    <x v="845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51.65"/>
    <n v="65"/>
    <x v="846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00000000001"/>
    <n v="163"/>
    <x v="847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87.42857142857144"/>
    <n v="85"/>
    <x v="848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17"/>
    <x v="849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150"/>
    <x v="850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3272"/>
    <x v="8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98"/>
    <x v="85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300"/>
    <x v="853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26"/>
    <x v="854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526"/>
    <x v="85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121"/>
    <x v="856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2320"/>
    <x v="857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81"/>
    <x v="858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1887"/>
    <x v="859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4358"/>
    <x v="860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67"/>
    <x v="86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57"/>
    <x v="862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229"/>
    <x v="86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12"/>
    <x v="864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53"/>
    <x v="865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2414"/>
    <x v="866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452"/>
    <x v="867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70"/>
    <n v="80"/>
    <x v="868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2"/>
    <n v="193"/>
    <x v="86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54"/>
    <n v="1886"/>
    <x v="870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52"/>
    <x v="871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1825"/>
    <x v="872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3"/>
    <n v="31"/>
    <x v="873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290"/>
    <x v="874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69.78571428571431"/>
    <n v="122"/>
    <x v="875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9"/>
    <n v="1470"/>
    <x v="87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59999999999997"/>
    <n v="165"/>
    <x v="877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1"/>
    <n v="182"/>
    <x v="87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199"/>
    <x v="879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6"/>
    <n v="56"/>
    <x v="880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7"/>
    <x v="8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460"/>
    <x v="882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27"/>
    <x v="883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52.479620323841424"/>
    <n v="1221"/>
    <x v="884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23"/>
    <x v="885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2"/>
    <n v="1"/>
    <x v="50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6.17857142857144"/>
    <n v="159"/>
    <x v="886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52.42857142857144"/>
    <n v="110"/>
    <x v="887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"/>
    <n v="14"/>
    <x v="888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2"/>
    <n v="16"/>
    <x v="88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236"/>
    <x v="890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191"/>
    <x v="891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1"/>
    <x v="892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934"/>
    <x v="893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80"/>
    <x v="894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19.556634304207122"/>
    <n v="296"/>
    <x v="895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462"/>
    <x v="896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179"/>
    <x v="897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523"/>
    <x v="898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141"/>
    <x v="899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866"/>
    <x v="900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52"/>
    <x v="901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27"/>
    <x v="902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156"/>
    <x v="90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225"/>
    <x v="904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255"/>
    <x v="905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8"/>
    <x v="906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2261"/>
    <x v="907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40"/>
    <x v="908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2289"/>
    <x v="909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9"/>
    <n v="65"/>
    <x v="910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5"/>
    <x v="911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37"/>
    <x v="91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3777"/>
    <x v="913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17.30909090909088"/>
    <n v="184"/>
    <x v="91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8"/>
    <n v="85"/>
    <x v="915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6"/>
    <n v="112"/>
    <x v="916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144"/>
    <x v="91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39.74657534246577"/>
    <n v="1902"/>
    <x v="918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5"/>
    <x v="919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132"/>
    <x v="920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21"/>
    <x v="921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976"/>
    <x v="922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09.70652173913042"/>
    <n v="96"/>
    <x v="923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67"/>
    <x v="924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2.232323232323225"/>
    <n v="66"/>
    <x v="92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8"/>
    <x v="926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67"/>
    <x v="927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14"/>
    <x v="928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81.42"/>
    <n v="263"/>
    <x v="929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1691"/>
    <x v="930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181"/>
    <x v="931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13"/>
    <x v="93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160"/>
    <x v="933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203"/>
    <x v="934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1"/>
    <x v="298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559"/>
    <x v="935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2266"/>
    <x v="936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21"/>
    <x v="937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8"/>
    <n v="1548"/>
    <x v="93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80"/>
    <x v="939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830"/>
    <x v="940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131"/>
    <x v="94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112"/>
    <x v="942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130"/>
    <x v="943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55"/>
    <x v="944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155"/>
    <x v="945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266"/>
    <x v="94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114"/>
    <x v="947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155"/>
    <x v="948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207"/>
    <x v="949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245"/>
    <x v="950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37.03393665158373"/>
    <n v="1573"/>
    <x v="951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7"/>
    <n v="114"/>
    <x v="95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3"/>
    <x v="953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15"/>
    <n v="594"/>
    <x v="954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24"/>
    <x v="955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"/>
    <n v="1681"/>
    <x v="956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252"/>
    <x v="95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32"/>
    <x v="958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135"/>
    <x v="959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140"/>
    <x v="960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67"/>
    <x v="961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2"/>
    <x v="96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1015"/>
    <x v="96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742"/>
    <x v="964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23"/>
    <x v="965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75"/>
    <x v="966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2326"/>
    <x v="967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8"/>
    <n v="381"/>
    <x v="968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67.129542790152414"/>
    <n v="4405"/>
    <x v="969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92"/>
    <x v="970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16.79032258064518"/>
    <n v="480"/>
    <x v="971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64"/>
    <x v="972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7"/>
    <n v="226"/>
    <x v="973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64"/>
    <x v="974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241"/>
    <x v="975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x v="1"/>
    <n v="426.54838709677421"/>
    <n v="132"/>
    <x v="976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75"/>
    <x v="977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67"/>
    <n v="842"/>
    <x v="978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9"/>
    <n v="2043"/>
    <x v="979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112"/>
    <x v="980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60.565789473684205"/>
    <n v="139"/>
    <x v="981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87"/>
    <n v="374"/>
    <x v="982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1122"/>
    <x v="983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0E4253-9ADE-AE4C-89BB-5B3BAD9C0C56}" name="PivotTable1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2">
    <pivotField showAll="0"/>
    <pivotField showAll="0"/>
    <pivotField showAll="0"/>
    <pivotField multipleItemSelectionAllowed="1" showAll="0">
      <items count="448">
        <item x="0"/>
        <item x="60"/>
        <item x="31"/>
        <item x="126"/>
        <item x="79"/>
        <item h="1" x="67"/>
        <item h="1" x="65"/>
        <item h="1" x="272"/>
        <item h="1" x="81"/>
        <item h="1" x="1"/>
        <item h="1" x="42"/>
        <item h="1" x="39"/>
        <item h="1" x="12"/>
        <item h="1" x="37"/>
        <item h="1" x="89"/>
        <item h="1" x="22"/>
        <item h="1" x="118"/>
        <item h="1" x="196"/>
        <item h="1" x="173"/>
        <item h="1" x="166"/>
        <item h="1" x="186"/>
        <item h="1" x="97"/>
        <item h="1" x="50"/>
        <item h="1" x="54"/>
        <item h="1" x="49"/>
        <item h="1" x="162"/>
        <item h="1" x="33"/>
        <item h="1" x="170"/>
        <item h="1" x="88"/>
        <item h="1" x="74"/>
        <item h="1" x="26"/>
        <item h="1" x="136"/>
        <item h="1" x="41"/>
        <item h="1" x="167"/>
        <item h="1" x="61"/>
        <item h="1" x="220"/>
        <item h="1" x="178"/>
        <item h="1" x="3"/>
        <item h="1" x="333"/>
        <item h="1" x="6"/>
        <item h="1" x="176"/>
        <item h="1" x="53"/>
        <item h="1" x="73"/>
        <item h="1" x="70"/>
        <item h="1" x="92"/>
        <item h="1" x="135"/>
        <item h="1" x="5"/>
        <item h="1" x="98"/>
        <item h="1" x="91"/>
        <item h="1" x="20"/>
        <item h="1" x="36"/>
        <item h="1" x="57"/>
        <item h="1" x="306"/>
        <item h="1" x="291"/>
        <item h="1" x="46"/>
        <item h="1" x="55"/>
        <item h="1" x="8"/>
        <item h="1" x="9"/>
        <item h="1" x="330"/>
        <item h="1" x="191"/>
        <item h="1" x="47"/>
        <item h="1" x="313"/>
        <item h="1" x="85"/>
        <item h="1" x="350"/>
        <item h="1" x="260"/>
        <item h="1" x="143"/>
        <item h="1" x="44"/>
        <item h="1" x="190"/>
        <item h="1" x="71"/>
        <item h="1" x="168"/>
        <item h="1" x="4"/>
        <item h="1" x="106"/>
        <item h="1" x="75"/>
        <item h="1" x="58"/>
        <item h="1" x="48"/>
        <item h="1" x="32"/>
        <item h="1" x="139"/>
        <item h="1" x="111"/>
        <item h="1" x="141"/>
        <item h="1" x="275"/>
        <item h="1" x="133"/>
        <item h="1" x="251"/>
        <item h="1" x="35"/>
        <item h="1" x="200"/>
        <item h="1" x="25"/>
        <item h="1" x="14"/>
        <item h="1" x="243"/>
        <item h="1" x="29"/>
        <item h="1" x="151"/>
        <item h="1" x="40"/>
        <item h="1" x="103"/>
        <item h="1" x="62"/>
        <item h="1" x="122"/>
        <item h="1" x="34"/>
        <item h="1" x="83"/>
        <item h="1" x="435"/>
        <item h="1" x="344"/>
        <item h="1" x="144"/>
        <item h="1" x="358"/>
        <item h="1" x="66"/>
        <item h="1" x="408"/>
        <item h="1" x="405"/>
        <item h="1" x="287"/>
        <item h="1" x="317"/>
        <item h="1" x="174"/>
        <item h="1" x="77"/>
        <item h="1" x="311"/>
        <item h="1" x="204"/>
        <item h="1" x="224"/>
        <item h="1" x="124"/>
        <item h="1" x="410"/>
        <item h="1" x="110"/>
        <item h="1" x="286"/>
        <item h="1" x="334"/>
        <item h="1" x="329"/>
        <item h="1" x="134"/>
        <item h="1" x="356"/>
        <item h="1" x="10"/>
        <item h="1" x="258"/>
        <item h="1" x="379"/>
        <item h="1" x="171"/>
        <item h="1" x="303"/>
        <item h="1" x="241"/>
        <item h="1" x="312"/>
        <item h="1" x="69"/>
        <item h="1" x="194"/>
        <item h="1" x="43"/>
        <item h="1" x="219"/>
        <item h="1" x="203"/>
        <item h="1" x="267"/>
        <item h="1" x="349"/>
        <item h="1" x="428"/>
        <item h="1" x="117"/>
        <item h="1" x="211"/>
        <item h="1" x="424"/>
        <item h="1" x="373"/>
        <item h="1" x="130"/>
        <item h="1" x="229"/>
        <item h="1" x="242"/>
        <item h="1" x="431"/>
        <item h="1" x="169"/>
        <item h="1" x="415"/>
        <item h="1" x="423"/>
        <item h="1" x="113"/>
        <item h="1" x="157"/>
        <item h="1" x="369"/>
        <item h="1" x="142"/>
        <item h="1" x="440"/>
        <item h="1" x="328"/>
        <item h="1" x="433"/>
        <item h="1" x="403"/>
        <item h="1" x="316"/>
        <item h="1" x="131"/>
        <item h="1" x="94"/>
        <item h="1" x="180"/>
        <item h="1" x="24"/>
        <item h="1" x="237"/>
        <item h="1" x="160"/>
        <item h="1" x="213"/>
        <item h="1" x="386"/>
        <item h="1" x="376"/>
        <item h="1" x="357"/>
        <item h="1" x="240"/>
        <item h="1" x="226"/>
        <item h="1" x="28"/>
        <item h="1" x="292"/>
        <item h="1" x="185"/>
        <item h="1" x="399"/>
        <item h="1" x="430"/>
        <item h="1" x="370"/>
        <item h="1" x="352"/>
        <item h="1" x="390"/>
        <item h="1" x="400"/>
        <item h="1" x="378"/>
        <item h="1" x="145"/>
        <item h="1" x="382"/>
        <item h="1" x="132"/>
        <item h="1" x="281"/>
        <item h="1" x="64"/>
        <item h="1" x="18"/>
        <item h="1" x="338"/>
        <item h="1" x="221"/>
        <item h="1" x="138"/>
        <item h="1" x="234"/>
        <item h="1" x="163"/>
        <item h="1" x="394"/>
        <item h="1" x="87"/>
        <item h="1" x="175"/>
        <item h="1" x="182"/>
        <item h="1" x="362"/>
        <item h="1" x="15"/>
        <item h="1" x="236"/>
        <item h="1" x="146"/>
        <item h="1" x="371"/>
        <item h="1" x="109"/>
        <item h="1" x="302"/>
        <item h="1" x="205"/>
        <item h="1" x="445"/>
        <item h="1" x="161"/>
        <item h="1" x="276"/>
        <item h="1" x="80"/>
        <item h="1" x="209"/>
        <item h="1" x="407"/>
        <item h="1" x="426"/>
        <item h="1" x="321"/>
        <item h="1" x="384"/>
        <item h="1" x="101"/>
        <item h="1" x="207"/>
        <item h="1" x="325"/>
        <item h="1" x="271"/>
        <item h="1" x="414"/>
        <item h="1" x="339"/>
        <item h="1" x="310"/>
        <item h="1" x="56"/>
        <item h="1" x="432"/>
        <item h="1" x="322"/>
        <item h="1" x="218"/>
        <item h="1" x="381"/>
        <item h="1" x="148"/>
        <item h="1" x="93"/>
        <item h="1" x="193"/>
        <item h="1" x="299"/>
        <item h="1" x="355"/>
        <item h="1" x="177"/>
        <item h="1" x="411"/>
        <item h="1" x="11"/>
        <item h="1" x="417"/>
        <item h="1" x="342"/>
        <item h="1" x="107"/>
        <item h="1" x="233"/>
        <item h="1" x="314"/>
        <item h="1" x="179"/>
        <item h="1" x="197"/>
        <item h="1" x="396"/>
        <item h="1" x="13"/>
        <item h="1" x="300"/>
        <item h="1" x="401"/>
        <item h="1" x="165"/>
        <item h="1" x="337"/>
        <item h="1" x="404"/>
        <item h="1" x="318"/>
        <item h="1" x="159"/>
        <item h="1" x="153"/>
        <item h="1" x="439"/>
        <item h="1" x="326"/>
        <item h="1" x="137"/>
        <item h="1" x="393"/>
        <item h="1" x="296"/>
        <item h="1" x="262"/>
        <item h="1" x="38"/>
        <item h="1" x="121"/>
        <item h="1" x="279"/>
        <item h="1" x="278"/>
        <item h="1" x="108"/>
        <item h="1" x="19"/>
        <item h="1" x="398"/>
        <item h="1" x="202"/>
        <item h="1" x="17"/>
        <item h="1" x="51"/>
        <item h="1" x="336"/>
        <item h="1" x="208"/>
        <item h="1" x="309"/>
        <item h="1" x="315"/>
        <item h="1" x="127"/>
        <item h="1" x="402"/>
        <item h="1" x="387"/>
        <item h="1" x="238"/>
        <item h="1" x="359"/>
        <item h="1" x="82"/>
        <item h="1" x="347"/>
        <item h="1" x="201"/>
        <item h="1" x="268"/>
        <item h="1" x="105"/>
        <item h="1" x="27"/>
        <item h="1" x="254"/>
        <item h="1" x="259"/>
        <item h="1" x="235"/>
        <item h="1" x="100"/>
        <item h="1" x="152"/>
        <item h="1" x="293"/>
        <item h="1" x="307"/>
        <item h="1" x="68"/>
        <item h="1" x="354"/>
        <item h="1" x="21"/>
        <item h="1" x="2"/>
        <item h="1" x="323"/>
        <item h="1" x="392"/>
        <item h="1" x="78"/>
        <item h="1" x="231"/>
        <item h="1" x="7"/>
        <item h="1" x="280"/>
        <item h="1" x="391"/>
        <item h="1" x="446"/>
        <item h="1" x="181"/>
        <item h="1" x="188"/>
        <item h="1" x="222"/>
        <item h="1" x="247"/>
        <item h="1" x="250"/>
        <item h="1" x="212"/>
        <item h="1" x="228"/>
        <item h="1" x="232"/>
        <item h="1" x="129"/>
        <item h="1" x="295"/>
        <item h="1" x="406"/>
        <item h="1" x="265"/>
        <item h="1" x="380"/>
        <item h="1" x="199"/>
        <item h="1" x="374"/>
        <item h="1" x="195"/>
        <item h="1" x="351"/>
        <item h="1" x="84"/>
        <item h="1" x="343"/>
        <item h="1" x="353"/>
        <item h="1" x="441"/>
        <item h="1" x="256"/>
        <item h="1" x="158"/>
        <item h="1" x="319"/>
        <item h="1" x="155"/>
        <item h="1" x="63"/>
        <item h="1" x="375"/>
        <item h="1" x="290"/>
        <item h="1" x="30"/>
        <item h="1" x="388"/>
        <item h="1" x="427"/>
        <item h="1" x="59"/>
        <item h="1" x="123"/>
        <item h="1" x="368"/>
        <item h="1" x="443"/>
        <item h="1" x="156"/>
        <item h="1" x="23"/>
        <item h="1" x="16"/>
        <item h="1" x="270"/>
        <item h="1" x="420"/>
        <item h="1" x="248"/>
        <item h="1" x="230"/>
        <item h="1" x="244"/>
        <item h="1" x="210"/>
        <item h="1" x="95"/>
        <item h="1" x="112"/>
        <item h="1" x="327"/>
        <item h="1" x="164"/>
        <item h="1" x="289"/>
        <item h="1" x="340"/>
        <item h="1" x="116"/>
        <item h="1" x="365"/>
        <item h="1" x="324"/>
        <item h="1" x="397"/>
        <item h="1" x="444"/>
        <item h="1" x="86"/>
        <item h="1" x="147"/>
        <item h="1" x="438"/>
        <item h="1" x="436"/>
        <item h="1" x="363"/>
        <item h="1" x="266"/>
        <item h="1" x="252"/>
        <item h="1" x="263"/>
        <item h="1" x="102"/>
        <item h="1" x="389"/>
        <item h="1" x="120"/>
        <item h="1" x="419"/>
        <item h="1" x="297"/>
        <item h="1" x="257"/>
        <item h="1" x="285"/>
        <item h="1" x="184"/>
        <item h="1" x="273"/>
        <item h="1" x="76"/>
        <item h="1" x="425"/>
        <item h="1" x="261"/>
        <item h="1" x="154"/>
        <item h="1" x="320"/>
        <item h="1" x="215"/>
        <item h="1" x="45"/>
        <item h="1" x="421"/>
        <item h="1" x="429"/>
        <item h="1" x="413"/>
        <item h="1" x="416"/>
        <item h="1" x="249"/>
        <item h="1" x="284"/>
        <item h="1" x="367"/>
        <item h="1" x="187"/>
        <item h="1" x="104"/>
        <item h="1" x="90"/>
        <item h="1" x="225"/>
        <item h="1" x="385"/>
        <item h="1" x="172"/>
        <item h="1" x="189"/>
        <item h="1" x="308"/>
        <item h="1" x="345"/>
        <item h="1" x="372"/>
        <item h="1" x="198"/>
        <item h="1" x="305"/>
        <item h="1" x="361"/>
        <item h="1" x="418"/>
        <item h="1" x="409"/>
        <item h="1" x="115"/>
        <item h="1" x="434"/>
        <item h="1" x="288"/>
        <item h="1" x="206"/>
        <item h="1" x="183"/>
        <item h="1" x="253"/>
        <item h="1" x="96"/>
        <item h="1" x="298"/>
        <item h="1" x="227"/>
        <item h="1" x="422"/>
        <item h="1" x="304"/>
        <item h="1" x="99"/>
        <item h="1" x="366"/>
        <item h="1" x="217"/>
        <item h="1" x="128"/>
        <item h="1" x="264"/>
        <item h="1" x="412"/>
        <item h="1" x="282"/>
        <item h="1" x="364"/>
        <item h="1" x="301"/>
        <item h="1" x="395"/>
        <item h="1" x="294"/>
        <item h="1" x="437"/>
        <item h="1" x="125"/>
        <item h="1" x="246"/>
        <item h="1" x="269"/>
        <item h="1" x="335"/>
        <item h="1" x="223"/>
        <item h="1" x="114"/>
        <item h="1" x="245"/>
        <item h="1" x="255"/>
        <item h="1" x="119"/>
        <item h="1" x="140"/>
        <item h="1" x="274"/>
        <item h="1" x="346"/>
        <item h="1" x="192"/>
        <item h="1" x="377"/>
        <item h="1" x="283"/>
        <item h="1" x="150"/>
        <item h="1" x="383"/>
        <item h="1" x="442"/>
        <item h="1" x="239"/>
        <item h="1" x="332"/>
        <item h="1" x="277"/>
        <item h="1" x="348"/>
        <item h="1" x="149"/>
        <item h="1" x="214"/>
        <item h="1" x="341"/>
        <item h="1" x="360"/>
        <item h="1" x="72"/>
        <item h="1" x="331"/>
        <item h="1" x="216"/>
        <item h="1" x="52"/>
        <item t="default"/>
      </items>
    </pivotField>
    <pivotField showAll="0"/>
    <pivotField axis="axisCol" showAll="0">
      <items count="6">
        <item m="1" x="4"/>
        <item x="3"/>
        <item x="0"/>
        <item x="2"/>
        <item x="1"/>
        <item t="default"/>
      </items>
    </pivotField>
    <pivotField numFmtId="164" showAll="0"/>
    <pivotField showAll="0"/>
    <pivotField dataField="1" showAll="0">
      <items count="985">
        <item x="100"/>
        <item x="50"/>
        <item x="248"/>
        <item x="446"/>
        <item x="298"/>
        <item x="420"/>
        <item x="364"/>
        <item x="849"/>
        <item x="896"/>
        <item x="567"/>
        <item x="708"/>
        <item x="656"/>
        <item x="664"/>
        <item x="818"/>
        <item x="403"/>
        <item x="713"/>
        <item x="268"/>
        <item x="725"/>
        <item x="277"/>
        <item x="283"/>
        <item x="171"/>
        <item x="901"/>
        <item x="324"/>
        <item x="853"/>
        <item x="122"/>
        <item x="969"/>
        <item x="247"/>
        <item x="562"/>
        <item x="548"/>
        <item x="968"/>
        <item x="744"/>
        <item x="352"/>
        <item x="899"/>
        <item x="752"/>
        <item x="264"/>
        <item x="415"/>
        <item x="43"/>
        <item x="689"/>
        <item x="466"/>
        <item x="98"/>
        <item x="493"/>
        <item x="728"/>
        <item x="603"/>
        <item x="637"/>
        <item x="130"/>
        <item x="971"/>
        <item x="709"/>
        <item x="790"/>
        <item x="208"/>
        <item x="520"/>
        <item x="453"/>
        <item x="410"/>
        <item x="447"/>
        <item x="67"/>
        <item x="659"/>
        <item x="836"/>
        <item x="58"/>
        <item x="388"/>
        <item x="349"/>
        <item x="734"/>
        <item x="146"/>
        <item x="516"/>
        <item x="442"/>
        <item x="367"/>
        <item x="639"/>
        <item x="223"/>
        <item x="262"/>
        <item x="411"/>
        <item x="683"/>
        <item x="621"/>
        <item x="59"/>
        <item x="325"/>
        <item x="492"/>
        <item x="929"/>
        <item x="740"/>
        <item x="117"/>
        <item x="773"/>
        <item x="8"/>
        <item x="893"/>
        <item x="522"/>
        <item x="152"/>
        <item x="216"/>
        <item x="644"/>
        <item x="102"/>
        <item x="394"/>
        <item x="312"/>
        <item x="183"/>
        <item x="57"/>
        <item x="906"/>
        <item x="486"/>
        <item x="730"/>
        <item x="758"/>
        <item x="860"/>
        <item x="816"/>
        <item x="185"/>
        <item x="269"/>
        <item x="791"/>
        <item x="887"/>
        <item x="52"/>
        <item x="843"/>
        <item x="783"/>
        <item x="722"/>
        <item x="617"/>
        <item x="177"/>
        <item x="765"/>
        <item x="827"/>
        <item x="761"/>
        <item x="930"/>
        <item x="341"/>
        <item x="769"/>
        <item x="981"/>
        <item x="291"/>
        <item x="482"/>
        <item x="917"/>
        <item x="825"/>
        <item x="970"/>
        <item x="564"/>
        <item x="112"/>
        <item x="33"/>
        <item x="26"/>
        <item x="601"/>
        <item x="191"/>
        <item x="439"/>
        <item x="197"/>
        <item x="42"/>
        <item x="293"/>
        <item x="500"/>
        <item x="162"/>
        <item x="667"/>
        <item x="510"/>
        <item x="440"/>
        <item x="739"/>
        <item x="965"/>
        <item x="278"/>
        <item x="933"/>
        <item x="868"/>
        <item x="451"/>
        <item x="743"/>
        <item x="862"/>
        <item x="497"/>
        <item x="190"/>
        <item x="95"/>
        <item x="184"/>
        <item x="322"/>
        <item x="905"/>
        <item x="271"/>
        <item x="545"/>
        <item x="320"/>
        <item x="638"/>
        <item x="495"/>
        <item x="32"/>
        <item x="249"/>
        <item x="258"/>
        <item x="311"/>
        <item x="24"/>
        <item x="460"/>
        <item x="233"/>
        <item x="180"/>
        <item x="218"/>
        <item x="537"/>
        <item x="297"/>
        <item x="669"/>
        <item x="471"/>
        <item x="286"/>
        <item x="671"/>
        <item x="287"/>
        <item x="83"/>
        <item x="211"/>
        <item x="907"/>
        <item x="274"/>
        <item x="599"/>
        <item x="737"/>
        <item x="946"/>
        <item x="374"/>
        <item x="473"/>
        <item x="871"/>
        <item x="182"/>
        <item x="519"/>
        <item x="381"/>
        <item x="412"/>
        <item x="346"/>
        <item x="78"/>
        <item x="299"/>
        <item x="754"/>
        <item x="949"/>
        <item x="307"/>
        <item x="845"/>
        <item x="571"/>
        <item x="869"/>
        <item x="874"/>
        <item x="392"/>
        <item x="167"/>
        <item x="174"/>
        <item x="796"/>
        <item x="389"/>
        <item x="859"/>
        <item x="213"/>
        <item x="665"/>
        <item x="315"/>
        <item x="240"/>
        <item x="682"/>
        <item x="481"/>
        <item x="794"/>
        <item x="980"/>
        <item x="201"/>
        <item x="762"/>
        <item x="940"/>
        <item x="241"/>
        <item x="590"/>
        <item x="807"/>
        <item x="132"/>
        <item x="947"/>
        <item x="945"/>
        <item x="581"/>
        <item x="292"/>
        <item x="822"/>
        <item x="115"/>
        <item x="435"/>
        <item x="164"/>
        <item x="533"/>
        <item x="706"/>
        <item x="788"/>
        <item x="502"/>
        <item x="657"/>
        <item x="54"/>
        <item x="892"/>
        <item x="643"/>
        <item x="19"/>
        <item x="328"/>
        <item x="178"/>
        <item x="936"/>
        <item x="605"/>
        <item x="785"/>
        <item x="235"/>
        <item x="49"/>
        <item x="18"/>
        <item x="450"/>
        <item x="851"/>
        <item x="975"/>
        <item x="397"/>
        <item x="46"/>
        <item x="915"/>
        <item x="192"/>
        <item x="934"/>
        <item x="135"/>
        <item x="136"/>
        <item x="147"/>
        <item x="891"/>
        <item x="587"/>
        <item x="357"/>
        <item x="666"/>
        <item x="390"/>
        <item x="414"/>
        <item x="348"/>
        <item x="877"/>
        <item x="741"/>
        <item x="331"/>
        <item x="125"/>
        <item x="422"/>
        <item x="377"/>
        <item x="47"/>
        <item x="220"/>
        <item x="672"/>
        <item x="799"/>
        <item x="574"/>
        <item x="79"/>
        <item x="31"/>
        <item x="393"/>
        <item x="556"/>
        <item x="94"/>
        <item x="526"/>
        <item x="480"/>
        <item x="310"/>
        <item x="629"/>
        <item x="889"/>
        <item x="260"/>
        <item x="355"/>
        <item x="746"/>
        <item x="406"/>
        <item x="123"/>
        <item x="554"/>
        <item x="382"/>
        <item x="647"/>
        <item x="371"/>
        <item x="583"/>
        <item x="888"/>
        <item x="317"/>
        <item x="701"/>
        <item x="609"/>
        <item x="467"/>
        <item x="417"/>
        <item x="472"/>
        <item x="207"/>
        <item x="943"/>
        <item x="779"/>
        <item x="490"/>
        <item x="916"/>
        <item x="580"/>
        <item x="109"/>
        <item x="272"/>
        <item x="195"/>
        <item x="433"/>
        <item x="679"/>
        <item x="265"/>
        <item x="913"/>
        <item x="222"/>
        <item x="151"/>
        <item x="566"/>
        <item x="281"/>
        <item x="775"/>
        <item x="786"/>
        <item x="503"/>
        <item x="841"/>
        <item x="436"/>
        <item x="597"/>
        <item x="48"/>
        <item x="626"/>
        <item x="507"/>
        <item x="973"/>
        <item x="316"/>
        <item x="759"/>
        <item x="559"/>
        <item x="525"/>
        <item x="326"/>
        <item x="418"/>
        <item x="455"/>
        <item x="261"/>
        <item x="575"/>
        <item x="551"/>
        <item x="879"/>
        <item x="753"/>
        <item x="842"/>
        <item x="437"/>
        <item x="784"/>
        <item x="890"/>
        <item x="232"/>
        <item x="432"/>
        <item x="950"/>
        <item x="219"/>
        <item x="886"/>
        <item x="755"/>
        <item x="165"/>
        <item x="529"/>
        <item x="80"/>
        <item x="797"/>
        <item x="627"/>
        <item x="983"/>
        <item x="399"/>
        <item x="454"/>
        <item x="616"/>
        <item x="555"/>
        <item x="101"/>
        <item x="675"/>
        <item x="74"/>
        <item x="266"/>
        <item x="693"/>
        <item x="607"/>
        <item x="76"/>
        <item x="253"/>
        <item x="535"/>
        <item x="39"/>
        <item x="847"/>
        <item x="856"/>
        <item x="880"/>
        <item x="924"/>
        <item x="160"/>
        <item x="598"/>
        <item x="903"/>
        <item x="90"/>
        <item x="463"/>
        <item x="259"/>
        <item x="870"/>
        <item x="956"/>
        <item x="62"/>
        <item x="810"/>
        <item x="634"/>
        <item x="161"/>
        <item x="649"/>
        <item x="767"/>
        <item x="955"/>
        <item x="509"/>
        <item x="68"/>
        <item x="181"/>
        <item x="176"/>
        <item x="646"/>
        <item x="474"/>
        <item x="368"/>
        <item x="139"/>
        <item x="53"/>
        <item x="372"/>
        <item x="314"/>
        <item x="360"/>
        <item x="645"/>
        <item x="496"/>
        <item x="543"/>
        <item x="624"/>
        <item x="150"/>
        <item x="787"/>
        <item x="434"/>
        <item x="557"/>
        <item x="246"/>
        <item x="6"/>
        <item x="561"/>
        <item x="401"/>
        <item x="209"/>
        <item x="141"/>
        <item x="540"/>
        <item x="716"/>
        <item x="65"/>
        <item x="585"/>
        <item x="86"/>
        <item x="204"/>
        <item x="736"/>
        <item x="282"/>
        <item x="959"/>
        <item x="28"/>
        <item x="215"/>
        <item x="751"/>
        <item x="530"/>
        <item x="596"/>
        <item x="513"/>
        <item x="593"/>
        <item x="413"/>
        <item x="687"/>
        <item x="378"/>
        <item x="10"/>
        <item x="424"/>
        <item x="835"/>
        <item x="120"/>
        <item x="511"/>
        <item x="441"/>
        <item x="552"/>
        <item x="202"/>
        <item x="230"/>
        <item x="610"/>
        <item x="524"/>
        <item x="527"/>
        <item x="356"/>
        <item x="254"/>
        <item x="829"/>
        <item x="334"/>
        <item x="70"/>
        <item x="578"/>
        <item x="802"/>
        <item x="817"/>
        <item x="823"/>
        <item x="7"/>
        <item x="465"/>
        <item x="914"/>
        <item x="820"/>
        <item x="227"/>
        <item x="96"/>
        <item x="319"/>
        <item x="690"/>
        <item x="295"/>
        <item x="426"/>
        <item x="707"/>
        <item x="813"/>
        <item x="305"/>
        <item x="244"/>
        <item x="140"/>
        <item x="572"/>
        <item x="726"/>
        <item x="345"/>
        <item x="501"/>
        <item x="685"/>
        <item x="396"/>
        <item x="376"/>
        <item x="103"/>
        <item x="457"/>
        <item x="226"/>
        <item x="577"/>
        <item x="594"/>
        <item x="584"/>
        <item x="745"/>
        <item x="898"/>
        <item x="808"/>
        <item x="654"/>
        <item x="131"/>
        <item x="591"/>
        <item x="491"/>
        <item x="766"/>
        <item x="771"/>
        <item x="280"/>
        <item x="416"/>
        <item x="623"/>
        <item x="36"/>
        <item x="698"/>
        <item x="400"/>
        <item x="662"/>
        <item x="459"/>
        <item x="238"/>
        <item x="243"/>
        <item x="21"/>
        <item x="676"/>
        <item x="193"/>
        <item x="568"/>
        <item x="119"/>
        <item x="619"/>
        <item x="365"/>
        <item x="149"/>
        <item x="296"/>
        <item x="343"/>
        <item x="815"/>
        <item x="628"/>
        <item x="428"/>
        <item x="872"/>
        <item x="867"/>
        <item x="56"/>
        <item x="375"/>
        <item x="263"/>
        <item x="203"/>
        <item x="684"/>
        <item x="518"/>
        <item x="505"/>
        <item x="487"/>
        <item x="776"/>
        <item x="155"/>
        <item x="588"/>
        <item x="680"/>
        <item x="475"/>
        <item x="952"/>
        <item x="290"/>
        <item x="64"/>
        <item x="110"/>
        <item x="926"/>
        <item x="359"/>
        <item x="573"/>
        <item x="781"/>
        <item x="620"/>
        <item x="942"/>
        <item x="256"/>
        <item x="703"/>
        <item x="9"/>
        <item x="855"/>
        <item x="547"/>
        <item x="840"/>
        <item x="592"/>
        <item x="279"/>
        <item x="25"/>
        <item x="210"/>
        <item x="304"/>
        <item x="719"/>
        <item x="660"/>
        <item x="792"/>
        <item x="606"/>
        <item x="398"/>
        <item x="156"/>
        <item x="873"/>
        <item x="757"/>
        <item x="932"/>
        <item x="622"/>
        <item x="336"/>
        <item x="166"/>
        <item x="614"/>
        <item x="198"/>
        <item x="778"/>
        <item x="72"/>
        <item x="814"/>
        <item x="979"/>
        <item x="187"/>
        <item x="444"/>
        <item x="700"/>
        <item x="438"/>
        <item x="285"/>
        <item x="380"/>
        <item x="40"/>
        <item x="782"/>
        <item x="242"/>
        <item x="38"/>
        <item x="772"/>
        <item x="604"/>
        <item x="5"/>
        <item x="234"/>
        <item x="920"/>
        <item x="107"/>
        <item x="154"/>
        <item x="839"/>
        <item x="804"/>
        <item x="651"/>
        <item x="878"/>
        <item x="237"/>
        <item x="972"/>
        <item x="478"/>
        <item x="289"/>
        <item x="633"/>
        <item x="653"/>
        <item x="884"/>
        <item x="145"/>
        <item x="339"/>
        <item x="951"/>
        <item x="538"/>
        <item x="488"/>
        <item x="329"/>
        <item x="848"/>
        <item x="961"/>
        <item x="846"/>
        <item x="902"/>
        <item x="837"/>
        <item x="875"/>
        <item x="257"/>
        <item x="168"/>
        <item x="423"/>
        <item x="370"/>
        <item x="541"/>
        <item x="361"/>
        <item x="674"/>
        <item x="404"/>
        <item x="770"/>
        <item x="127"/>
        <item x="558"/>
        <item x="749"/>
        <item x="159"/>
        <item x="844"/>
        <item x="658"/>
        <item x="77"/>
        <item x="200"/>
        <item x="897"/>
        <item x="595"/>
        <item x="866"/>
        <item x="494"/>
        <item x="586"/>
        <item x="128"/>
        <item x="138"/>
        <item x="921"/>
        <item x="542"/>
        <item x="302"/>
        <item x="323"/>
        <item x="838"/>
        <item x="563"/>
        <item x="967"/>
        <item x="611"/>
        <item x="425"/>
        <item x="650"/>
        <item x="350"/>
        <item x="600"/>
        <item x="251"/>
        <item x="718"/>
        <item x="273"/>
        <item x="966"/>
        <item x="861"/>
        <item x="830"/>
        <item x="801"/>
        <item x="179"/>
        <item x="61"/>
        <item x="196"/>
        <item x="270"/>
        <item x="456"/>
        <item x="229"/>
        <item x="169"/>
        <item x="321"/>
        <item x="696"/>
        <item x="528"/>
        <item x="87"/>
        <item x="429"/>
        <item x="670"/>
        <item x="82"/>
        <item x="795"/>
        <item x="828"/>
        <item x="483"/>
        <item x="811"/>
        <item x="824"/>
        <item x="909"/>
        <item x="857"/>
        <item x="337"/>
        <item x="469"/>
        <item x="931"/>
        <item x="864"/>
        <item x="421"/>
        <item x="512"/>
        <item x="369"/>
        <item x="711"/>
        <item x="948"/>
        <item x="724"/>
        <item x="963"/>
        <item x="15"/>
        <item x="60"/>
        <item x="34"/>
        <item x="22"/>
        <item x="944"/>
        <item x="720"/>
        <item x="608"/>
        <item x="71"/>
        <item x="353"/>
        <item x="517"/>
        <item x="710"/>
        <item x="75"/>
        <item x="641"/>
        <item x="443"/>
        <item x="789"/>
        <item x="612"/>
        <item x="144"/>
        <item x="129"/>
        <item x="379"/>
        <item x="116"/>
        <item x="212"/>
        <item x="763"/>
        <item x="750"/>
        <item x="922"/>
        <item x="449"/>
        <item x="333"/>
        <item x="479"/>
        <item x="727"/>
        <item x="699"/>
        <item x="301"/>
        <item x="133"/>
        <item x="405"/>
        <item x="636"/>
        <item x="221"/>
        <item x="978"/>
        <item x="386"/>
        <item x="852"/>
        <item x="521"/>
        <item x="742"/>
        <item x="330"/>
        <item x="294"/>
        <item x="655"/>
        <item x="812"/>
        <item x="338"/>
        <item x="104"/>
        <item x="912"/>
        <item x="385"/>
        <item x="89"/>
        <item x="387"/>
        <item x="55"/>
        <item x="275"/>
        <item x="126"/>
        <item x="748"/>
        <item x="589"/>
        <item x="809"/>
        <item x="217"/>
        <item x="702"/>
        <item x="613"/>
        <item x="883"/>
        <item x="430"/>
        <item x="523"/>
        <item x="255"/>
        <item x="712"/>
        <item x="85"/>
        <item x="582"/>
        <item x="199"/>
        <item x="99"/>
        <item x="953"/>
        <item x="714"/>
        <item x="918"/>
        <item x="717"/>
        <item x="960"/>
        <item x="695"/>
        <item x="81"/>
        <item x="1"/>
        <item x="539"/>
        <item x="615"/>
        <item x="534"/>
        <item x="927"/>
        <item x="904"/>
        <item x="831"/>
        <item x="715"/>
        <item x="508"/>
        <item x="826"/>
        <item x="925"/>
        <item x="958"/>
        <item x="618"/>
        <item x="373"/>
        <item x="962"/>
        <item x="569"/>
        <item x="29"/>
        <item x="532"/>
        <item x="565"/>
        <item x="14"/>
        <item x="137"/>
        <item x="303"/>
        <item x="937"/>
        <item x="351"/>
        <item x="821"/>
        <item x="45"/>
        <item x="118"/>
        <item x="462"/>
        <item x="941"/>
        <item x="113"/>
        <item x="452"/>
        <item x="134"/>
        <item x="504"/>
        <item x="153"/>
        <item x="106"/>
        <item x="366"/>
        <item x="806"/>
        <item x="186"/>
        <item x="673"/>
        <item x="35"/>
        <item x="723"/>
        <item x="579"/>
        <item x="546"/>
        <item x="652"/>
        <item x="252"/>
        <item x="276"/>
        <item x="231"/>
        <item x="764"/>
        <item x="686"/>
        <item x="383"/>
        <item x="206"/>
        <item x="694"/>
        <item x="939"/>
        <item x="419"/>
        <item x="954"/>
        <item x="780"/>
        <item x="340"/>
        <item x="850"/>
        <item x="642"/>
        <item x="245"/>
        <item x="506"/>
        <item x="224"/>
        <item x="448"/>
        <item x="142"/>
        <item x="570"/>
        <item x="858"/>
        <item x="300"/>
        <item x="648"/>
        <item x="205"/>
        <item x="51"/>
        <item x="308"/>
        <item x="631"/>
        <item x="395"/>
        <item x="4"/>
        <item x="476"/>
        <item x="731"/>
        <item x="407"/>
        <item x="228"/>
        <item x="342"/>
        <item x="498"/>
        <item x="2"/>
        <item x="976"/>
        <item x="384"/>
        <item x="172"/>
        <item x="288"/>
        <item x="938"/>
        <item x="668"/>
        <item x="908"/>
        <item x="982"/>
        <item x="318"/>
        <item x="445"/>
        <item x="464"/>
        <item x="484"/>
        <item x="977"/>
        <item x="834"/>
        <item x="267"/>
        <item x="735"/>
        <item x="124"/>
        <item x="489"/>
        <item x="327"/>
        <item x="774"/>
        <item x="514"/>
        <item x="239"/>
        <item x="705"/>
        <item x="832"/>
        <item x="935"/>
        <item x="188"/>
        <item x="677"/>
        <item x="895"/>
        <item x="550"/>
        <item x="12"/>
        <item x="777"/>
        <item x="885"/>
        <item x="865"/>
        <item x="854"/>
        <item x="470"/>
        <item x="602"/>
        <item x="863"/>
        <item x="697"/>
        <item x="3"/>
        <item x="910"/>
        <item x="105"/>
        <item x="640"/>
        <item x="354"/>
        <item x="635"/>
        <item x="729"/>
        <item x="881"/>
        <item x="630"/>
        <item x="313"/>
        <item x="957"/>
        <item x="347"/>
        <item x="92"/>
        <item x="214"/>
        <item x="431"/>
        <item x="477"/>
        <item x="553"/>
        <item x="170"/>
        <item x="549"/>
        <item x="427"/>
        <item x="236"/>
        <item x="143"/>
        <item x="362"/>
        <item x="408"/>
        <item x="468"/>
        <item x="819"/>
        <item x="531"/>
        <item x="928"/>
        <item x="900"/>
        <item x="158"/>
        <item x="882"/>
        <item x="798"/>
        <item x="768"/>
        <item x="13"/>
        <item x="911"/>
        <item x="923"/>
        <item x="73"/>
        <item x="148"/>
        <item x="23"/>
        <item x="363"/>
        <item x="189"/>
        <item x="309"/>
        <item x="833"/>
        <item x="964"/>
        <item x="20"/>
        <item x="37"/>
        <item x="335"/>
        <item x="876"/>
        <item x="250"/>
        <item x="284"/>
        <item x="803"/>
        <item x="515"/>
        <item x="681"/>
        <item x="760"/>
        <item x="27"/>
        <item x="97"/>
        <item x="974"/>
        <item x="678"/>
        <item x="632"/>
        <item x="41"/>
        <item x="919"/>
        <item x="44"/>
        <item x="108"/>
        <item x="894"/>
        <item x="576"/>
        <item x="458"/>
        <item x="756"/>
        <item x="17"/>
        <item x="661"/>
        <item x="163"/>
        <item x="93"/>
        <item x="409"/>
        <item x="358"/>
        <item x="704"/>
        <item x="793"/>
        <item x="732"/>
        <item x="66"/>
        <item x="111"/>
        <item x="225"/>
        <item x="688"/>
        <item x="306"/>
        <item x="194"/>
        <item x="536"/>
        <item x="114"/>
        <item x="485"/>
        <item x="91"/>
        <item x="747"/>
        <item x="544"/>
        <item x="121"/>
        <item x="175"/>
        <item x="344"/>
        <item x="461"/>
        <item x="16"/>
        <item x="391"/>
        <item x="88"/>
        <item x="733"/>
        <item x="721"/>
        <item x="738"/>
        <item x="402"/>
        <item x="692"/>
        <item x="332"/>
        <item x="663"/>
        <item x="805"/>
        <item x="84"/>
        <item x="625"/>
        <item x="63"/>
        <item x="560"/>
        <item x="691"/>
        <item x="499"/>
        <item x="69"/>
        <item x="173"/>
        <item x="30"/>
        <item x="11"/>
        <item x="800"/>
        <item x="157"/>
        <item x="0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average donation" fld="8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B5C2A-537D-904D-8CCC-A58A8EA3BFF9}" name="PivotTable1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showAll="0">
      <items count="6">
        <item m="1" x="4"/>
        <item x="3"/>
        <item x="0"/>
        <item x="2"/>
        <item x="1"/>
        <item t="default"/>
      </items>
    </pivotField>
    <pivotField numFmtId="164" showAll="0"/>
    <pivotField showAll="0"/>
    <pivotField dataField="1" showAll="0">
      <items count="985">
        <item x="100"/>
        <item x="50"/>
        <item x="248"/>
        <item x="446"/>
        <item x="298"/>
        <item x="420"/>
        <item x="364"/>
        <item x="849"/>
        <item x="896"/>
        <item x="567"/>
        <item x="708"/>
        <item x="656"/>
        <item x="664"/>
        <item x="818"/>
        <item x="403"/>
        <item x="713"/>
        <item x="268"/>
        <item x="725"/>
        <item x="277"/>
        <item x="283"/>
        <item x="171"/>
        <item x="901"/>
        <item x="324"/>
        <item x="853"/>
        <item x="122"/>
        <item x="969"/>
        <item x="247"/>
        <item x="562"/>
        <item x="548"/>
        <item x="968"/>
        <item x="744"/>
        <item x="352"/>
        <item x="899"/>
        <item x="752"/>
        <item x="264"/>
        <item x="415"/>
        <item x="43"/>
        <item x="689"/>
        <item x="466"/>
        <item x="98"/>
        <item x="493"/>
        <item x="728"/>
        <item x="603"/>
        <item x="637"/>
        <item x="130"/>
        <item x="971"/>
        <item x="709"/>
        <item x="790"/>
        <item x="208"/>
        <item x="520"/>
        <item x="453"/>
        <item x="410"/>
        <item x="447"/>
        <item x="67"/>
        <item x="659"/>
        <item x="836"/>
        <item x="58"/>
        <item x="388"/>
        <item x="349"/>
        <item x="734"/>
        <item x="146"/>
        <item x="516"/>
        <item x="442"/>
        <item x="367"/>
        <item x="639"/>
        <item x="223"/>
        <item x="262"/>
        <item x="411"/>
        <item x="683"/>
        <item x="621"/>
        <item x="59"/>
        <item x="325"/>
        <item x="492"/>
        <item x="929"/>
        <item x="740"/>
        <item x="117"/>
        <item x="773"/>
        <item x="8"/>
        <item x="893"/>
        <item x="522"/>
        <item x="152"/>
        <item x="216"/>
        <item x="644"/>
        <item x="102"/>
        <item x="394"/>
        <item x="312"/>
        <item x="183"/>
        <item x="57"/>
        <item x="906"/>
        <item x="486"/>
        <item x="730"/>
        <item x="758"/>
        <item x="860"/>
        <item x="816"/>
        <item x="185"/>
        <item x="269"/>
        <item x="791"/>
        <item x="887"/>
        <item x="52"/>
        <item x="843"/>
        <item x="783"/>
        <item x="722"/>
        <item x="617"/>
        <item x="177"/>
        <item x="765"/>
        <item x="827"/>
        <item x="761"/>
        <item x="930"/>
        <item x="341"/>
        <item x="769"/>
        <item x="981"/>
        <item x="291"/>
        <item x="482"/>
        <item x="917"/>
        <item x="825"/>
        <item x="970"/>
        <item x="564"/>
        <item x="112"/>
        <item x="33"/>
        <item x="26"/>
        <item x="601"/>
        <item x="191"/>
        <item x="439"/>
        <item x="197"/>
        <item x="42"/>
        <item x="293"/>
        <item x="500"/>
        <item x="162"/>
        <item x="667"/>
        <item x="510"/>
        <item x="440"/>
        <item x="739"/>
        <item x="965"/>
        <item x="278"/>
        <item x="933"/>
        <item x="868"/>
        <item x="451"/>
        <item x="743"/>
        <item x="862"/>
        <item x="497"/>
        <item x="190"/>
        <item x="95"/>
        <item x="184"/>
        <item x="322"/>
        <item x="905"/>
        <item x="271"/>
        <item x="545"/>
        <item x="320"/>
        <item x="638"/>
        <item x="495"/>
        <item x="32"/>
        <item x="249"/>
        <item x="258"/>
        <item x="311"/>
        <item x="24"/>
        <item x="460"/>
        <item x="233"/>
        <item x="180"/>
        <item x="218"/>
        <item x="537"/>
        <item x="297"/>
        <item x="669"/>
        <item x="471"/>
        <item x="286"/>
        <item x="671"/>
        <item x="287"/>
        <item x="83"/>
        <item x="211"/>
        <item x="907"/>
        <item x="274"/>
        <item x="599"/>
        <item x="737"/>
        <item x="946"/>
        <item x="374"/>
        <item x="473"/>
        <item x="871"/>
        <item x="182"/>
        <item x="519"/>
        <item x="381"/>
        <item x="412"/>
        <item x="346"/>
        <item x="78"/>
        <item x="299"/>
        <item x="754"/>
        <item x="949"/>
        <item x="307"/>
        <item x="845"/>
        <item x="571"/>
        <item x="869"/>
        <item x="874"/>
        <item x="392"/>
        <item x="167"/>
        <item x="174"/>
        <item x="796"/>
        <item x="389"/>
        <item x="859"/>
        <item x="213"/>
        <item x="665"/>
        <item x="315"/>
        <item x="240"/>
        <item x="682"/>
        <item x="481"/>
        <item x="794"/>
        <item x="980"/>
        <item x="201"/>
        <item x="762"/>
        <item x="940"/>
        <item x="241"/>
        <item x="590"/>
        <item x="807"/>
        <item x="132"/>
        <item x="947"/>
        <item x="945"/>
        <item x="581"/>
        <item x="292"/>
        <item x="822"/>
        <item x="115"/>
        <item x="435"/>
        <item x="164"/>
        <item x="533"/>
        <item x="706"/>
        <item x="788"/>
        <item x="502"/>
        <item x="657"/>
        <item x="54"/>
        <item x="892"/>
        <item x="643"/>
        <item x="19"/>
        <item x="328"/>
        <item x="178"/>
        <item x="936"/>
        <item x="605"/>
        <item x="785"/>
        <item x="235"/>
        <item x="49"/>
        <item x="18"/>
        <item x="450"/>
        <item x="851"/>
        <item x="975"/>
        <item x="397"/>
        <item x="46"/>
        <item x="915"/>
        <item x="192"/>
        <item x="934"/>
        <item x="135"/>
        <item x="136"/>
        <item x="147"/>
        <item x="891"/>
        <item x="587"/>
        <item x="357"/>
        <item x="666"/>
        <item x="390"/>
        <item x="414"/>
        <item x="348"/>
        <item x="877"/>
        <item x="741"/>
        <item x="331"/>
        <item x="125"/>
        <item x="422"/>
        <item x="377"/>
        <item x="47"/>
        <item x="220"/>
        <item x="672"/>
        <item x="799"/>
        <item x="574"/>
        <item x="79"/>
        <item x="31"/>
        <item x="393"/>
        <item x="556"/>
        <item x="94"/>
        <item x="526"/>
        <item x="480"/>
        <item x="310"/>
        <item x="629"/>
        <item x="889"/>
        <item x="260"/>
        <item x="355"/>
        <item x="746"/>
        <item x="406"/>
        <item x="123"/>
        <item x="554"/>
        <item x="382"/>
        <item x="647"/>
        <item x="371"/>
        <item x="583"/>
        <item x="888"/>
        <item x="317"/>
        <item x="701"/>
        <item x="609"/>
        <item x="467"/>
        <item x="417"/>
        <item x="472"/>
        <item x="207"/>
        <item x="943"/>
        <item x="779"/>
        <item x="490"/>
        <item x="916"/>
        <item x="580"/>
        <item x="109"/>
        <item x="272"/>
        <item x="195"/>
        <item x="433"/>
        <item x="679"/>
        <item x="265"/>
        <item x="913"/>
        <item x="222"/>
        <item x="151"/>
        <item x="566"/>
        <item x="281"/>
        <item x="775"/>
        <item x="786"/>
        <item x="503"/>
        <item x="841"/>
        <item x="436"/>
        <item x="597"/>
        <item x="48"/>
        <item x="626"/>
        <item x="507"/>
        <item x="973"/>
        <item x="316"/>
        <item x="759"/>
        <item x="559"/>
        <item x="525"/>
        <item x="326"/>
        <item x="418"/>
        <item x="455"/>
        <item x="261"/>
        <item x="575"/>
        <item x="551"/>
        <item x="879"/>
        <item x="753"/>
        <item x="842"/>
        <item x="437"/>
        <item x="784"/>
        <item x="890"/>
        <item x="232"/>
        <item x="432"/>
        <item x="950"/>
        <item x="219"/>
        <item x="886"/>
        <item x="755"/>
        <item x="165"/>
        <item x="529"/>
        <item x="80"/>
        <item x="797"/>
        <item x="627"/>
        <item x="983"/>
        <item x="399"/>
        <item x="454"/>
        <item x="616"/>
        <item x="555"/>
        <item x="101"/>
        <item x="675"/>
        <item x="74"/>
        <item x="266"/>
        <item x="693"/>
        <item x="607"/>
        <item x="76"/>
        <item x="253"/>
        <item x="535"/>
        <item x="39"/>
        <item x="847"/>
        <item x="856"/>
        <item x="880"/>
        <item x="924"/>
        <item x="160"/>
        <item x="598"/>
        <item x="903"/>
        <item x="90"/>
        <item x="463"/>
        <item x="259"/>
        <item x="870"/>
        <item x="956"/>
        <item x="62"/>
        <item x="810"/>
        <item x="634"/>
        <item x="161"/>
        <item x="649"/>
        <item x="767"/>
        <item x="955"/>
        <item x="509"/>
        <item x="68"/>
        <item x="181"/>
        <item x="176"/>
        <item x="646"/>
        <item x="474"/>
        <item x="368"/>
        <item x="139"/>
        <item x="53"/>
        <item x="372"/>
        <item x="314"/>
        <item x="360"/>
        <item x="645"/>
        <item x="496"/>
        <item x="543"/>
        <item x="624"/>
        <item x="150"/>
        <item x="787"/>
        <item x="434"/>
        <item x="557"/>
        <item x="246"/>
        <item x="6"/>
        <item x="561"/>
        <item x="401"/>
        <item x="209"/>
        <item x="141"/>
        <item x="540"/>
        <item x="716"/>
        <item x="65"/>
        <item x="585"/>
        <item x="86"/>
        <item x="204"/>
        <item x="736"/>
        <item x="282"/>
        <item x="959"/>
        <item x="28"/>
        <item x="215"/>
        <item x="751"/>
        <item x="530"/>
        <item x="596"/>
        <item x="513"/>
        <item x="593"/>
        <item x="413"/>
        <item x="687"/>
        <item x="378"/>
        <item x="10"/>
        <item x="424"/>
        <item x="835"/>
        <item x="120"/>
        <item x="511"/>
        <item x="441"/>
        <item x="552"/>
        <item x="202"/>
        <item x="230"/>
        <item x="610"/>
        <item x="524"/>
        <item x="527"/>
        <item x="356"/>
        <item x="254"/>
        <item x="829"/>
        <item x="334"/>
        <item x="70"/>
        <item x="578"/>
        <item x="802"/>
        <item x="817"/>
        <item x="823"/>
        <item x="7"/>
        <item x="465"/>
        <item x="914"/>
        <item x="820"/>
        <item x="227"/>
        <item x="96"/>
        <item x="319"/>
        <item x="690"/>
        <item x="295"/>
        <item x="426"/>
        <item x="707"/>
        <item x="813"/>
        <item x="305"/>
        <item x="244"/>
        <item x="140"/>
        <item x="572"/>
        <item x="726"/>
        <item x="345"/>
        <item x="501"/>
        <item x="685"/>
        <item x="396"/>
        <item x="376"/>
        <item x="103"/>
        <item x="457"/>
        <item x="226"/>
        <item x="577"/>
        <item x="594"/>
        <item x="584"/>
        <item x="745"/>
        <item x="898"/>
        <item x="808"/>
        <item x="654"/>
        <item x="131"/>
        <item x="591"/>
        <item x="491"/>
        <item x="766"/>
        <item x="771"/>
        <item x="280"/>
        <item x="416"/>
        <item x="623"/>
        <item x="36"/>
        <item x="698"/>
        <item x="400"/>
        <item x="662"/>
        <item x="459"/>
        <item x="238"/>
        <item x="243"/>
        <item x="21"/>
        <item x="676"/>
        <item x="193"/>
        <item x="568"/>
        <item x="119"/>
        <item x="619"/>
        <item x="365"/>
        <item x="149"/>
        <item x="296"/>
        <item x="343"/>
        <item x="815"/>
        <item x="628"/>
        <item x="428"/>
        <item x="872"/>
        <item x="867"/>
        <item x="56"/>
        <item x="375"/>
        <item x="263"/>
        <item x="203"/>
        <item x="684"/>
        <item x="518"/>
        <item x="505"/>
        <item x="487"/>
        <item x="776"/>
        <item x="155"/>
        <item x="588"/>
        <item x="680"/>
        <item x="475"/>
        <item x="952"/>
        <item x="290"/>
        <item x="64"/>
        <item x="110"/>
        <item x="926"/>
        <item x="359"/>
        <item x="573"/>
        <item x="781"/>
        <item x="620"/>
        <item x="942"/>
        <item x="256"/>
        <item x="703"/>
        <item x="9"/>
        <item x="855"/>
        <item x="547"/>
        <item x="840"/>
        <item x="592"/>
        <item x="279"/>
        <item x="25"/>
        <item x="210"/>
        <item x="304"/>
        <item x="719"/>
        <item x="660"/>
        <item x="792"/>
        <item x="606"/>
        <item x="398"/>
        <item x="156"/>
        <item x="873"/>
        <item x="757"/>
        <item x="932"/>
        <item x="622"/>
        <item x="336"/>
        <item x="166"/>
        <item x="614"/>
        <item x="198"/>
        <item x="778"/>
        <item x="72"/>
        <item x="814"/>
        <item x="979"/>
        <item x="187"/>
        <item x="444"/>
        <item x="700"/>
        <item x="438"/>
        <item x="285"/>
        <item x="380"/>
        <item x="40"/>
        <item x="782"/>
        <item x="242"/>
        <item x="38"/>
        <item x="772"/>
        <item x="604"/>
        <item x="5"/>
        <item x="234"/>
        <item x="920"/>
        <item x="107"/>
        <item x="154"/>
        <item x="839"/>
        <item x="804"/>
        <item x="651"/>
        <item x="878"/>
        <item x="237"/>
        <item x="972"/>
        <item x="478"/>
        <item x="289"/>
        <item x="633"/>
        <item x="653"/>
        <item x="884"/>
        <item x="145"/>
        <item x="339"/>
        <item x="951"/>
        <item x="538"/>
        <item x="488"/>
        <item x="329"/>
        <item x="848"/>
        <item x="961"/>
        <item x="846"/>
        <item x="902"/>
        <item x="837"/>
        <item x="875"/>
        <item x="257"/>
        <item x="168"/>
        <item x="423"/>
        <item x="370"/>
        <item x="541"/>
        <item x="361"/>
        <item x="674"/>
        <item x="404"/>
        <item x="770"/>
        <item x="127"/>
        <item x="558"/>
        <item x="749"/>
        <item x="159"/>
        <item x="844"/>
        <item x="658"/>
        <item x="77"/>
        <item x="200"/>
        <item x="897"/>
        <item x="595"/>
        <item x="866"/>
        <item x="494"/>
        <item x="586"/>
        <item x="128"/>
        <item x="138"/>
        <item x="921"/>
        <item x="542"/>
        <item x="302"/>
        <item x="323"/>
        <item x="838"/>
        <item x="563"/>
        <item x="967"/>
        <item x="611"/>
        <item x="425"/>
        <item x="650"/>
        <item x="350"/>
        <item x="600"/>
        <item x="251"/>
        <item x="718"/>
        <item x="273"/>
        <item x="966"/>
        <item x="861"/>
        <item x="830"/>
        <item x="801"/>
        <item x="179"/>
        <item x="61"/>
        <item x="196"/>
        <item x="270"/>
        <item x="456"/>
        <item x="229"/>
        <item x="169"/>
        <item x="321"/>
        <item x="696"/>
        <item x="528"/>
        <item x="87"/>
        <item x="429"/>
        <item x="670"/>
        <item x="82"/>
        <item x="795"/>
        <item x="828"/>
        <item x="483"/>
        <item x="811"/>
        <item x="824"/>
        <item x="909"/>
        <item x="857"/>
        <item x="337"/>
        <item x="469"/>
        <item x="931"/>
        <item x="864"/>
        <item x="421"/>
        <item x="512"/>
        <item x="369"/>
        <item x="711"/>
        <item x="948"/>
        <item x="724"/>
        <item x="963"/>
        <item x="15"/>
        <item x="60"/>
        <item x="34"/>
        <item x="22"/>
        <item x="944"/>
        <item x="720"/>
        <item x="608"/>
        <item x="71"/>
        <item x="353"/>
        <item x="517"/>
        <item x="710"/>
        <item x="75"/>
        <item x="641"/>
        <item x="443"/>
        <item x="789"/>
        <item x="612"/>
        <item x="144"/>
        <item x="129"/>
        <item x="379"/>
        <item x="116"/>
        <item x="212"/>
        <item x="763"/>
        <item x="750"/>
        <item x="922"/>
        <item x="449"/>
        <item x="333"/>
        <item x="479"/>
        <item x="727"/>
        <item x="699"/>
        <item x="301"/>
        <item x="133"/>
        <item x="405"/>
        <item x="636"/>
        <item x="221"/>
        <item x="978"/>
        <item x="386"/>
        <item x="852"/>
        <item x="521"/>
        <item x="742"/>
        <item x="330"/>
        <item x="294"/>
        <item x="655"/>
        <item x="812"/>
        <item x="338"/>
        <item x="104"/>
        <item x="912"/>
        <item x="385"/>
        <item x="89"/>
        <item x="387"/>
        <item x="55"/>
        <item x="275"/>
        <item x="126"/>
        <item x="748"/>
        <item x="589"/>
        <item x="809"/>
        <item x="217"/>
        <item x="702"/>
        <item x="613"/>
        <item x="883"/>
        <item x="430"/>
        <item x="523"/>
        <item x="255"/>
        <item x="712"/>
        <item x="85"/>
        <item x="582"/>
        <item x="199"/>
        <item x="99"/>
        <item x="953"/>
        <item x="714"/>
        <item x="918"/>
        <item x="717"/>
        <item x="960"/>
        <item x="695"/>
        <item x="81"/>
        <item x="1"/>
        <item x="539"/>
        <item x="615"/>
        <item x="534"/>
        <item x="927"/>
        <item x="904"/>
        <item x="831"/>
        <item x="715"/>
        <item x="508"/>
        <item x="826"/>
        <item x="925"/>
        <item x="958"/>
        <item x="618"/>
        <item x="373"/>
        <item x="962"/>
        <item x="569"/>
        <item x="29"/>
        <item x="532"/>
        <item x="565"/>
        <item x="14"/>
        <item x="137"/>
        <item x="303"/>
        <item x="937"/>
        <item x="351"/>
        <item x="821"/>
        <item x="45"/>
        <item x="118"/>
        <item x="462"/>
        <item x="941"/>
        <item x="113"/>
        <item x="452"/>
        <item x="134"/>
        <item x="504"/>
        <item x="153"/>
        <item x="106"/>
        <item x="366"/>
        <item x="806"/>
        <item x="186"/>
        <item x="673"/>
        <item x="35"/>
        <item x="723"/>
        <item x="579"/>
        <item x="546"/>
        <item x="652"/>
        <item x="252"/>
        <item x="276"/>
        <item x="231"/>
        <item x="764"/>
        <item x="686"/>
        <item x="383"/>
        <item x="206"/>
        <item x="694"/>
        <item x="939"/>
        <item x="419"/>
        <item x="954"/>
        <item x="780"/>
        <item x="340"/>
        <item x="850"/>
        <item x="642"/>
        <item x="245"/>
        <item x="506"/>
        <item x="224"/>
        <item x="448"/>
        <item x="142"/>
        <item x="570"/>
        <item x="858"/>
        <item x="300"/>
        <item x="648"/>
        <item x="205"/>
        <item x="51"/>
        <item x="308"/>
        <item x="631"/>
        <item x="395"/>
        <item x="4"/>
        <item x="476"/>
        <item x="731"/>
        <item x="407"/>
        <item x="228"/>
        <item x="342"/>
        <item x="498"/>
        <item x="2"/>
        <item x="976"/>
        <item x="384"/>
        <item x="172"/>
        <item x="288"/>
        <item x="938"/>
        <item x="668"/>
        <item x="908"/>
        <item x="982"/>
        <item x="318"/>
        <item x="445"/>
        <item x="464"/>
        <item x="484"/>
        <item x="977"/>
        <item x="834"/>
        <item x="267"/>
        <item x="735"/>
        <item x="124"/>
        <item x="489"/>
        <item x="327"/>
        <item x="774"/>
        <item x="514"/>
        <item x="239"/>
        <item x="705"/>
        <item x="832"/>
        <item x="935"/>
        <item x="188"/>
        <item x="677"/>
        <item x="895"/>
        <item x="550"/>
        <item x="12"/>
        <item x="777"/>
        <item x="885"/>
        <item x="865"/>
        <item x="854"/>
        <item x="470"/>
        <item x="602"/>
        <item x="863"/>
        <item x="697"/>
        <item x="3"/>
        <item x="910"/>
        <item x="105"/>
        <item x="640"/>
        <item x="354"/>
        <item x="635"/>
        <item x="729"/>
        <item x="881"/>
        <item x="630"/>
        <item x="313"/>
        <item x="957"/>
        <item x="347"/>
        <item x="92"/>
        <item x="214"/>
        <item x="431"/>
        <item x="477"/>
        <item x="553"/>
        <item x="170"/>
        <item x="549"/>
        <item x="427"/>
        <item x="236"/>
        <item x="143"/>
        <item x="362"/>
        <item x="408"/>
        <item x="468"/>
        <item x="819"/>
        <item x="531"/>
        <item x="928"/>
        <item x="900"/>
        <item x="158"/>
        <item x="882"/>
        <item x="798"/>
        <item x="768"/>
        <item x="13"/>
        <item x="911"/>
        <item x="923"/>
        <item x="73"/>
        <item x="148"/>
        <item x="23"/>
        <item x="363"/>
        <item x="189"/>
        <item x="309"/>
        <item x="833"/>
        <item x="964"/>
        <item x="20"/>
        <item x="37"/>
        <item x="335"/>
        <item x="876"/>
        <item x="250"/>
        <item x="284"/>
        <item x="803"/>
        <item x="515"/>
        <item x="681"/>
        <item x="760"/>
        <item x="27"/>
        <item x="97"/>
        <item x="974"/>
        <item x="678"/>
        <item x="632"/>
        <item x="41"/>
        <item x="919"/>
        <item x="44"/>
        <item x="108"/>
        <item x="894"/>
        <item x="576"/>
        <item x="458"/>
        <item x="756"/>
        <item x="17"/>
        <item x="661"/>
        <item x="163"/>
        <item x="93"/>
        <item x="409"/>
        <item x="358"/>
        <item x="704"/>
        <item x="793"/>
        <item x="732"/>
        <item x="66"/>
        <item x="111"/>
        <item x="225"/>
        <item x="688"/>
        <item x="306"/>
        <item x="194"/>
        <item x="536"/>
        <item x="114"/>
        <item x="485"/>
        <item x="91"/>
        <item x="747"/>
        <item x="544"/>
        <item x="121"/>
        <item x="175"/>
        <item x="344"/>
        <item x="461"/>
        <item x="16"/>
        <item x="391"/>
        <item x="88"/>
        <item x="733"/>
        <item x="721"/>
        <item x="738"/>
        <item x="402"/>
        <item x="692"/>
        <item x="332"/>
        <item x="663"/>
        <item x="805"/>
        <item x="84"/>
        <item x="625"/>
        <item x="63"/>
        <item x="560"/>
        <item x="691"/>
        <item x="499"/>
        <item x="69"/>
        <item x="173"/>
        <item x="30"/>
        <item x="11"/>
        <item x="800"/>
        <item x="157"/>
        <item x="0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 defaultSubtotal="0"/>
    <pivotField showAll="0" defaultSubtotal="0"/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pageFields count="2">
    <pageField fld="9" hier="-1"/>
    <pageField fld="18" hier="-1"/>
  </pageFields>
  <dataFields count="1">
    <dataField name="Count of average donation" fld="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98063-1021-8544-B5B2-D1A7CB426252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m="1" x="4"/>
        <item x="3"/>
        <item x="0"/>
        <item x="2"/>
        <item x="1"/>
        <item t="default"/>
      </items>
    </pivotField>
    <pivotField numFmtId="164"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C1" zoomScale="86" workbookViewId="0">
      <selection activeCell="I17" sqref="I17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4.83203125" style="7" customWidth="1"/>
    <col min="8" max="8" width="13" bestFit="1" customWidth="1"/>
    <col min="9" max="9" width="19.1640625" style="5" customWidth="1"/>
    <col min="12" max="12" width="11.1640625" bestFit="1" customWidth="1"/>
    <col min="13" max="13" width="23" style="10" customWidth="1"/>
    <col min="14" max="14" width="11.1640625" bestFit="1" customWidth="1"/>
    <col min="15" max="15" width="20.83203125" style="10" customWidth="1"/>
    <col min="18" max="18" width="28" bestFit="1" customWidth="1"/>
    <col min="19" max="19" width="14" customWidth="1"/>
    <col min="20" max="20" width="15.6640625" customWidth="1"/>
  </cols>
  <sheetData>
    <row r="1" spans="1:20" s="1" customFormat="1" ht="17" x14ac:dyDescent="0.2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6" t="s">
        <v>2029</v>
      </c>
      <c r="H1" s="1" t="s">
        <v>5</v>
      </c>
      <c r="I1" s="4" t="s">
        <v>2028</v>
      </c>
      <c r="J1" s="1" t="s">
        <v>6</v>
      </c>
      <c r="K1" s="1" t="s">
        <v>7</v>
      </c>
      <c r="L1" s="1" t="s">
        <v>8</v>
      </c>
      <c r="M1" s="11" t="s">
        <v>2070</v>
      </c>
      <c r="N1" s="1" t="s">
        <v>9</v>
      </c>
      <c r="O1" s="11" t="s">
        <v>2071</v>
      </c>
      <c r="P1" s="1" t="s">
        <v>10</v>
      </c>
      <c r="Q1" s="1" t="s">
        <v>11</v>
      </c>
      <c r="R1" s="1" t="s">
        <v>2027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7">
        <f t="shared" ref="G2:G65" si="0">E2/D2*100</f>
        <v>0</v>
      </c>
      <c r="H2">
        <v>0</v>
      </c>
      <c r="I2" s="5" t="e">
        <f>E2/H2</f>
        <v>#DIV/0!</v>
      </c>
      <c r="J2" t="s">
        <v>15</v>
      </c>
      <c r="K2" t="s">
        <v>16</v>
      </c>
      <c r="L2">
        <v>1448690400</v>
      </c>
      <c r="M2" s="12">
        <f>(((L2/60)/60)/24)+DATE(1970,1,1)</f>
        <v>42336.25</v>
      </c>
      <c r="N2">
        <v>1450159200</v>
      </c>
      <c r="O2" s="12">
        <f>(((N2/60)/60)/24)+DATE(1970,1,1)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7">
        <f t="shared" si="0"/>
        <v>1040</v>
      </c>
      <c r="H3">
        <v>158</v>
      </c>
      <c r="I3" s="5">
        <f t="shared" ref="I3:I66" si="1">E3/H3</f>
        <v>92.151898734177209</v>
      </c>
      <c r="J3" t="s">
        <v>21</v>
      </c>
      <c r="K3" t="s">
        <v>22</v>
      </c>
      <c r="L3">
        <v>1408424400</v>
      </c>
      <c r="M3" s="12">
        <f t="shared" ref="M3:M66" si="2">(((L3/60)/60)/24)+DATE(1970,1,1)</f>
        <v>41870.208333333336</v>
      </c>
      <c r="N3">
        <v>1408597200</v>
      </c>
      <c r="O3" s="12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7">
        <f t="shared" si="0"/>
        <v>131.4787822878229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 s="12">
        <f t="shared" si="2"/>
        <v>41595.25</v>
      </c>
      <c r="N4">
        <v>1384840800</v>
      </c>
      <c r="O4" s="12">
        <f t="shared" si="3"/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7">
        <f t="shared" si="0"/>
        <v>58.976190476190467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12">
        <f t="shared" si="2"/>
        <v>43688.208333333328</v>
      </c>
      <c r="N5">
        <v>1568955600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7">
        <f t="shared" si="0"/>
        <v>69.276315789473685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12">
        <f t="shared" si="2"/>
        <v>43485.25</v>
      </c>
      <c r="N6">
        <v>1548309600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7">
        <f t="shared" si="0"/>
        <v>173.61842105263159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12">
        <f t="shared" si="2"/>
        <v>41149.208333333336</v>
      </c>
      <c r="N7">
        <v>1347080400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7">
        <f t="shared" si="0"/>
        <v>20.961538461538463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12">
        <f t="shared" si="2"/>
        <v>42991.208333333328</v>
      </c>
      <c r="N8">
        <v>1505365200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7">
        <f t="shared" si="0"/>
        <v>327.57777777777778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12">
        <f t="shared" si="2"/>
        <v>42229.208333333328</v>
      </c>
      <c r="N9">
        <v>1439614800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7">
        <f t="shared" si="0"/>
        <v>19.932788374205266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12">
        <f t="shared" si="2"/>
        <v>40399.208333333336</v>
      </c>
      <c r="N10">
        <v>1281502800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7">
        <f t="shared" si="0"/>
        <v>51.741935483870968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12">
        <f t="shared" si="2"/>
        <v>41536.208333333336</v>
      </c>
      <c r="N11">
        <v>1383804000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7">
        <f t="shared" si="0"/>
        <v>266.11538461538464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12">
        <f t="shared" si="2"/>
        <v>40404.208333333336</v>
      </c>
      <c r="N12">
        <v>1285909200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7">
        <f t="shared" si="0"/>
        <v>48.095238095238095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12">
        <f t="shared" si="2"/>
        <v>40442.208333333336</v>
      </c>
      <c r="N13">
        <v>1285563600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7">
        <f t="shared" si="0"/>
        <v>89.349206349206341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12">
        <f t="shared" si="2"/>
        <v>43760.208333333328</v>
      </c>
      <c r="N14">
        <v>1572411600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7">
        <f t="shared" si="0"/>
        <v>245.11904761904765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12">
        <f t="shared" si="2"/>
        <v>42532.208333333328</v>
      </c>
      <c r="N15">
        <v>1466658000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7">
        <f t="shared" si="0"/>
        <v>66.769503546099301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12">
        <f t="shared" si="2"/>
        <v>40974.25</v>
      </c>
      <c r="N16">
        <v>1333342800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7">
        <f t="shared" si="0"/>
        <v>47.307881773399011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12">
        <f t="shared" si="2"/>
        <v>43809.25</v>
      </c>
      <c r="N17">
        <v>1576303200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7">
        <f t="shared" si="0"/>
        <v>649.47058823529414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12">
        <f t="shared" si="2"/>
        <v>41661.25</v>
      </c>
      <c r="N18">
        <v>1392271200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7">
        <f t="shared" si="0"/>
        <v>159.39125295508273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12">
        <f t="shared" si="2"/>
        <v>40555.25</v>
      </c>
      <c r="N19">
        <v>1294898400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2072</v>
      </c>
      <c r="G20" s="7">
        <f t="shared" si="0"/>
        <v>66.912087912087912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12">
        <f t="shared" si="2"/>
        <v>43351.208333333328</v>
      </c>
      <c r="N20">
        <v>1537074000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ht="17" x14ac:dyDescent="0.2">
      <c r="A21">
        <v>19</v>
      </c>
      <c r="B21" t="s">
        <v>74</v>
      </c>
      <c r="C21" s="3" t="s">
        <v>75</v>
      </c>
      <c r="D21">
        <v>62500</v>
      </c>
      <c r="E21">
        <v>30331</v>
      </c>
      <c r="F21" t="s">
        <v>14</v>
      </c>
      <c r="G21" s="7">
        <f t="shared" si="0"/>
        <v>48.529600000000002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12">
        <f t="shared" si="2"/>
        <v>43528.25</v>
      </c>
      <c r="N21">
        <v>1553490000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ht="17" x14ac:dyDescent="0.2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t="s">
        <v>20</v>
      </c>
      <c r="G22" s="7">
        <f t="shared" si="0"/>
        <v>112.24279210925646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12">
        <f t="shared" si="2"/>
        <v>41848.208333333336</v>
      </c>
      <c r="N22">
        <v>1406523600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ht="17" x14ac:dyDescent="0.2">
      <c r="A23">
        <v>21</v>
      </c>
      <c r="B23" t="s">
        <v>78</v>
      </c>
      <c r="C23" s="3" t="s">
        <v>79</v>
      </c>
      <c r="D23">
        <v>94000</v>
      </c>
      <c r="E23">
        <v>38533</v>
      </c>
      <c r="F23" t="s">
        <v>14</v>
      </c>
      <c r="G23" s="7">
        <f t="shared" si="0"/>
        <v>40.992553191489364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12">
        <f t="shared" si="2"/>
        <v>40770.208333333336</v>
      </c>
      <c r="N23">
        <v>1316322000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ht="17" x14ac:dyDescent="0.2">
      <c r="A24">
        <v>22</v>
      </c>
      <c r="B24" t="s">
        <v>80</v>
      </c>
      <c r="C24" s="3" t="s">
        <v>81</v>
      </c>
      <c r="D24">
        <v>59100</v>
      </c>
      <c r="E24">
        <v>75690</v>
      </c>
      <c r="F24" t="s">
        <v>20</v>
      </c>
      <c r="G24" s="7">
        <f t="shared" si="0"/>
        <v>128.07106598984771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12">
        <f t="shared" si="2"/>
        <v>43193.208333333328</v>
      </c>
      <c r="N24">
        <v>1524027600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ht="17" x14ac:dyDescent="0.2">
      <c r="A25">
        <v>23</v>
      </c>
      <c r="B25" t="s">
        <v>82</v>
      </c>
      <c r="C25" s="3" t="s">
        <v>83</v>
      </c>
      <c r="D25">
        <v>4500</v>
      </c>
      <c r="E25">
        <v>14942</v>
      </c>
      <c r="F25" t="s">
        <v>20</v>
      </c>
      <c r="G25" s="7">
        <f t="shared" si="0"/>
        <v>332.04444444444448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12">
        <f t="shared" si="2"/>
        <v>43510.25</v>
      </c>
      <c r="N25">
        <v>1554699600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ht="17" x14ac:dyDescent="0.2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t="s">
        <v>20</v>
      </c>
      <c r="G26" s="7">
        <f t="shared" si="0"/>
        <v>112.83225108225108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12">
        <f t="shared" si="2"/>
        <v>41811.208333333336</v>
      </c>
      <c r="N26">
        <v>1403499600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ht="17" x14ac:dyDescent="0.2">
      <c r="A27">
        <v>25</v>
      </c>
      <c r="B27" t="s">
        <v>86</v>
      </c>
      <c r="C27" s="3" t="s">
        <v>87</v>
      </c>
      <c r="D27">
        <v>5500</v>
      </c>
      <c r="E27">
        <v>11904</v>
      </c>
      <c r="F27" t="s">
        <v>20</v>
      </c>
      <c r="G27" s="7">
        <f t="shared" si="0"/>
        <v>216.43636363636364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12">
        <f t="shared" si="2"/>
        <v>40681.208333333336</v>
      </c>
      <c r="N27">
        <v>1307422800</v>
      </c>
      <c r="O27" s="12">
        <f t="shared" si="3"/>
        <v>40701.208333333336</v>
      </c>
      <c r="P27" t="b">
        <v>0</v>
      </c>
      <c r="Q27" t="b">
        <v>1</v>
      </c>
      <c r="R27" t="s">
        <v>88</v>
      </c>
      <c r="S27" t="s">
        <v>2049</v>
      </c>
      <c r="T27" t="s">
        <v>2050</v>
      </c>
    </row>
    <row r="28" spans="1:20" ht="17" x14ac:dyDescent="0.2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t="s">
        <v>2072</v>
      </c>
      <c r="G28" s="7">
        <f t="shared" si="0"/>
        <v>48.199069767441863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12">
        <f t="shared" si="2"/>
        <v>43312.208333333328</v>
      </c>
      <c r="N28">
        <v>1535346000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ht="17" x14ac:dyDescent="0.2">
      <c r="A29">
        <v>27</v>
      </c>
      <c r="B29" t="s">
        <v>91</v>
      </c>
      <c r="C29" s="3" t="s">
        <v>92</v>
      </c>
      <c r="D29">
        <v>2000</v>
      </c>
      <c r="E29">
        <v>1599</v>
      </c>
      <c r="F29" t="s">
        <v>14</v>
      </c>
      <c r="G29" s="7">
        <f t="shared" si="0"/>
        <v>79.95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12">
        <f t="shared" si="2"/>
        <v>42280.208333333328</v>
      </c>
      <c r="N29">
        <v>1444539600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ht="17" x14ac:dyDescent="0.2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t="s">
        <v>20</v>
      </c>
      <c r="G30" s="7">
        <f t="shared" si="0"/>
        <v>105.22553516819573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12">
        <f t="shared" si="2"/>
        <v>40218.25</v>
      </c>
      <c r="N30">
        <v>1267682400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ht="17" x14ac:dyDescent="0.2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t="s">
        <v>20</v>
      </c>
      <c r="G31" s="7">
        <f t="shared" si="0"/>
        <v>328.89978213507629</v>
      </c>
      <c r="H31">
        <v>1606</v>
      </c>
      <c r="I31" s="5">
        <f t="shared" si="1"/>
        <v>94.000622665006233</v>
      </c>
      <c r="J31" t="s">
        <v>97</v>
      </c>
      <c r="K31" t="s">
        <v>98</v>
      </c>
      <c r="L31">
        <v>1532062800</v>
      </c>
      <c r="M31" s="12">
        <f t="shared" si="2"/>
        <v>43301.208333333328</v>
      </c>
      <c r="N31">
        <v>1535518800</v>
      </c>
      <c r="O31" s="12">
        <f t="shared" si="3"/>
        <v>43341.208333333328</v>
      </c>
      <c r="P31" t="b">
        <v>0</v>
      </c>
      <c r="Q31" t="b">
        <v>0</v>
      </c>
      <c r="R31" t="s">
        <v>99</v>
      </c>
      <c r="S31" t="s">
        <v>2040</v>
      </c>
      <c r="T31" t="s">
        <v>2051</v>
      </c>
    </row>
    <row r="32" spans="1:20" ht="17" x14ac:dyDescent="0.2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t="s">
        <v>20</v>
      </c>
      <c r="G32" s="7">
        <f t="shared" si="0"/>
        <v>160.61111111111111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12">
        <f t="shared" si="2"/>
        <v>43609.208333333328</v>
      </c>
      <c r="N32">
        <v>1559106000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ht="17" x14ac:dyDescent="0.2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t="s">
        <v>20</v>
      </c>
      <c r="G33" s="7">
        <f t="shared" si="0"/>
        <v>310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12">
        <f t="shared" si="2"/>
        <v>42374.25</v>
      </c>
      <c r="N33">
        <v>1454392800</v>
      </c>
      <c r="O33" s="12">
        <f t="shared" si="3"/>
        <v>42402.25</v>
      </c>
      <c r="P33" t="b">
        <v>0</v>
      </c>
      <c r="Q33" t="b">
        <v>0</v>
      </c>
      <c r="R33" t="s">
        <v>88</v>
      </c>
      <c r="S33" t="s">
        <v>2049</v>
      </c>
      <c r="T33" t="s">
        <v>2050</v>
      </c>
    </row>
    <row r="34" spans="1:20" ht="17" x14ac:dyDescent="0.2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t="s">
        <v>14</v>
      </c>
      <c r="G34" s="7">
        <f t="shared" si="0"/>
        <v>86.807920792079202</v>
      </c>
      <c r="H34">
        <v>2307</v>
      </c>
      <c r="I34" s="5">
        <f t="shared" si="1"/>
        <v>38.004334633723452</v>
      </c>
      <c r="J34" t="s">
        <v>106</v>
      </c>
      <c r="K34" t="s">
        <v>107</v>
      </c>
      <c r="L34">
        <v>1515564000</v>
      </c>
      <c r="M34" s="12">
        <f t="shared" si="2"/>
        <v>43110.25</v>
      </c>
      <c r="N34">
        <v>1517896800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ht="17" x14ac:dyDescent="0.2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t="s">
        <v>20</v>
      </c>
      <c r="G35" s="7">
        <f t="shared" si="0"/>
        <v>377.82071713147411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12">
        <f t="shared" si="2"/>
        <v>41917.208333333336</v>
      </c>
      <c r="N35">
        <v>1415685600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4" x14ac:dyDescent="0.2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t="s">
        <v>20</v>
      </c>
      <c r="G36" s="7">
        <f t="shared" si="0"/>
        <v>150.80645161290323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12">
        <f t="shared" si="2"/>
        <v>42817.208333333328</v>
      </c>
      <c r="N36">
        <v>1490677200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ht="17" x14ac:dyDescent="0.2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t="s">
        <v>20</v>
      </c>
      <c r="G37" s="7">
        <f t="shared" si="0"/>
        <v>150.30119521912351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12">
        <f t="shared" si="2"/>
        <v>43484.25</v>
      </c>
      <c r="N37">
        <v>1551506400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ht="17" x14ac:dyDescent="0.2">
      <c r="A38">
        <v>36</v>
      </c>
      <c r="B38" t="s">
        <v>114</v>
      </c>
      <c r="C38" s="3" t="s">
        <v>115</v>
      </c>
      <c r="D38">
        <v>700</v>
      </c>
      <c r="E38">
        <v>1101</v>
      </c>
      <c r="F38" t="s">
        <v>20</v>
      </c>
      <c r="G38" s="7">
        <f t="shared" si="0"/>
        <v>157.28571428571431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12">
        <f t="shared" si="2"/>
        <v>40600.25</v>
      </c>
      <c r="N38">
        <v>1300856400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4" x14ac:dyDescent="0.2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t="s">
        <v>20</v>
      </c>
      <c r="G39" s="7">
        <f t="shared" si="0"/>
        <v>139.98765432098764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12">
        <f t="shared" si="2"/>
        <v>43744.208333333328</v>
      </c>
      <c r="N39">
        <v>1573192800</v>
      </c>
      <c r="O39" s="12">
        <f t="shared" si="3"/>
        <v>43777.25</v>
      </c>
      <c r="P39" t="b">
        <v>0</v>
      </c>
      <c r="Q39" t="b">
        <v>1</v>
      </c>
      <c r="R39" t="s">
        <v>118</v>
      </c>
      <c r="S39" t="s">
        <v>2046</v>
      </c>
      <c r="T39" t="s">
        <v>2052</v>
      </c>
    </row>
    <row r="40" spans="1:20" ht="17" x14ac:dyDescent="0.2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t="s">
        <v>20</v>
      </c>
      <c r="G40" s="7">
        <f t="shared" si="0"/>
        <v>325.32258064516128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12">
        <f t="shared" si="2"/>
        <v>40469.208333333336</v>
      </c>
      <c r="N40">
        <v>1287810000</v>
      </c>
      <c r="O40" s="12">
        <f t="shared" si="3"/>
        <v>40474.208333333336</v>
      </c>
      <c r="P40" t="b">
        <v>0</v>
      </c>
      <c r="Q40" t="b">
        <v>0</v>
      </c>
      <c r="R40" t="s">
        <v>121</v>
      </c>
      <c r="S40" t="s">
        <v>2053</v>
      </c>
      <c r="T40" t="s">
        <v>2054</v>
      </c>
    </row>
    <row r="41" spans="1:20" ht="17" x14ac:dyDescent="0.2">
      <c r="A41">
        <v>39</v>
      </c>
      <c r="B41" t="s">
        <v>122</v>
      </c>
      <c r="C41" s="3" t="s">
        <v>123</v>
      </c>
      <c r="D41">
        <v>9900</v>
      </c>
      <c r="E41">
        <v>5027</v>
      </c>
      <c r="F41" t="s">
        <v>14</v>
      </c>
      <c r="G41" s="7">
        <f t="shared" si="0"/>
        <v>50.777777777777779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12">
        <f t="shared" si="2"/>
        <v>41330.25</v>
      </c>
      <c r="N41">
        <v>1362978000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ht="17" x14ac:dyDescent="0.2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t="s">
        <v>20</v>
      </c>
      <c r="G42" s="7">
        <f t="shared" si="0"/>
        <v>169.06818181818181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12">
        <f t="shared" si="2"/>
        <v>40334.208333333336</v>
      </c>
      <c r="N42">
        <v>1277355600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ht="17" x14ac:dyDescent="0.2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t="s">
        <v>20</v>
      </c>
      <c r="G43" s="7">
        <f t="shared" si="0"/>
        <v>212.92857142857144</v>
      </c>
      <c r="H43">
        <v>111</v>
      </c>
      <c r="I43" s="5">
        <f t="shared" si="1"/>
        <v>107.42342342342343</v>
      </c>
      <c r="J43" t="s">
        <v>106</v>
      </c>
      <c r="K43" t="s">
        <v>107</v>
      </c>
      <c r="L43">
        <v>1346734800</v>
      </c>
      <c r="M43" s="12">
        <f t="shared" si="2"/>
        <v>41156.208333333336</v>
      </c>
      <c r="N43">
        <v>1348981200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ht="17" x14ac:dyDescent="0.2">
      <c r="A44">
        <v>42</v>
      </c>
      <c r="B44" t="s">
        <v>128</v>
      </c>
      <c r="C44" s="3" t="s">
        <v>129</v>
      </c>
      <c r="D44">
        <v>1800</v>
      </c>
      <c r="E44">
        <v>7991</v>
      </c>
      <c r="F44" t="s">
        <v>20</v>
      </c>
      <c r="G44" s="7">
        <f t="shared" si="0"/>
        <v>443.94444444444446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12">
        <f t="shared" si="2"/>
        <v>40728.208333333336</v>
      </c>
      <c r="N44">
        <v>1310533200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ht="17" x14ac:dyDescent="0.2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t="s">
        <v>20</v>
      </c>
      <c r="G45" s="7">
        <f t="shared" si="0"/>
        <v>185.9390243902439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12">
        <f t="shared" si="2"/>
        <v>41844.208333333336</v>
      </c>
      <c r="N45">
        <v>1407560400</v>
      </c>
      <c r="O45" s="12">
        <f t="shared" si="3"/>
        <v>41860.208333333336</v>
      </c>
      <c r="P45" t="b">
        <v>0</v>
      </c>
      <c r="Q45" t="b">
        <v>0</v>
      </c>
      <c r="R45" t="s">
        <v>132</v>
      </c>
      <c r="S45" t="s">
        <v>2046</v>
      </c>
      <c r="T45" t="s">
        <v>2055</v>
      </c>
    </row>
    <row r="46" spans="1:20" ht="17" x14ac:dyDescent="0.2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t="s">
        <v>20</v>
      </c>
      <c r="G46" s="7">
        <f t="shared" si="0"/>
        <v>658.8125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12">
        <f t="shared" si="2"/>
        <v>43541.208333333328</v>
      </c>
      <c r="N46">
        <v>1552885200</v>
      </c>
      <c r="O46" s="12">
        <f t="shared" si="3"/>
        <v>43542.208333333328</v>
      </c>
      <c r="P46" t="b">
        <v>0</v>
      </c>
      <c r="Q46" t="b">
        <v>0</v>
      </c>
      <c r="R46" t="s">
        <v>118</v>
      </c>
      <c r="S46" t="s">
        <v>2046</v>
      </c>
      <c r="T46" t="s">
        <v>2052</v>
      </c>
    </row>
    <row r="47" spans="1:20" ht="34" x14ac:dyDescent="0.2">
      <c r="A47">
        <v>45</v>
      </c>
      <c r="B47" t="s">
        <v>135</v>
      </c>
      <c r="C47" s="3" t="s">
        <v>136</v>
      </c>
      <c r="D47">
        <v>9500</v>
      </c>
      <c r="E47">
        <v>4530</v>
      </c>
      <c r="F47" t="s">
        <v>14</v>
      </c>
      <c r="G47" s="7">
        <f t="shared" si="0"/>
        <v>47.684210526315788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12">
        <f t="shared" si="2"/>
        <v>42676.208333333328</v>
      </c>
      <c r="N47">
        <v>1479362400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ht="17" x14ac:dyDescent="0.2">
      <c r="A48">
        <v>46</v>
      </c>
      <c r="B48" t="s">
        <v>137</v>
      </c>
      <c r="C48" s="3" t="s">
        <v>138</v>
      </c>
      <c r="D48">
        <v>3700</v>
      </c>
      <c r="E48">
        <v>4247</v>
      </c>
      <c r="F48" t="s">
        <v>20</v>
      </c>
      <c r="G48" s="7">
        <f t="shared" si="0"/>
        <v>114.78378378378378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12">
        <f t="shared" si="2"/>
        <v>40367.208333333336</v>
      </c>
      <c r="N48">
        <v>1280552400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ht="17" x14ac:dyDescent="0.2">
      <c r="A49">
        <v>47</v>
      </c>
      <c r="B49" t="s">
        <v>139</v>
      </c>
      <c r="C49" s="3" t="s">
        <v>140</v>
      </c>
      <c r="D49">
        <v>1500</v>
      </c>
      <c r="E49">
        <v>7129</v>
      </c>
      <c r="F49" t="s">
        <v>20</v>
      </c>
      <c r="G49" s="7">
        <f t="shared" si="0"/>
        <v>475.26666666666665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12">
        <f t="shared" si="2"/>
        <v>41727.208333333336</v>
      </c>
      <c r="N49">
        <v>1398661200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ht="17" x14ac:dyDescent="0.2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t="s">
        <v>20</v>
      </c>
      <c r="G50" s="7">
        <f t="shared" si="0"/>
        <v>386.97297297297297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12">
        <f t="shared" si="2"/>
        <v>42180.208333333328</v>
      </c>
      <c r="N50">
        <v>1436245200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ht="17" x14ac:dyDescent="0.2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t="s">
        <v>20</v>
      </c>
      <c r="G51" s="7">
        <f t="shared" si="0"/>
        <v>189.625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12">
        <f t="shared" si="2"/>
        <v>43758.208333333328</v>
      </c>
      <c r="N51">
        <v>1575439200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4" x14ac:dyDescent="0.2">
      <c r="A52">
        <v>50</v>
      </c>
      <c r="B52" t="s">
        <v>145</v>
      </c>
      <c r="C52" s="3" t="s">
        <v>146</v>
      </c>
      <c r="D52">
        <v>100</v>
      </c>
      <c r="E52">
        <v>2</v>
      </c>
      <c r="F52" t="s">
        <v>14</v>
      </c>
      <c r="G52" s="7">
        <f t="shared" si="0"/>
        <v>2</v>
      </c>
      <c r="H52">
        <v>1</v>
      </c>
      <c r="I52" s="5">
        <f t="shared" si="1"/>
        <v>2</v>
      </c>
      <c r="J52" t="s">
        <v>106</v>
      </c>
      <c r="K52" t="s">
        <v>107</v>
      </c>
      <c r="L52">
        <v>1375333200</v>
      </c>
      <c r="M52" s="12">
        <f t="shared" si="2"/>
        <v>41487.208333333336</v>
      </c>
      <c r="N52">
        <v>1377752400</v>
      </c>
      <c r="O52" s="12">
        <f t="shared" si="3"/>
        <v>41515.208333333336</v>
      </c>
      <c r="P52" t="b">
        <v>0</v>
      </c>
      <c r="Q52" t="b">
        <v>0</v>
      </c>
      <c r="R52" t="s">
        <v>147</v>
      </c>
      <c r="S52" t="s">
        <v>2034</v>
      </c>
      <c r="T52" t="s">
        <v>2056</v>
      </c>
    </row>
    <row r="53" spans="1:20" ht="17" x14ac:dyDescent="0.2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t="s">
        <v>14</v>
      </c>
      <c r="G53" s="7">
        <f t="shared" si="0"/>
        <v>91.867805186590772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12">
        <f t="shared" si="2"/>
        <v>40995.208333333336</v>
      </c>
      <c r="N53">
        <v>1334206800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ht="17" x14ac:dyDescent="0.2">
      <c r="A54">
        <v>52</v>
      </c>
      <c r="B54" t="s">
        <v>150</v>
      </c>
      <c r="C54" s="3" t="s">
        <v>151</v>
      </c>
      <c r="D54">
        <v>7200</v>
      </c>
      <c r="E54">
        <v>2459</v>
      </c>
      <c r="F54" t="s">
        <v>14</v>
      </c>
      <c r="G54" s="7">
        <f t="shared" si="0"/>
        <v>34.152777777777779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12">
        <f t="shared" si="2"/>
        <v>40436.208333333336</v>
      </c>
      <c r="N54">
        <v>1284872400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ht="17" x14ac:dyDescent="0.2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t="s">
        <v>20</v>
      </c>
      <c r="G55" s="7">
        <f t="shared" si="0"/>
        <v>140.40909090909091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12">
        <f t="shared" si="2"/>
        <v>41779.208333333336</v>
      </c>
      <c r="N55">
        <v>1403931600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34" x14ac:dyDescent="0.2">
      <c r="A56">
        <v>54</v>
      </c>
      <c r="B56" t="s">
        <v>154</v>
      </c>
      <c r="C56" s="3" t="s">
        <v>155</v>
      </c>
      <c r="D56">
        <v>6000</v>
      </c>
      <c r="E56">
        <v>5392</v>
      </c>
      <c r="F56" t="s">
        <v>14</v>
      </c>
      <c r="G56" s="7">
        <f t="shared" si="0"/>
        <v>89.86666666666666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12">
        <f t="shared" si="2"/>
        <v>43170.25</v>
      </c>
      <c r="N56">
        <v>1521262800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ht="34" x14ac:dyDescent="0.2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t="s">
        <v>20</v>
      </c>
      <c r="G57" s="7">
        <f t="shared" si="0"/>
        <v>177.96969696969697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12">
        <f t="shared" si="2"/>
        <v>43311.208333333328</v>
      </c>
      <c r="N57">
        <v>1533358800</v>
      </c>
      <c r="O57" s="12">
        <f t="shared" si="3"/>
        <v>43316.208333333328</v>
      </c>
      <c r="P57" t="b">
        <v>0</v>
      </c>
      <c r="Q57" t="b">
        <v>0</v>
      </c>
      <c r="R57" t="s">
        <v>158</v>
      </c>
      <c r="S57" t="s">
        <v>2034</v>
      </c>
      <c r="T57" t="s">
        <v>2057</v>
      </c>
    </row>
    <row r="58" spans="1:20" ht="34" x14ac:dyDescent="0.2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t="s">
        <v>20</v>
      </c>
      <c r="G58" s="7">
        <f t="shared" si="0"/>
        <v>143.66249999999999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12">
        <f t="shared" si="2"/>
        <v>42014.25</v>
      </c>
      <c r="N58">
        <v>1421474400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ht="17" x14ac:dyDescent="0.2">
      <c r="A59">
        <v>57</v>
      </c>
      <c r="B59" t="s">
        <v>161</v>
      </c>
      <c r="C59" s="3" t="s">
        <v>162</v>
      </c>
      <c r="D59">
        <v>2900</v>
      </c>
      <c r="E59">
        <v>6243</v>
      </c>
      <c r="F59" t="s">
        <v>20</v>
      </c>
      <c r="G59" s="7">
        <f t="shared" si="0"/>
        <v>215.27586206896552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12">
        <f t="shared" si="2"/>
        <v>42979.208333333328</v>
      </c>
      <c r="N59">
        <v>1505278800</v>
      </c>
      <c r="O59" s="12">
        <f t="shared" si="3"/>
        <v>42991.208333333328</v>
      </c>
      <c r="P59" t="b">
        <v>0</v>
      </c>
      <c r="Q59" t="b">
        <v>0</v>
      </c>
      <c r="R59" t="s">
        <v>88</v>
      </c>
      <c r="S59" t="s">
        <v>2049</v>
      </c>
      <c r="T59" t="s">
        <v>2050</v>
      </c>
    </row>
    <row r="60" spans="1:20" ht="17" x14ac:dyDescent="0.2">
      <c r="A60">
        <v>58</v>
      </c>
      <c r="B60" t="s">
        <v>163</v>
      </c>
      <c r="C60" s="3" t="s">
        <v>164</v>
      </c>
      <c r="D60">
        <v>2700</v>
      </c>
      <c r="E60">
        <v>6132</v>
      </c>
      <c r="F60" t="s">
        <v>20</v>
      </c>
      <c r="G60" s="7">
        <f t="shared" si="0"/>
        <v>227.11111111111114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12">
        <f t="shared" si="2"/>
        <v>42268.208333333328</v>
      </c>
      <c r="N60">
        <v>1443934800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ht="17" x14ac:dyDescent="0.2">
      <c r="A61">
        <v>59</v>
      </c>
      <c r="B61" t="s">
        <v>165</v>
      </c>
      <c r="C61" s="3" t="s">
        <v>166</v>
      </c>
      <c r="D61">
        <v>1400</v>
      </c>
      <c r="E61">
        <v>3851</v>
      </c>
      <c r="F61" t="s">
        <v>20</v>
      </c>
      <c r="G61" s="7">
        <f t="shared" si="0"/>
        <v>275.07142857142861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12">
        <f t="shared" si="2"/>
        <v>42898.208333333328</v>
      </c>
      <c r="N61">
        <v>1498539600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ht="17" x14ac:dyDescent="0.2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t="s">
        <v>20</v>
      </c>
      <c r="G62" s="7">
        <f t="shared" si="0"/>
        <v>144.37048832271762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12">
        <f t="shared" si="2"/>
        <v>41107.208333333336</v>
      </c>
      <c r="N62">
        <v>1342760400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4" x14ac:dyDescent="0.2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t="s">
        <v>14</v>
      </c>
      <c r="G63" s="7">
        <f t="shared" si="0"/>
        <v>92.74598393574297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12">
        <f t="shared" si="2"/>
        <v>40595.25</v>
      </c>
      <c r="N63">
        <v>1301720400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ht="34" x14ac:dyDescent="0.2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t="s">
        <v>20</v>
      </c>
      <c r="G64" s="7">
        <f t="shared" si="0"/>
        <v>722.6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12">
        <f t="shared" si="2"/>
        <v>42160.208333333328</v>
      </c>
      <c r="N64">
        <v>1433566800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ht="17" x14ac:dyDescent="0.2">
      <c r="A65">
        <v>63</v>
      </c>
      <c r="B65" t="s">
        <v>173</v>
      </c>
      <c r="C65" s="3" t="s">
        <v>174</v>
      </c>
      <c r="D65">
        <v>4700</v>
      </c>
      <c r="E65">
        <v>557</v>
      </c>
      <c r="F65" t="s">
        <v>14</v>
      </c>
      <c r="G65" s="7">
        <f t="shared" si="0"/>
        <v>11.851063829787234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12">
        <f t="shared" si="2"/>
        <v>42853.208333333328</v>
      </c>
      <c r="N65">
        <v>1493874000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ht="17" x14ac:dyDescent="0.2">
      <c r="A66">
        <v>64</v>
      </c>
      <c r="B66" t="s">
        <v>175</v>
      </c>
      <c r="C66" s="3" t="s">
        <v>176</v>
      </c>
      <c r="D66">
        <v>2800</v>
      </c>
      <c r="E66">
        <v>2734</v>
      </c>
      <c r="F66" t="s">
        <v>14</v>
      </c>
      <c r="G66" s="7">
        <f t="shared" ref="G66:G129" si="4">E66/D66*100</f>
        <v>97.642857142857139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 s="12">
        <f t="shared" si="2"/>
        <v>43283.208333333328</v>
      </c>
      <c r="N66">
        <v>1531803600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ht="17" x14ac:dyDescent="0.2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t="s">
        <v>20</v>
      </c>
      <c r="G67" s="7">
        <f t="shared" si="4"/>
        <v>236.14754098360655</v>
      </c>
      <c r="H67">
        <v>236</v>
      </c>
      <c r="I67" s="5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12">
        <f t="shared" ref="M67:M130" si="6">(((L67/60)/60)/24)+DATE(1970,1,1)</f>
        <v>40570.25</v>
      </c>
      <c r="N67">
        <v>1296712800</v>
      </c>
      <c r="O67" s="12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ht="17" x14ac:dyDescent="0.2">
      <c r="A68">
        <v>66</v>
      </c>
      <c r="B68" t="s">
        <v>179</v>
      </c>
      <c r="C68" s="3" t="s">
        <v>180</v>
      </c>
      <c r="D68">
        <v>2900</v>
      </c>
      <c r="E68">
        <v>1307</v>
      </c>
      <c r="F68" t="s">
        <v>14</v>
      </c>
      <c r="G68" s="7">
        <f t="shared" si="4"/>
        <v>45.068965517241381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 s="12">
        <f t="shared" si="6"/>
        <v>42102.208333333328</v>
      </c>
      <c r="N68">
        <v>1428901200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4" x14ac:dyDescent="0.2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t="s">
        <v>20</v>
      </c>
      <c r="G69" s="7">
        <f t="shared" si="4"/>
        <v>162.38567493112947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12">
        <f t="shared" si="6"/>
        <v>40203.25</v>
      </c>
      <c r="N69">
        <v>1264831200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ht="17" x14ac:dyDescent="0.2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t="s">
        <v>20</v>
      </c>
      <c r="G70" s="7">
        <f t="shared" si="4"/>
        <v>254.52631578947367</v>
      </c>
      <c r="H70">
        <v>246</v>
      </c>
      <c r="I70" s="5">
        <f t="shared" si="5"/>
        <v>58.975609756097562</v>
      </c>
      <c r="J70" t="s">
        <v>106</v>
      </c>
      <c r="K70" t="s">
        <v>107</v>
      </c>
      <c r="L70">
        <v>1501131600</v>
      </c>
      <c r="M70" s="12">
        <f t="shared" si="6"/>
        <v>42943.208333333328</v>
      </c>
      <c r="N70">
        <v>1505192400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ht="17" x14ac:dyDescent="0.2">
      <c r="A71">
        <v>69</v>
      </c>
      <c r="B71" t="s">
        <v>185</v>
      </c>
      <c r="C71" s="3" t="s">
        <v>186</v>
      </c>
      <c r="D71">
        <v>7900</v>
      </c>
      <c r="E71">
        <v>1901</v>
      </c>
      <c r="F71" t="s">
        <v>2072</v>
      </c>
      <c r="G71" s="7">
        <f t="shared" si="4"/>
        <v>24.063291139240505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12">
        <f t="shared" si="6"/>
        <v>40531.25</v>
      </c>
      <c r="N71">
        <v>1295676000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ht="17" x14ac:dyDescent="0.2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t="s">
        <v>20</v>
      </c>
      <c r="G72" s="7">
        <f t="shared" si="4"/>
        <v>123.74140625000001</v>
      </c>
      <c r="H72">
        <v>2475</v>
      </c>
      <c r="I72" s="5">
        <f t="shared" si="5"/>
        <v>63.995555555555555</v>
      </c>
      <c r="J72" t="s">
        <v>106</v>
      </c>
      <c r="K72" t="s">
        <v>107</v>
      </c>
      <c r="L72">
        <v>1288674000</v>
      </c>
      <c r="M72" s="12">
        <f t="shared" si="6"/>
        <v>40484.208333333336</v>
      </c>
      <c r="N72">
        <v>1292911200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4" x14ac:dyDescent="0.2">
      <c r="A73">
        <v>71</v>
      </c>
      <c r="B73" t="s">
        <v>189</v>
      </c>
      <c r="C73" s="3" t="s">
        <v>190</v>
      </c>
      <c r="D73">
        <v>6000</v>
      </c>
      <c r="E73">
        <v>6484</v>
      </c>
      <c r="F73" t="s">
        <v>20</v>
      </c>
      <c r="G73" s="7">
        <f t="shared" si="4"/>
        <v>108.06666666666666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12">
        <f t="shared" si="6"/>
        <v>43799.25</v>
      </c>
      <c r="N73">
        <v>1575439200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ht="17" x14ac:dyDescent="0.2">
      <c r="A74">
        <v>72</v>
      </c>
      <c r="B74" t="s">
        <v>191</v>
      </c>
      <c r="C74" s="3" t="s">
        <v>192</v>
      </c>
      <c r="D74">
        <v>600</v>
      </c>
      <c r="E74">
        <v>4022</v>
      </c>
      <c r="F74" t="s">
        <v>20</v>
      </c>
      <c r="G74" s="7">
        <f t="shared" si="4"/>
        <v>670.33333333333326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12">
        <f t="shared" si="6"/>
        <v>42186.208333333328</v>
      </c>
      <c r="N74">
        <v>1438837200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ht="17" x14ac:dyDescent="0.2">
      <c r="A75">
        <v>73</v>
      </c>
      <c r="B75" t="s">
        <v>193</v>
      </c>
      <c r="C75" s="3" t="s">
        <v>194</v>
      </c>
      <c r="D75">
        <v>1400</v>
      </c>
      <c r="E75">
        <v>9253</v>
      </c>
      <c r="F75" t="s">
        <v>20</v>
      </c>
      <c r="G75" s="7">
        <f t="shared" si="4"/>
        <v>660.92857142857144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12">
        <f t="shared" si="6"/>
        <v>42701.25</v>
      </c>
      <c r="N75">
        <v>1480485600</v>
      </c>
      <c r="O75" s="12">
        <f t="shared" si="7"/>
        <v>42704.25</v>
      </c>
      <c r="P75" t="b">
        <v>0</v>
      </c>
      <c r="Q75" t="b">
        <v>0</v>
      </c>
      <c r="R75" t="s">
        <v>158</v>
      </c>
      <c r="S75" t="s">
        <v>2034</v>
      </c>
      <c r="T75" t="s">
        <v>2057</v>
      </c>
    </row>
    <row r="76" spans="1:20" ht="17" x14ac:dyDescent="0.2">
      <c r="A76">
        <v>74</v>
      </c>
      <c r="B76" t="s">
        <v>195</v>
      </c>
      <c r="C76" s="3" t="s">
        <v>196</v>
      </c>
      <c r="D76">
        <v>3900</v>
      </c>
      <c r="E76">
        <v>4776</v>
      </c>
      <c r="F76" t="s">
        <v>20</v>
      </c>
      <c r="G76" s="7">
        <f t="shared" si="4"/>
        <v>122.46153846153847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12">
        <f t="shared" si="6"/>
        <v>42456.208333333328</v>
      </c>
      <c r="N76">
        <v>1459141200</v>
      </c>
      <c r="O76" s="12">
        <f t="shared" si="7"/>
        <v>42457.208333333328</v>
      </c>
      <c r="P76" t="b">
        <v>0</v>
      </c>
      <c r="Q76" t="b">
        <v>0</v>
      </c>
      <c r="R76" t="s">
        <v>147</v>
      </c>
      <c r="S76" t="s">
        <v>2034</v>
      </c>
      <c r="T76" t="s">
        <v>2056</v>
      </c>
    </row>
    <row r="77" spans="1:20" ht="17" x14ac:dyDescent="0.2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t="s">
        <v>20</v>
      </c>
      <c r="G77" s="7">
        <f t="shared" si="4"/>
        <v>150.57731958762886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12">
        <f t="shared" si="6"/>
        <v>43296.208333333328</v>
      </c>
      <c r="N77">
        <v>1532322000</v>
      </c>
      <c r="O77" s="12">
        <f t="shared" si="7"/>
        <v>43304.208333333328</v>
      </c>
      <c r="P77" t="b">
        <v>0</v>
      </c>
      <c r="Q77" t="b">
        <v>0</v>
      </c>
      <c r="R77" t="s">
        <v>121</v>
      </c>
      <c r="S77" t="s">
        <v>2053</v>
      </c>
      <c r="T77" t="s">
        <v>2054</v>
      </c>
    </row>
    <row r="78" spans="1:20" ht="17" x14ac:dyDescent="0.2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t="s">
        <v>14</v>
      </c>
      <c r="G78" s="7">
        <f t="shared" si="4"/>
        <v>78.106590724165997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12">
        <f t="shared" si="6"/>
        <v>42027.25</v>
      </c>
      <c r="N78">
        <v>1426222800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ht="17" x14ac:dyDescent="0.2">
      <c r="A79">
        <v>77</v>
      </c>
      <c r="B79" t="s">
        <v>201</v>
      </c>
      <c r="C79" s="3" t="s">
        <v>202</v>
      </c>
      <c r="D79">
        <v>9500</v>
      </c>
      <c r="E79">
        <v>4460</v>
      </c>
      <c r="F79" t="s">
        <v>14</v>
      </c>
      <c r="G79" s="7">
        <f t="shared" si="4"/>
        <v>46.94736842105263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12">
        <f t="shared" si="6"/>
        <v>40448.208333333336</v>
      </c>
      <c r="N79">
        <v>1286773200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ht="34" x14ac:dyDescent="0.2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t="s">
        <v>20</v>
      </c>
      <c r="G80" s="7">
        <f t="shared" si="4"/>
        <v>300.8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12">
        <f t="shared" si="6"/>
        <v>43206.208333333328</v>
      </c>
      <c r="N80">
        <v>1523941200</v>
      </c>
      <c r="O80" s="12">
        <f t="shared" si="7"/>
        <v>43207.208333333328</v>
      </c>
      <c r="P80" t="b">
        <v>0</v>
      </c>
      <c r="Q80" t="b">
        <v>0</v>
      </c>
      <c r="R80" t="s">
        <v>205</v>
      </c>
      <c r="S80" t="s">
        <v>2046</v>
      </c>
      <c r="T80" t="s">
        <v>2058</v>
      </c>
    </row>
    <row r="81" spans="1:20" ht="17" x14ac:dyDescent="0.2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t="s">
        <v>14</v>
      </c>
      <c r="G81" s="7">
        <f t="shared" si="4"/>
        <v>69.598615916955026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12">
        <f t="shared" si="6"/>
        <v>43267.208333333328</v>
      </c>
      <c r="N81">
        <v>1529557200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ht="17" x14ac:dyDescent="0.2">
      <c r="A82">
        <v>80</v>
      </c>
      <c r="B82" t="s">
        <v>208</v>
      </c>
      <c r="C82" s="3" t="s">
        <v>209</v>
      </c>
      <c r="D82">
        <v>1100</v>
      </c>
      <c r="E82">
        <v>7012</v>
      </c>
      <c r="F82" t="s">
        <v>20</v>
      </c>
      <c r="G82" s="7">
        <f t="shared" si="4"/>
        <v>637.4545454545455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12">
        <f t="shared" si="6"/>
        <v>42976.208333333328</v>
      </c>
      <c r="N82">
        <v>1506574800</v>
      </c>
      <c r="O82" s="12">
        <f t="shared" si="7"/>
        <v>43006.208333333328</v>
      </c>
      <c r="P82" t="b">
        <v>0</v>
      </c>
      <c r="Q82" t="b">
        <v>0</v>
      </c>
      <c r="R82" t="s">
        <v>88</v>
      </c>
      <c r="S82" t="s">
        <v>2049</v>
      </c>
      <c r="T82" t="s">
        <v>2050</v>
      </c>
    </row>
    <row r="83" spans="1:20" ht="17" x14ac:dyDescent="0.2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t="s">
        <v>20</v>
      </c>
      <c r="G83" s="7">
        <f t="shared" si="4"/>
        <v>225.33928571428569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12">
        <f t="shared" si="6"/>
        <v>43062.25</v>
      </c>
      <c r="N83">
        <v>1513576800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ht="17" x14ac:dyDescent="0.2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t="s">
        <v>20</v>
      </c>
      <c r="G84" s="7">
        <f t="shared" si="4"/>
        <v>1497.3000000000002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12">
        <f t="shared" si="6"/>
        <v>43482.25</v>
      </c>
      <c r="N84">
        <v>1548309600</v>
      </c>
      <c r="O84" s="12">
        <f t="shared" si="7"/>
        <v>43489.25</v>
      </c>
      <c r="P84" t="b">
        <v>0</v>
      </c>
      <c r="Q84" t="b">
        <v>1</v>
      </c>
      <c r="R84" t="s">
        <v>88</v>
      </c>
      <c r="S84" t="s">
        <v>2049</v>
      </c>
      <c r="T84" t="s">
        <v>2050</v>
      </c>
    </row>
    <row r="85" spans="1:20" ht="17" x14ac:dyDescent="0.2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t="s">
        <v>14</v>
      </c>
      <c r="G85" s="7">
        <f t="shared" si="4"/>
        <v>37.590225563909776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12">
        <f t="shared" si="6"/>
        <v>42579.208333333328</v>
      </c>
      <c r="N85">
        <v>1471582800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ht="17" x14ac:dyDescent="0.2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t="s">
        <v>20</v>
      </c>
      <c r="G86" s="7">
        <f t="shared" si="4"/>
        <v>132.36942675159236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12">
        <f t="shared" si="6"/>
        <v>41118.208333333336</v>
      </c>
      <c r="N86">
        <v>1344315600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ht="17" x14ac:dyDescent="0.2">
      <c r="A87">
        <v>85</v>
      </c>
      <c r="B87" t="s">
        <v>218</v>
      </c>
      <c r="C87" s="3" t="s">
        <v>219</v>
      </c>
      <c r="D87">
        <v>4900</v>
      </c>
      <c r="E87">
        <v>6430</v>
      </c>
      <c r="F87" t="s">
        <v>20</v>
      </c>
      <c r="G87" s="7">
        <f t="shared" si="4"/>
        <v>131.22448979591837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12">
        <f t="shared" si="6"/>
        <v>40797.208333333336</v>
      </c>
      <c r="N87">
        <v>1316408400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ht="17" x14ac:dyDescent="0.2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t="s">
        <v>20</v>
      </c>
      <c r="G88" s="7">
        <f t="shared" si="4"/>
        <v>167.63513513513513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12">
        <f t="shared" si="6"/>
        <v>42128.208333333328</v>
      </c>
      <c r="N88">
        <v>1431838800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4" x14ac:dyDescent="0.2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t="s">
        <v>14</v>
      </c>
      <c r="G89" s="7">
        <f t="shared" si="4"/>
        <v>61.984886649874063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12">
        <f t="shared" si="6"/>
        <v>40610.25</v>
      </c>
      <c r="N89">
        <v>1300510800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ht="17" x14ac:dyDescent="0.2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t="s">
        <v>20</v>
      </c>
      <c r="G90" s="7">
        <f t="shared" si="4"/>
        <v>260.75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12">
        <f t="shared" si="6"/>
        <v>42110.208333333328</v>
      </c>
      <c r="N90">
        <v>1431061200</v>
      </c>
      <c r="O90" s="12">
        <f t="shared" si="7"/>
        <v>42132.208333333328</v>
      </c>
      <c r="P90" t="b">
        <v>0</v>
      </c>
      <c r="Q90" t="b">
        <v>0</v>
      </c>
      <c r="R90" t="s">
        <v>205</v>
      </c>
      <c r="S90" t="s">
        <v>2046</v>
      </c>
      <c r="T90" t="s">
        <v>2058</v>
      </c>
    </row>
    <row r="91" spans="1:20" ht="17" x14ac:dyDescent="0.2">
      <c r="A91">
        <v>89</v>
      </c>
      <c r="B91" t="s">
        <v>226</v>
      </c>
      <c r="C91" s="3" t="s">
        <v>227</v>
      </c>
      <c r="D91">
        <v>3400</v>
      </c>
      <c r="E91">
        <v>8588</v>
      </c>
      <c r="F91" t="s">
        <v>20</v>
      </c>
      <c r="G91" s="7">
        <f t="shared" si="4"/>
        <v>252.58823529411765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12">
        <f t="shared" si="6"/>
        <v>40283.208333333336</v>
      </c>
      <c r="N91">
        <v>1271480400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ht="17" x14ac:dyDescent="0.2">
      <c r="A92">
        <v>90</v>
      </c>
      <c r="B92" t="s">
        <v>228</v>
      </c>
      <c r="C92" s="3" t="s">
        <v>229</v>
      </c>
      <c r="D92">
        <v>7800</v>
      </c>
      <c r="E92">
        <v>6132</v>
      </c>
      <c r="F92" t="s">
        <v>14</v>
      </c>
      <c r="G92" s="7">
        <f t="shared" si="4"/>
        <v>78.615384615384613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12">
        <f t="shared" si="6"/>
        <v>42425.25</v>
      </c>
      <c r="N92">
        <v>1456380000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ht="17" x14ac:dyDescent="0.2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t="s">
        <v>14</v>
      </c>
      <c r="G93" s="7">
        <f t="shared" si="4"/>
        <v>48.404406999351913</v>
      </c>
      <c r="H93">
        <v>679</v>
      </c>
      <c r="I93" s="5">
        <f t="shared" si="5"/>
        <v>109.99705449189985</v>
      </c>
      <c r="J93" t="s">
        <v>106</v>
      </c>
      <c r="K93" t="s">
        <v>107</v>
      </c>
      <c r="L93">
        <v>1470459600</v>
      </c>
      <c r="M93" s="12">
        <f t="shared" si="6"/>
        <v>42588.208333333328</v>
      </c>
      <c r="N93">
        <v>1472878800</v>
      </c>
      <c r="O93" s="12">
        <f t="shared" si="7"/>
        <v>42616.208333333328</v>
      </c>
      <c r="P93" t="b">
        <v>0</v>
      </c>
      <c r="Q93" t="b">
        <v>0</v>
      </c>
      <c r="R93" t="s">
        <v>205</v>
      </c>
      <c r="S93" t="s">
        <v>2046</v>
      </c>
      <c r="T93" t="s">
        <v>2058</v>
      </c>
    </row>
    <row r="94" spans="1:20" ht="34" x14ac:dyDescent="0.2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t="s">
        <v>20</v>
      </c>
      <c r="G94" s="7">
        <f t="shared" si="4"/>
        <v>258.875</v>
      </c>
      <c r="H94">
        <v>498</v>
      </c>
      <c r="I94" s="5">
        <f t="shared" si="5"/>
        <v>103.96586345381526</v>
      </c>
      <c r="J94" t="s">
        <v>97</v>
      </c>
      <c r="K94" t="s">
        <v>98</v>
      </c>
      <c r="L94">
        <v>1277269200</v>
      </c>
      <c r="M94" s="12">
        <f t="shared" si="6"/>
        <v>40352.208333333336</v>
      </c>
      <c r="N94">
        <v>1277355600</v>
      </c>
      <c r="O94" s="12">
        <f t="shared" si="7"/>
        <v>40353.208333333336</v>
      </c>
      <c r="P94" t="b">
        <v>0</v>
      </c>
      <c r="Q94" t="b">
        <v>1</v>
      </c>
      <c r="R94" t="s">
        <v>88</v>
      </c>
      <c r="S94" t="s">
        <v>2049</v>
      </c>
      <c r="T94" t="s">
        <v>2050</v>
      </c>
    </row>
    <row r="95" spans="1:20" ht="17" x14ac:dyDescent="0.2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t="s">
        <v>2072</v>
      </c>
      <c r="G95" s="7">
        <f t="shared" si="4"/>
        <v>60.548713235294116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12">
        <f t="shared" si="6"/>
        <v>41202.208333333336</v>
      </c>
      <c r="N95">
        <v>1351054800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ht="17" x14ac:dyDescent="0.2">
      <c r="A96">
        <v>94</v>
      </c>
      <c r="B96" t="s">
        <v>236</v>
      </c>
      <c r="C96" s="3" t="s">
        <v>237</v>
      </c>
      <c r="D96">
        <v>2900</v>
      </c>
      <c r="E96">
        <v>8807</v>
      </c>
      <c r="F96" t="s">
        <v>20</v>
      </c>
      <c r="G96" s="7">
        <f t="shared" si="4"/>
        <v>303.68965517241378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12">
        <f t="shared" si="6"/>
        <v>43562.208333333328</v>
      </c>
      <c r="N96">
        <v>1555563600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4" x14ac:dyDescent="0.2">
      <c r="A97">
        <v>95</v>
      </c>
      <c r="B97" t="s">
        <v>238</v>
      </c>
      <c r="C97" s="3" t="s">
        <v>239</v>
      </c>
      <c r="D97">
        <v>900</v>
      </c>
      <c r="E97">
        <v>1017</v>
      </c>
      <c r="F97" t="s">
        <v>20</v>
      </c>
      <c r="G97" s="7">
        <f t="shared" si="4"/>
        <v>112.99999999999999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12">
        <f t="shared" si="6"/>
        <v>43752.208333333328</v>
      </c>
      <c r="N97">
        <v>1571634000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ht="17" x14ac:dyDescent="0.2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t="s">
        <v>20</v>
      </c>
      <c r="G98" s="7">
        <f t="shared" si="4"/>
        <v>217.37876614060258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12">
        <f t="shared" si="6"/>
        <v>40612.25</v>
      </c>
      <c r="N98">
        <v>1300856400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ht="17" x14ac:dyDescent="0.2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t="s">
        <v>20</v>
      </c>
      <c r="G99" s="7">
        <f t="shared" si="4"/>
        <v>926.69230769230762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12">
        <f t="shared" si="6"/>
        <v>42180.208333333328</v>
      </c>
      <c r="N99">
        <v>1439874000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ht="17" x14ac:dyDescent="0.2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t="s">
        <v>14</v>
      </c>
      <c r="G100" s="7">
        <f t="shared" si="4"/>
        <v>33.692229038854805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12">
        <f t="shared" si="6"/>
        <v>42212.208333333328</v>
      </c>
      <c r="N100">
        <v>1438318800</v>
      </c>
      <c r="O100" s="12">
        <f t="shared" si="7"/>
        <v>42216.208333333328</v>
      </c>
      <c r="P100" t="b">
        <v>0</v>
      </c>
      <c r="Q100" t="b">
        <v>0</v>
      </c>
      <c r="R100" t="s">
        <v>88</v>
      </c>
      <c r="S100" t="s">
        <v>2049</v>
      </c>
      <c r="T100" t="s">
        <v>2050</v>
      </c>
    </row>
    <row r="101" spans="1:20" ht="34" x14ac:dyDescent="0.2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t="s">
        <v>20</v>
      </c>
      <c r="G101" s="7">
        <f t="shared" si="4"/>
        <v>196.7236842105263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12">
        <f t="shared" si="6"/>
        <v>41968.25</v>
      </c>
      <c r="N101">
        <v>1419400800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ht="17" x14ac:dyDescent="0.2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t="s">
        <v>14</v>
      </c>
      <c r="G102" s="7">
        <f t="shared" si="4"/>
        <v>1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12">
        <f t="shared" si="6"/>
        <v>40835.208333333336</v>
      </c>
      <c r="N102">
        <v>1320555600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ht="17" x14ac:dyDescent="0.2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t="s">
        <v>20</v>
      </c>
      <c r="G103" s="7">
        <f t="shared" si="4"/>
        <v>1021.4444444444445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12">
        <f t="shared" si="6"/>
        <v>42056.25</v>
      </c>
      <c r="N103">
        <v>1425103200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ht="17" x14ac:dyDescent="0.2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t="s">
        <v>20</v>
      </c>
      <c r="G104" s="7">
        <f t="shared" si="4"/>
        <v>281.67567567567568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12">
        <f t="shared" si="6"/>
        <v>43234.208333333328</v>
      </c>
      <c r="N104">
        <v>1526878800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ht="17" x14ac:dyDescent="0.2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t="s">
        <v>14</v>
      </c>
      <c r="G105" s="7">
        <f t="shared" si="4"/>
        <v>24.610000000000003</v>
      </c>
      <c r="H105">
        <v>37</v>
      </c>
      <c r="I105" s="5">
        <f t="shared" si="5"/>
        <v>66.513513513513516</v>
      </c>
      <c r="J105" t="s">
        <v>106</v>
      </c>
      <c r="K105" t="s">
        <v>107</v>
      </c>
      <c r="L105">
        <v>1287896400</v>
      </c>
      <c r="M105" s="12">
        <f t="shared" si="6"/>
        <v>40475.208333333336</v>
      </c>
      <c r="N105">
        <v>1288674000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ht="17" x14ac:dyDescent="0.2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t="s">
        <v>20</v>
      </c>
      <c r="G106" s="7">
        <f t="shared" si="4"/>
        <v>143.14010067114094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12">
        <f t="shared" si="6"/>
        <v>42878.208333333328</v>
      </c>
      <c r="N106">
        <v>1495602000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ht="17" x14ac:dyDescent="0.2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t="s">
        <v>20</v>
      </c>
      <c r="G107" s="7">
        <f t="shared" si="4"/>
        <v>144.54411764705884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12">
        <f t="shared" si="6"/>
        <v>41366.208333333336</v>
      </c>
      <c r="N107">
        <v>1366434000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ht="17" x14ac:dyDescent="0.2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t="s">
        <v>20</v>
      </c>
      <c r="G108" s="7">
        <f t="shared" si="4"/>
        <v>359.12820512820514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12">
        <f t="shared" si="6"/>
        <v>43716.208333333328</v>
      </c>
      <c r="N108">
        <v>1568350800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4" x14ac:dyDescent="0.2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t="s">
        <v>20</v>
      </c>
      <c r="G109" s="7">
        <f t="shared" si="4"/>
        <v>186.48571428571427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12">
        <f t="shared" si="6"/>
        <v>43213.208333333328</v>
      </c>
      <c r="N109">
        <v>1525928400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4" x14ac:dyDescent="0.2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t="s">
        <v>20</v>
      </c>
      <c r="G110" s="7">
        <f t="shared" si="4"/>
        <v>595.26666666666665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12">
        <f t="shared" si="6"/>
        <v>41005.208333333336</v>
      </c>
      <c r="N110">
        <v>1336885200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ht="17" x14ac:dyDescent="0.2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t="s">
        <v>14</v>
      </c>
      <c r="G111" s="7">
        <f t="shared" si="4"/>
        <v>59.21153846153846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12">
        <f t="shared" si="6"/>
        <v>41651.25</v>
      </c>
      <c r="N111">
        <v>1389679200</v>
      </c>
      <c r="O111" s="12">
        <f t="shared" si="7"/>
        <v>41653.25</v>
      </c>
      <c r="P111" t="b">
        <v>0</v>
      </c>
      <c r="Q111" t="b">
        <v>0</v>
      </c>
      <c r="R111" t="s">
        <v>268</v>
      </c>
      <c r="S111" t="s">
        <v>2040</v>
      </c>
      <c r="T111" t="s">
        <v>2059</v>
      </c>
    </row>
    <row r="112" spans="1:20" ht="34" x14ac:dyDescent="0.2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t="s">
        <v>14</v>
      </c>
      <c r="G112" s="7">
        <f t="shared" si="4"/>
        <v>14.962780898876405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12">
        <f t="shared" si="6"/>
        <v>43354.208333333328</v>
      </c>
      <c r="N112">
        <v>1538283600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ht="17" x14ac:dyDescent="0.2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t="s">
        <v>20</v>
      </c>
      <c r="G113" s="7">
        <f t="shared" si="4"/>
        <v>119.95602605863192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12">
        <f t="shared" si="6"/>
        <v>41174.208333333336</v>
      </c>
      <c r="N113">
        <v>1348808400</v>
      </c>
      <c r="O113" s="12">
        <f t="shared" si="7"/>
        <v>41180.208333333336</v>
      </c>
      <c r="P113" t="b">
        <v>0</v>
      </c>
      <c r="Q113" t="b">
        <v>0</v>
      </c>
      <c r="R113" t="s">
        <v>132</v>
      </c>
      <c r="S113" t="s">
        <v>2046</v>
      </c>
      <c r="T113" t="s">
        <v>2055</v>
      </c>
    </row>
    <row r="114" spans="1:20" ht="17" x14ac:dyDescent="0.2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t="s">
        <v>20</v>
      </c>
      <c r="G114" s="7">
        <f t="shared" si="4"/>
        <v>268.82978723404256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12">
        <f t="shared" si="6"/>
        <v>41875.208333333336</v>
      </c>
      <c r="N114">
        <v>1410152400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ht="17" x14ac:dyDescent="0.2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t="s">
        <v>20</v>
      </c>
      <c r="G115" s="7">
        <f t="shared" si="4"/>
        <v>376.87878787878788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12">
        <f t="shared" si="6"/>
        <v>42990.208333333328</v>
      </c>
      <c r="N115">
        <v>1505797200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ht="17" x14ac:dyDescent="0.2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t="s">
        <v>20</v>
      </c>
      <c r="G116" s="7">
        <f t="shared" si="4"/>
        <v>727.15789473684208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12">
        <f t="shared" si="6"/>
        <v>43564.208333333328</v>
      </c>
      <c r="N116">
        <v>1554872400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ht="17" x14ac:dyDescent="0.2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t="s">
        <v>14</v>
      </c>
      <c r="G117" s="7">
        <f t="shared" si="4"/>
        <v>87.211757648470297</v>
      </c>
      <c r="H117">
        <v>3304</v>
      </c>
      <c r="I117" s="5">
        <f t="shared" si="5"/>
        <v>44.001815980629537</v>
      </c>
      <c r="J117" t="s">
        <v>106</v>
      </c>
      <c r="K117" t="s">
        <v>107</v>
      </c>
      <c r="L117">
        <v>1510898400</v>
      </c>
      <c r="M117" s="12">
        <f t="shared" si="6"/>
        <v>43056.25</v>
      </c>
      <c r="N117">
        <v>1513922400</v>
      </c>
      <c r="O117" s="12">
        <f t="shared" si="7"/>
        <v>43091.25</v>
      </c>
      <c r="P117" t="b">
        <v>0</v>
      </c>
      <c r="Q117" t="b">
        <v>0</v>
      </c>
      <c r="R117" t="s">
        <v>118</v>
      </c>
      <c r="S117" t="s">
        <v>2046</v>
      </c>
      <c r="T117" t="s">
        <v>2052</v>
      </c>
    </row>
    <row r="118" spans="1:20" ht="34" x14ac:dyDescent="0.2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t="s">
        <v>14</v>
      </c>
      <c r="G118" s="7">
        <f t="shared" si="4"/>
        <v>88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12">
        <f t="shared" si="6"/>
        <v>42265.208333333328</v>
      </c>
      <c r="N118">
        <v>1442638800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ht="17" x14ac:dyDescent="0.2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t="s">
        <v>20</v>
      </c>
      <c r="G119" s="7">
        <f t="shared" si="4"/>
        <v>173.9387755102041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12">
        <f t="shared" si="6"/>
        <v>40808.208333333336</v>
      </c>
      <c r="N119">
        <v>1317186000</v>
      </c>
      <c r="O119" s="12">
        <f t="shared" si="7"/>
        <v>40814.208333333336</v>
      </c>
      <c r="P119" t="b">
        <v>0</v>
      </c>
      <c r="Q119" t="b">
        <v>0</v>
      </c>
      <c r="R119" t="s">
        <v>268</v>
      </c>
      <c r="S119" t="s">
        <v>2040</v>
      </c>
      <c r="T119" t="s">
        <v>2059</v>
      </c>
    </row>
    <row r="120" spans="1:20" ht="17" x14ac:dyDescent="0.2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t="s">
        <v>20</v>
      </c>
      <c r="G120" s="7">
        <f t="shared" si="4"/>
        <v>117.61111111111111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12">
        <f t="shared" si="6"/>
        <v>41665.25</v>
      </c>
      <c r="N120">
        <v>1391234400</v>
      </c>
      <c r="O120" s="12">
        <f t="shared" si="7"/>
        <v>41671.25</v>
      </c>
      <c r="P120" t="b">
        <v>0</v>
      </c>
      <c r="Q120" t="b">
        <v>0</v>
      </c>
      <c r="R120" t="s">
        <v>121</v>
      </c>
      <c r="S120" t="s">
        <v>2053</v>
      </c>
      <c r="T120" t="s">
        <v>2054</v>
      </c>
    </row>
    <row r="121" spans="1:20" ht="34" x14ac:dyDescent="0.2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t="s">
        <v>20</v>
      </c>
      <c r="G121" s="7">
        <f t="shared" si="4"/>
        <v>214.96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12">
        <f t="shared" si="6"/>
        <v>41806.208333333336</v>
      </c>
      <c r="N121">
        <v>1404363600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ht="17" x14ac:dyDescent="0.2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t="s">
        <v>20</v>
      </c>
      <c r="G122" s="7">
        <f t="shared" si="4"/>
        <v>149.49667110519306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12">
        <f t="shared" si="6"/>
        <v>42111.208333333328</v>
      </c>
      <c r="N122">
        <v>1429592400</v>
      </c>
      <c r="O122" s="12">
        <f t="shared" si="7"/>
        <v>42115.208333333328</v>
      </c>
      <c r="P122" t="b">
        <v>0</v>
      </c>
      <c r="Q122" t="b">
        <v>1</v>
      </c>
      <c r="R122" t="s">
        <v>291</v>
      </c>
      <c r="S122" t="s">
        <v>2049</v>
      </c>
      <c r="T122" t="s">
        <v>2060</v>
      </c>
    </row>
    <row r="123" spans="1:20" ht="17" x14ac:dyDescent="0.2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t="s">
        <v>20</v>
      </c>
      <c r="G123" s="7">
        <f t="shared" si="4"/>
        <v>219.33995584988963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12">
        <f t="shared" si="6"/>
        <v>41917.208333333336</v>
      </c>
      <c r="N123">
        <v>1413608400</v>
      </c>
      <c r="O123" s="12">
        <f t="shared" si="7"/>
        <v>41930.208333333336</v>
      </c>
      <c r="P123" t="b">
        <v>0</v>
      </c>
      <c r="Q123" t="b">
        <v>0</v>
      </c>
      <c r="R123" t="s">
        <v>88</v>
      </c>
      <c r="S123" t="s">
        <v>2049</v>
      </c>
      <c r="T123" t="s">
        <v>2050</v>
      </c>
    </row>
    <row r="124" spans="1:20" ht="17" x14ac:dyDescent="0.2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t="s">
        <v>14</v>
      </c>
      <c r="G124" s="7">
        <f t="shared" si="4"/>
        <v>64.367690058479525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12">
        <f t="shared" si="6"/>
        <v>41970.25</v>
      </c>
      <c r="N124">
        <v>1419400800</v>
      </c>
      <c r="O124" s="12">
        <f t="shared" si="7"/>
        <v>41997.25</v>
      </c>
      <c r="P124" t="b">
        <v>0</v>
      </c>
      <c r="Q124" t="b">
        <v>0</v>
      </c>
      <c r="R124" t="s">
        <v>118</v>
      </c>
      <c r="S124" t="s">
        <v>2046</v>
      </c>
      <c r="T124" t="s">
        <v>2052</v>
      </c>
    </row>
    <row r="125" spans="1:20" ht="17" x14ac:dyDescent="0.2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t="s">
        <v>14</v>
      </c>
      <c r="G125" s="7">
        <f t="shared" si="4"/>
        <v>18.622397298818232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12">
        <f t="shared" si="6"/>
        <v>42332.25</v>
      </c>
      <c r="N125">
        <v>1448604000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ht="17" x14ac:dyDescent="0.2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t="s">
        <v>20</v>
      </c>
      <c r="G126" s="7">
        <f t="shared" si="4"/>
        <v>367.76923076923077</v>
      </c>
      <c r="H126">
        <v>94</v>
      </c>
      <c r="I126" s="5">
        <f t="shared" si="5"/>
        <v>101.72340425531915</v>
      </c>
      <c r="J126" t="s">
        <v>106</v>
      </c>
      <c r="K126" t="s">
        <v>107</v>
      </c>
      <c r="L126">
        <v>1557723600</v>
      </c>
      <c r="M126" s="12">
        <f t="shared" si="6"/>
        <v>43598.208333333328</v>
      </c>
      <c r="N126">
        <v>1562302800</v>
      </c>
      <c r="O126" s="12">
        <f t="shared" si="7"/>
        <v>43651.208333333328</v>
      </c>
      <c r="P126" t="b">
        <v>0</v>
      </c>
      <c r="Q126" t="b">
        <v>0</v>
      </c>
      <c r="R126" t="s">
        <v>121</v>
      </c>
      <c r="S126" t="s">
        <v>2053</v>
      </c>
      <c r="T126" t="s">
        <v>2054</v>
      </c>
    </row>
    <row r="127" spans="1:20" ht="17" x14ac:dyDescent="0.2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t="s">
        <v>20</v>
      </c>
      <c r="G127" s="7">
        <f t="shared" si="4"/>
        <v>159.90566037735849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12">
        <f t="shared" si="6"/>
        <v>43362.208333333328</v>
      </c>
      <c r="N127">
        <v>1537678800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ht="17" x14ac:dyDescent="0.2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t="s">
        <v>14</v>
      </c>
      <c r="G128" s="7">
        <f t="shared" si="4"/>
        <v>38.633185349611544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12">
        <f t="shared" si="6"/>
        <v>42596.208333333328</v>
      </c>
      <c r="N128">
        <v>1473570000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ht="17" x14ac:dyDescent="0.2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t="s">
        <v>14</v>
      </c>
      <c r="G129" s="7">
        <f t="shared" si="4"/>
        <v>51.42151162790698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12">
        <f t="shared" si="6"/>
        <v>40310.208333333336</v>
      </c>
      <c r="N129">
        <v>1273899600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ht="17" x14ac:dyDescent="0.2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t="s">
        <v>2072</v>
      </c>
      <c r="G130" s="7">
        <f t="shared" ref="G130:G193" si="8">E130/D130*100</f>
        <v>60.334277620396605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12">
        <f t="shared" si="6"/>
        <v>40417.208333333336</v>
      </c>
      <c r="N130">
        <v>1284008400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ht="17" x14ac:dyDescent="0.2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t="s">
        <v>2072</v>
      </c>
      <c r="G131" s="7">
        <f t="shared" si="8"/>
        <v>3.202693602693603</v>
      </c>
      <c r="H131">
        <v>55</v>
      </c>
      <c r="I131" s="5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12">
        <f t="shared" ref="M131:M194" si="10">(((L131/60)/60)/24)+DATE(1970,1,1)</f>
        <v>42038.25</v>
      </c>
      <c r="N131">
        <v>1425103200</v>
      </c>
      <c r="O131" s="12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ht="17" x14ac:dyDescent="0.2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t="s">
        <v>20</v>
      </c>
      <c r="G132" s="7">
        <f t="shared" si="8"/>
        <v>155.46875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 s="12">
        <f t="shared" si="10"/>
        <v>40842.208333333336</v>
      </c>
      <c r="N132">
        <v>1320991200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34" x14ac:dyDescent="0.2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t="s">
        <v>20</v>
      </c>
      <c r="G133" s="7">
        <f t="shared" si="8"/>
        <v>100.85974499089254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12">
        <f t="shared" si="10"/>
        <v>41607.25</v>
      </c>
      <c r="N133">
        <v>1386828000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ht="17" x14ac:dyDescent="0.2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t="s">
        <v>20</v>
      </c>
      <c r="G134" s="7">
        <f t="shared" si="8"/>
        <v>116.18181818181819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12">
        <f t="shared" si="10"/>
        <v>43112.25</v>
      </c>
      <c r="N134">
        <v>1517119200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ht="17" x14ac:dyDescent="0.2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t="s">
        <v>20</v>
      </c>
      <c r="G135" s="7">
        <f t="shared" si="8"/>
        <v>310.77777777777777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12">
        <f t="shared" si="10"/>
        <v>40767.208333333336</v>
      </c>
      <c r="N135">
        <v>1315026000</v>
      </c>
      <c r="O135" s="12">
        <f t="shared" si="11"/>
        <v>40789.208333333336</v>
      </c>
      <c r="P135" t="b">
        <v>0</v>
      </c>
      <c r="Q135" t="b">
        <v>0</v>
      </c>
      <c r="R135" t="s">
        <v>318</v>
      </c>
      <c r="S135" t="s">
        <v>2034</v>
      </c>
      <c r="T135" t="s">
        <v>2061</v>
      </c>
    </row>
    <row r="136" spans="1:20" ht="17" x14ac:dyDescent="0.2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t="s">
        <v>14</v>
      </c>
      <c r="G136" s="7">
        <f t="shared" si="8"/>
        <v>89.73668341708543</v>
      </c>
      <c r="H136">
        <v>940</v>
      </c>
      <c r="I136" s="5">
        <f t="shared" si="9"/>
        <v>94.987234042553197</v>
      </c>
      <c r="J136" t="s">
        <v>97</v>
      </c>
      <c r="K136" t="s">
        <v>98</v>
      </c>
      <c r="L136">
        <v>1308459600</v>
      </c>
      <c r="M136" s="12">
        <f t="shared" si="10"/>
        <v>40713.208333333336</v>
      </c>
      <c r="N136">
        <v>1312693200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ht="17" x14ac:dyDescent="0.2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t="s">
        <v>14</v>
      </c>
      <c r="G137" s="7">
        <f t="shared" si="8"/>
        <v>71.27272727272728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12">
        <f t="shared" si="10"/>
        <v>41340.25</v>
      </c>
      <c r="N137">
        <v>1363064400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ht="17" x14ac:dyDescent="0.2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t="s">
        <v>2072</v>
      </c>
      <c r="G138" s="7">
        <f t="shared" si="8"/>
        <v>3.2862318840579712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12">
        <f t="shared" si="10"/>
        <v>41797.208333333336</v>
      </c>
      <c r="N138">
        <v>1403154000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ht="17" x14ac:dyDescent="0.2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t="s">
        <v>20</v>
      </c>
      <c r="G139" s="7">
        <f t="shared" si="8"/>
        <v>261.77777777777777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12">
        <f t="shared" si="10"/>
        <v>40457.208333333336</v>
      </c>
      <c r="N139">
        <v>1286859600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34" x14ac:dyDescent="0.2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t="s">
        <v>14</v>
      </c>
      <c r="G140" s="7">
        <f t="shared" si="8"/>
        <v>96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12">
        <f t="shared" si="10"/>
        <v>41180.208333333336</v>
      </c>
      <c r="N140">
        <v>1349326800</v>
      </c>
      <c r="O140" s="12">
        <f t="shared" si="11"/>
        <v>41186.208333333336</v>
      </c>
      <c r="P140" t="b">
        <v>0</v>
      </c>
      <c r="Q140" t="b">
        <v>0</v>
      </c>
      <c r="R140" t="s">
        <v>291</v>
      </c>
      <c r="S140" t="s">
        <v>2049</v>
      </c>
      <c r="T140" t="s">
        <v>2060</v>
      </c>
    </row>
    <row r="141" spans="1:20" ht="17" x14ac:dyDescent="0.2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t="s">
        <v>14</v>
      </c>
      <c r="G141" s="7">
        <f t="shared" si="8"/>
        <v>20.896851248642779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12">
        <f t="shared" si="10"/>
        <v>42115.208333333328</v>
      </c>
      <c r="N141">
        <v>1430974800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34" x14ac:dyDescent="0.2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t="s">
        <v>20</v>
      </c>
      <c r="G142" s="7">
        <f t="shared" si="8"/>
        <v>223.16363636363636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12">
        <f t="shared" si="10"/>
        <v>43156.25</v>
      </c>
      <c r="N142">
        <v>1519970400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ht="17" x14ac:dyDescent="0.2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t="s">
        <v>20</v>
      </c>
      <c r="G143" s="7">
        <f t="shared" si="8"/>
        <v>101.59097978227061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12">
        <f t="shared" si="10"/>
        <v>42167.208333333328</v>
      </c>
      <c r="N143">
        <v>1434603600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34" x14ac:dyDescent="0.2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t="s">
        <v>20</v>
      </c>
      <c r="G144" s="7">
        <f t="shared" si="8"/>
        <v>230.03999999999996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12">
        <f t="shared" si="10"/>
        <v>41005.208333333336</v>
      </c>
      <c r="N144">
        <v>1337230800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ht="17" x14ac:dyDescent="0.2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t="s">
        <v>20</v>
      </c>
      <c r="G145" s="7">
        <f t="shared" si="8"/>
        <v>135.59259259259261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12">
        <f t="shared" si="10"/>
        <v>40357.208333333336</v>
      </c>
      <c r="N145">
        <v>1279429200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ht="17" x14ac:dyDescent="0.2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t="s">
        <v>20</v>
      </c>
      <c r="G146" s="7">
        <f t="shared" si="8"/>
        <v>129.1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12">
        <f t="shared" si="10"/>
        <v>43633.208333333328</v>
      </c>
      <c r="N146">
        <v>1561438800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ht="17" x14ac:dyDescent="0.2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t="s">
        <v>20</v>
      </c>
      <c r="G147" s="7">
        <f t="shared" si="8"/>
        <v>236.512</v>
      </c>
      <c r="H147">
        <v>768</v>
      </c>
      <c r="I147" s="5">
        <f t="shared" si="9"/>
        <v>76.989583333333329</v>
      </c>
      <c r="J147" t="s">
        <v>97</v>
      </c>
      <c r="K147" t="s">
        <v>98</v>
      </c>
      <c r="L147">
        <v>1410066000</v>
      </c>
      <c r="M147" s="12">
        <f t="shared" si="10"/>
        <v>41889.208333333336</v>
      </c>
      <c r="N147">
        <v>1410498000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34" x14ac:dyDescent="0.2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t="s">
        <v>2072</v>
      </c>
      <c r="G148" s="7">
        <f t="shared" si="8"/>
        <v>17.25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12">
        <f t="shared" si="10"/>
        <v>40855.25</v>
      </c>
      <c r="N148">
        <v>1322460000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34" x14ac:dyDescent="0.2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t="s">
        <v>20</v>
      </c>
      <c r="G149" s="7">
        <f t="shared" si="8"/>
        <v>112.49397590361446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12">
        <f t="shared" si="10"/>
        <v>42534.208333333328</v>
      </c>
      <c r="N149">
        <v>1466312400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ht="17" x14ac:dyDescent="0.2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t="s">
        <v>20</v>
      </c>
      <c r="G150" s="7">
        <f t="shared" si="8"/>
        <v>121.02150537634408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12">
        <f t="shared" si="10"/>
        <v>42941.208333333328</v>
      </c>
      <c r="N150">
        <v>1501736400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ht="17" x14ac:dyDescent="0.2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t="s">
        <v>20</v>
      </c>
      <c r="G151" s="7">
        <f t="shared" si="8"/>
        <v>219.87096774193549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12">
        <f t="shared" si="10"/>
        <v>41275.25</v>
      </c>
      <c r="N151">
        <v>1361512800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ht="17" x14ac:dyDescent="0.2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t="s">
        <v>14</v>
      </c>
      <c r="G152" s="7">
        <f t="shared" si="8"/>
        <v>1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12">
        <f t="shared" si="10"/>
        <v>43450.25</v>
      </c>
      <c r="N152">
        <v>1545026400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ht="17" x14ac:dyDescent="0.2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t="s">
        <v>14</v>
      </c>
      <c r="G153" s="7">
        <f t="shared" si="8"/>
        <v>64.166909620991248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12">
        <f t="shared" si="10"/>
        <v>41799.208333333336</v>
      </c>
      <c r="N153">
        <v>1406696400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ht="17" x14ac:dyDescent="0.2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t="s">
        <v>20</v>
      </c>
      <c r="G154" s="7">
        <f t="shared" si="8"/>
        <v>423.06746987951806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12">
        <f t="shared" si="10"/>
        <v>42783.25</v>
      </c>
      <c r="N154">
        <v>1487916000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ht="17" x14ac:dyDescent="0.2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t="s">
        <v>14</v>
      </c>
      <c r="G155" s="7">
        <f t="shared" si="8"/>
        <v>92.984160506863773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12">
        <f t="shared" si="10"/>
        <v>41201.208333333336</v>
      </c>
      <c r="N155">
        <v>1351141200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ht="17" x14ac:dyDescent="0.2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t="s">
        <v>14</v>
      </c>
      <c r="G156" s="7">
        <f t="shared" si="8"/>
        <v>58.756567425569173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12">
        <f t="shared" si="10"/>
        <v>42502.208333333328</v>
      </c>
      <c r="N156">
        <v>1465016400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ht="17" x14ac:dyDescent="0.2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t="s">
        <v>14</v>
      </c>
      <c r="G157" s="7">
        <f t="shared" si="8"/>
        <v>65.022222222222226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12">
        <f t="shared" si="10"/>
        <v>40262.208333333336</v>
      </c>
      <c r="N157">
        <v>1270789200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ht="17" x14ac:dyDescent="0.2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t="s">
        <v>2072</v>
      </c>
      <c r="G158" s="7">
        <f t="shared" si="8"/>
        <v>73.939560439560438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12">
        <f t="shared" si="10"/>
        <v>43743.208333333328</v>
      </c>
      <c r="N158">
        <v>1572325200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ht="17" x14ac:dyDescent="0.2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t="s">
        <v>14</v>
      </c>
      <c r="G159" s="7">
        <f t="shared" si="8"/>
        <v>52.666666666666664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12">
        <f t="shared" si="10"/>
        <v>41638.25</v>
      </c>
      <c r="N159">
        <v>1389420000</v>
      </c>
      <c r="O159" s="12">
        <f t="shared" si="11"/>
        <v>41650.25</v>
      </c>
      <c r="P159" t="b">
        <v>0</v>
      </c>
      <c r="Q159" t="b">
        <v>0</v>
      </c>
      <c r="R159" t="s">
        <v>121</v>
      </c>
      <c r="S159" t="s">
        <v>2053</v>
      </c>
      <c r="T159" t="s">
        <v>2054</v>
      </c>
    </row>
    <row r="160" spans="1:20" ht="17" x14ac:dyDescent="0.2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t="s">
        <v>20</v>
      </c>
      <c r="G160" s="7">
        <f t="shared" si="8"/>
        <v>220.95238095238096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12">
        <f t="shared" si="10"/>
        <v>42346.25</v>
      </c>
      <c r="N160">
        <v>1449640800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ht="17" x14ac:dyDescent="0.2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t="s">
        <v>20</v>
      </c>
      <c r="G161" s="7">
        <f t="shared" si="8"/>
        <v>100.01150627615063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12">
        <f t="shared" si="10"/>
        <v>43551.208333333328</v>
      </c>
      <c r="N161">
        <v>1555218000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ht="17" x14ac:dyDescent="0.2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t="s">
        <v>20</v>
      </c>
      <c r="G162" s="7">
        <f t="shared" si="8"/>
        <v>162.3125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12">
        <f t="shared" si="10"/>
        <v>43582.208333333328</v>
      </c>
      <c r="N162">
        <v>1557723600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34" x14ac:dyDescent="0.2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t="s">
        <v>14</v>
      </c>
      <c r="G163" s="7">
        <f t="shared" si="8"/>
        <v>78.181818181818187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12">
        <f t="shared" si="10"/>
        <v>42270.208333333328</v>
      </c>
      <c r="N163">
        <v>1443502800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4" x14ac:dyDescent="0.2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t="s">
        <v>20</v>
      </c>
      <c r="G164" s="7">
        <f t="shared" si="8"/>
        <v>149.73770491803279</v>
      </c>
      <c r="H164">
        <v>157</v>
      </c>
      <c r="I164" s="5">
        <f t="shared" si="9"/>
        <v>58.178343949044589</v>
      </c>
      <c r="J164" t="s">
        <v>97</v>
      </c>
      <c r="K164" t="s">
        <v>98</v>
      </c>
      <c r="L164">
        <v>1544248800</v>
      </c>
      <c r="M164" s="12">
        <f t="shared" si="10"/>
        <v>43442.25</v>
      </c>
      <c r="N164">
        <v>1546840800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ht="17" x14ac:dyDescent="0.2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t="s">
        <v>20</v>
      </c>
      <c r="G165" s="7">
        <f t="shared" si="8"/>
        <v>253.25714285714284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12">
        <f t="shared" si="10"/>
        <v>43028.208333333328</v>
      </c>
      <c r="N165">
        <v>1512712800</v>
      </c>
      <c r="O165" s="12">
        <f t="shared" si="11"/>
        <v>43077.25</v>
      </c>
      <c r="P165" t="b">
        <v>0</v>
      </c>
      <c r="Q165" t="b">
        <v>1</v>
      </c>
      <c r="R165" t="s">
        <v>121</v>
      </c>
      <c r="S165" t="s">
        <v>2053</v>
      </c>
      <c r="T165" t="s">
        <v>2054</v>
      </c>
    </row>
    <row r="166" spans="1:20" ht="17" x14ac:dyDescent="0.2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t="s">
        <v>20</v>
      </c>
      <c r="G166" s="7">
        <f t="shared" si="8"/>
        <v>100.16943521594683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12">
        <f t="shared" si="10"/>
        <v>43016.208333333328</v>
      </c>
      <c r="N166">
        <v>1507525200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ht="17" x14ac:dyDescent="0.2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t="s">
        <v>20</v>
      </c>
      <c r="G167" s="7">
        <f t="shared" si="8"/>
        <v>121.99004424778761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12">
        <f t="shared" si="10"/>
        <v>42948.208333333328</v>
      </c>
      <c r="N167">
        <v>1504328400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ht="17" x14ac:dyDescent="0.2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t="s">
        <v>20</v>
      </c>
      <c r="G168" s="7">
        <f t="shared" si="8"/>
        <v>137.13265306122449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12">
        <f t="shared" si="10"/>
        <v>40534.25</v>
      </c>
      <c r="N168">
        <v>1293343200</v>
      </c>
      <c r="O168" s="12">
        <f t="shared" si="11"/>
        <v>40538.25</v>
      </c>
      <c r="P168" t="b">
        <v>0</v>
      </c>
      <c r="Q168" t="b">
        <v>0</v>
      </c>
      <c r="R168" t="s">
        <v>121</v>
      </c>
      <c r="S168" t="s">
        <v>2053</v>
      </c>
      <c r="T168" t="s">
        <v>2054</v>
      </c>
    </row>
    <row r="169" spans="1:20" ht="17" x14ac:dyDescent="0.2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t="s">
        <v>20</v>
      </c>
      <c r="G169" s="7">
        <f t="shared" si="8"/>
        <v>415.53846153846149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12">
        <f t="shared" si="10"/>
        <v>41435.208333333336</v>
      </c>
      <c r="N169">
        <v>1371704400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ht="17" x14ac:dyDescent="0.2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t="s">
        <v>14</v>
      </c>
      <c r="G170" s="7">
        <f t="shared" si="8"/>
        <v>31.30913348946136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12">
        <f t="shared" si="10"/>
        <v>43518.25</v>
      </c>
      <c r="N170">
        <v>1552798800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ht="17" x14ac:dyDescent="0.2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t="s">
        <v>20</v>
      </c>
      <c r="G171" s="7">
        <f t="shared" si="8"/>
        <v>424.08154506437768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12">
        <f t="shared" si="10"/>
        <v>41077.208333333336</v>
      </c>
      <c r="N171">
        <v>1342328400</v>
      </c>
      <c r="O171" s="12">
        <f t="shared" si="11"/>
        <v>41105.208333333336</v>
      </c>
      <c r="P171" t="b">
        <v>0</v>
      </c>
      <c r="Q171" t="b">
        <v>1</v>
      </c>
      <c r="R171" t="s">
        <v>99</v>
      </c>
      <c r="S171" t="s">
        <v>2040</v>
      </c>
      <c r="T171" t="s">
        <v>2051</v>
      </c>
    </row>
    <row r="172" spans="1:20" ht="17" x14ac:dyDescent="0.2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t="s">
        <v>14</v>
      </c>
      <c r="G172" s="7">
        <f t="shared" si="8"/>
        <v>2.93886230728336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12">
        <f t="shared" si="10"/>
        <v>42950.208333333328</v>
      </c>
      <c r="N172">
        <v>1502341200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34" x14ac:dyDescent="0.2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t="s">
        <v>14</v>
      </c>
      <c r="G173" s="7">
        <f t="shared" si="8"/>
        <v>10.63265306122449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12">
        <f t="shared" si="10"/>
        <v>41718.208333333336</v>
      </c>
      <c r="N173">
        <v>1397192400</v>
      </c>
      <c r="O173" s="12">
        <f t="shared" si="11"/>
        <v>41740.208333333336</v>
      </c>
      <c r="P173" t="b">
        <v>0</v>
      </c>
      <c r="Q173" t="b">
        <v>0</v>
      </c>
      <c r="R173" t="s">
        <v>205</v>
      </c>
      <c r="S173" t="s">
        <v>2046</v>
      </c>
      <c r="T173" t="s">
        <v>2058</v>
      </c>
    </row>
    <row r="174" spans="1:20" ht="17" x14ac:dyDescent="0.2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t="s">
        <v>14</v>
      </c>
      <c r="G174" s="7">
        <f t="shared" si="8"/>
        <v>82.875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12">
        <f t="shared" si="10"/>
        <v>41839.208333333336</v>
      </c>
      <c r="N174">
        <v>1407042000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ht="34" x14ac:dyDescent="0.2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t="s">
        <v>20</v>
      </c>
      <c r="G175" s="7">
        <f t="shared" si="8"/>
        <v>163.01447776628748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12">
        <f t="shared" si="10"/>
        <v>41412.208333333336</v>
      </c>
      <c r="N175">
        <v>1369371600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ht="17" x14ac:dyDescent="0.2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t="s">
        <v>20</v>
      </c>
      <c r="G176" s="7">
        <f t="shared" si="8"/>
        <v>894.66666666666674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12">
        <f t="shared" si="10"/>
        <v>42282.208333333328</v>
      </c>
      <c r="N176">
        <v>1444107600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ht="17" x14ac:dyDescent="0.2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t="s">
        <v>14</v>
      </c>
      <c r="G177" s="7">
        <f t="shared" si="8"/>
        <v>26.191501103752756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12">
        <f t="shared" si="10"/>
        <v>42613.208333333328</v>
      </c>
      <c r="N177">
        <v>1474261200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4" x14ac:dyDescent="0.2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t="s">
        <v>14</v>
      </c>
      <c r="G178" s="7">
        <f t="shared" si="8"/>
        <v>74.834782608695647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12">
        <f t="shared" si="10"/>
        <v>42616.208333333328</v>
      </c>
      <c r="N178">
        <v>1473656400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ht="17" x14ac:dyDescent="0.2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t="s">
        <v>20</v>
      </c>
      <c r="G179" s="7">
        <f t="shared" si="8"/>
        <v>416.47680412371136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12">
        <f t="shared" si="10"/>
        <v>40497.25</v>
      </c>
      <c r="N179">
        <v>1291960800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ht="17" x14ac:dyDescent="0.2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t="s">
        <v>14</v>
      </c>
      <c r="G180" s="7">
        <f t="shared" si="8"/>
        <v>96.208333333333329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12">
        <f t="shared" si="10"/>
        <v>42999.208333333328</v>
      </c>
      <c r="N180">
        <v>1506747600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34" x14ac:dyDescent="0.2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t="s">
        <v>20</v>
      </c>
      <c r="G181" s="7">
        <f t="shared" si="8"/>
        <v>357.71910112359546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12">
        <f t="shared" si="10"/>
        <v>41350.208333333336</v>
      </c>
      <c r="N181">
        <v>1363582800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ht="17" x14ac:dyDescent="0.2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t="s">
        <v>20</v>
      </c>
      <c r="G182" s="7">
        <f t="shared" si="8"/>
        <v>308.45714285714286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12">
        <f t="shared" si="10"/>
        <v>40259.208333333336</v>
      </c>
      <c r="N182">
        <v>1269666000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ht="17" x14ac:dyDescent="0.2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t="s">
        <v>14</v>
      </c>
      <c r="G183" s="7">
        <f t="shared" si="8"/>
        <v>61.802325581395344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12">
        <f t="shared" si="10"/>
        <v>43012.208333333328</v>
      </c>
      <c r="N183">
        <v>1508648400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4" x14ac:dyDescent="0.2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t="s">
        <v>20</v>
      </c>
      <c r="G184" s="7">
        <f t="shared" si="8"/>
        <v>722.32472324723244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12">
        <f t="shared" si="10"/>
        <v>43631.208333333328</v>
      </c>
      <c r="N184">
        <v>1561957200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4" x14ac:dyDescent="0.2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t="s">
        <v>14</v>
      </c>
      <c r="G185" s="7">
        <f t="shared" si="8"/>
        <v>69.117647058823522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12">
        <f t="shared" si="10"/>
        <v>40430.208333333336</v>
      </c>
      <c r="N185">
        <v>1285131600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ht="17" x14ac:dyDescent="0.2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t="s">
        <v>20</v>
      </c>
      <c r="G186" s="7">
        <f t="shared" si="8"/>
        <v>293.05555555555554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12">
        <f t="shared" si="10"/>
        <v>43588.208333333328</v>
      </c>
      <c r="N186">
        <v>1556946000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ht="17" x14ac:dyDescent="0.2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t="s">
        <v>14</v>
      </c>
      <c r="G187" s="7">
        <f t="shared" si="8"/>
        <v>71.8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12">
        <f t="shared" si="10"/>
        <v>43233.208333333328</v>
      </c>
      <c r="N187">
        <v>1527138000</v>
      </c>
      <c r="O187" s="12">
        <f t="shared" si="11"/>
        <v>43244.208333333328</v>
      </c>
      <c r="P187" t="b">
        <v>0</v>
      </c>
      <c r="Q187" t="b">
        <v>0</v>
      </c>
      <c r="R187" t="s">
        <v>268</v>
      </c>
      <c r="S187" t="s">
        <v>2040</v>
      </c>
      <c r="T187" t="s">
        <v>2059</v>
      </c>
    </row>
    <row r="188" spans="1:20" ht="17" x14ac:dyDescent="0.2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t="s">
        <v>14</v>
      </c>
      <c r="G188" s="7">
        <f t="shared" si="8"/>
        <v>31.934684684684683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12">
        <f t="shared" si="10"/>
        <v>41782.208333333336</v>
      </c>
      <c r="N188">
        <v>1402117200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ht="17" x14ac:dyDescent="0.2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t="s">
        <v>20</v>
      </c>
      <c r="G189" s="7">
        <f t="shared" si="8"/>
        <v>229.87375415282392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12">
        <f t="shared" si="10"/>
        <v>41328.25</v>
      </c>
      <c r="N189">
        <v>1364014800</v>
      </c>
      <c r="O189" s="12">
        <f t="shared" si="11"/>
        <v>41356.208333333336</v>
      </c>
      <c r="P189" t="b">
        <v>0</v>
      </c>
      <c r="Q189" t="b">
        <v>1</v>
      </c>
      <c r="R189" t="s">
        <v>99</v>
      </c>
      <c r="S189" t="s">
        <v>2040</v>
      </c>
      <c r="T189" t="s">
        <v>2051</v>
      </c>
    </row>
    <row r="190" spans="1:20" ht="17" x14ac:dyDescent="0.2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t="s">
        <v>14</v>
      </c>
      <c r="G190" s="7">
        <f t="shared" si="8"/>
        <v>32.012195121951223</v>
      </c>
      <c r="H190">
        <v>35</v>
      </c>
      <c r="I190" s="5">
        <f t="shared" si="9"/>
        <v>75</v>
      </c>
      <c r="J190" t="s">
        <v>106</v>
      </c>
      <c r="K190" t="s">
        <v>107</v>
      </c>
      <c r="L190">
        <v>1417500000</v>
      </c>
      <c r="M190" s="12">
        <f t="shared" si="10"/>
        <v>41975.25</v>
      </c>
      <c r="N190">
        <v>1417586400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ht="17" x14ac:dyDescent="0.2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t="s">
        <v>2072</v>
      </c>
      <c r="G191" s="7">
        <f t="shared" si="8"/>
        <v>23.525352848928385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12">
        <f t="shared" si="10"/>
        <v>42433.25</v>
      </c>
      <c r="N191">
        <v>1457071200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ht="17" x14ac:dyDescent="0.2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t="s">
        <v>14</v>
      </c>
      <c r="G192" s="7">
        <f t="shared" si="8"/>
        <v>68.594594594594597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12">
        <f t="shared" si="10"/>
        <v>41429.208333333336</v>
      </c>
      <c r="N192">
        <v>1370408400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ht="17" x14ac:dyDescent="0.2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t="s">
        <v>14</v>
      </c>
      <c r="G193" s="7">
        <f t="shared" si="8"/>
        <v>37.952380952380956</v>
      </c>
      <c r="H193">
        <v>86</v>
      </c>
      <c r="I193" s="5">
        <f t="shared" si="9"/>
        <v>37.069767441860463</v>
      </c>
      <c r="J193" t="s">
        <v>106</v>
      </c>
      <c r="K193" t="s">
        <v>107</v>
      </c>
      <c r="L193">
        <v>1552366800</v>
      </c>
      <c r="M193" s="12">
        <f t="shared" si="10"/>
        <v>43536.208333333328</v>
      </c>
      <c r="N193">
        <v>1552626000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ht="17" x14ac:dyDescent="0.2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t="s">
        <v>14</v>
      </c>
      <c r="G194" s="7">
        <f t="shared" ref="G194:G257" si="12">E194/D194*100</f>
        <v>19.992957746478872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 s="12">
        <f t="shared" si="10"/>
        <v>41817.208333333336</v>
      </c>
      <c r="N194">
        <v>1404190800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ht="17" x14ac:dyDescent="0.2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t="s">
        <v>14</v>
      </c>
      <c r="G195" s="7">
        <f t="shared" si="12"/>
        <v>45.636363636363633</v>
      </c>
      <c r="H195">
        <v>65</v>
      </c>
      <c r="I195" s="5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12">
        <f t="shared" ref="M195:M258" si="14">(((L195/60)/60)/24)+DATE(1970,1,1)</f>
        <v>43198.208333333328</v>
      </c>
      <c r="N195">
        <v>1523509200</v>
      </c>
      <c r="O195" s="12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ht="17" x14ac:dyDescent="0.2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t="s">
        <v>20</v>
      </c>
      <c r="G196" s="7">
        <f t="shared" si="12"/>
        <v>122.7605633802817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 s="12">
        <f t="shared" si="14"/>
        <v>42261.208333333328</v>
      </c>
      <c r="N196">
        <v>1443589200</v>
      </c>
      <c r="O196" s="12">
        <f t="shared" si="15"/>
        <v>42277.208333333328</v>
      </c>
      <c r="P196" t="b">
        <v>0</v>
      </c>
      <c r="Q196" t="b">
        <v>0</v>
      </c>
      <c r="R196" t="s">
        <v>147</v>
      </c>
      <c r="S196" t="s">
        <v>2034</v>
      </c>
      <c r="T196" t="s">
        <v>2056</v>
      </c>
    </row>
    <row r="197" spans="1:20" ht="17" x14ac:dyDescent="0.2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t="s">
        <v>20</v>
      </c>
      <c r="G197" s="7">
        <f t="shared" si="12"/>
        <v>361.75316455696202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12">
        <f t="shared" si="14"/>
        <v>43310.208333333328</v>
      </c>
      <c r="N197">
        <v>1533445200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ht="17" x14ac:dyDescent="0.2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t="s">
        <v>14</v>
      </c>
      <c r="G198" s="7">
        <f t="shared" si="12"/>
        <v>63.146341463414636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12">
        <f t="shared" si="14"/>
        <v>42616.208333333328</v>
      </c>
      <c r="N198">
        <v>1474520400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ht="17" x14ac:dyDescent="0.2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t="s">
        <v>20</v>
      </c>
      <c r="G199" s="7">
        <f t="shared" si="12"/>
        <v>298.20475319926874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12">
        <f t="shared" si="14"/>
        <v>42909.208333333328</v>
      </c>
      <c r="N199">
        <v>1499403600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ht="17" x14ac:dyDescent="0.2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t="s">
        <v>14</v>
      </c>
      <c r="G200" s="7">
        <f t="shared" si="12"/>
        <v>9.5585443037974684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12">
        <f t="shared" si="14"/>
        <v>40396.208333333336</v>
      </c>
      <c r="N200">
        <v>1283576400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ht="17" x14ac:dyDescent="0.2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t="s">
        <v>14</v>
      </c>
      <c r="G201" s="7">
        <f t="shared" si="12"/>
        <v>53.777777777777779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12">
        <f t="shared" si="14"/>
        <v>42192.208333333328</v>
      </c>
      <c r="N201">
        <v>1436590800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ht="17" x14ac:dyDescent="0.2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t="s">
        <v>14</v>
      </c>
      <c r="G202" s="7">
        <f t="shared" si="12"/>
        <v>2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12">
        <f t="shared" si="14"/>
        <v>40262.208333333336</v>
      </c>
      <c r="N202">
        <v>1270443600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ht="34" x14ac:dyDescent="0.2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t="s">
        <v>20</v>
      </c>
      <c r="G203" s="7">
        <f t="shared" si="12"/>
        <v>681.19047619047615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12">
        <f t="shared" si="14"/>
        <v>41845.208333333336</v>
      </c>
      <c r="N203">
        <v>1407819600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ht="17" x14ac:dyDescent="0.2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t="s">
        <v>2072</v>
      </c>
      <c r="G204" s="7">
        <f t="shared" si="12"/>
        <v>78.831325301204828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12">
        <f t="shared" si="14"/>
        <v>40818.208333333336</v>
      </c>
      <c r="N204">
        <v>1317877200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34" x14ac:dyDescent="0.2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t="s">
        <v>20</v>
      </c>
      <c r="G205" s="7">
        <f t="shared" si="12"/>
        <v>134.40792216817235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12">
        <f t="shared" si="14"/>
        <v>42752.25</v>
      </c>
      <c r="N205">
        <v>1484805600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ht="17" x14ac:dyDescent="0.2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t="s">
        <v>14</v>
      </c>
      <c r="G206" s="7">
        <f t="shared" si="12"/>
        <v>3.3719999999999999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12">
        <f t="shared" si="14"/>
        <v>40636.208333333336</v>
      </c>
      <c r="N206">
        <v>1302670800</v>
      </c>
      <c r="O206" s="12">
        <f t="shared" si="15"/>
        <v>40646.208333333336</v>
      </c>
      <c r="P206" t="b">
        <v>0</v>
      </c>
      <c r="Q206" t="b">
        <v>0</v>
      </c>
      <c r="R206" t="s">
        <v>158</v>
      </c>
      <c r="S206" t="s">
        <v>2034</v>
      </c>
      <c r="T206" t="s">
        <v>2057</v>
      </c>
    </row>
    <row r="207" spans="1:20" ht="17" x14ac:dyDescent="0.2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t="s">
        <v>20</v>
      </c>
      <c r="G207" s="7">
        <f t="shared" si="12"/>
        <v>431.84615384615387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12">
        <f t="shared" si="14"/>
        <v>43390.208333333328</v>
      </c>
      <c r="N207">
        <v>1540789200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ht="17" x14ac:dyDescent="0.2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t="s">
        <v>2072</v>
      </c>
      <c r="G208" s="7">
        <f t="shared" si="12"/>
        <v>38.844444444444441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12">
        <f t="shared" si="14"/>
        <v>40236.25</v>
      </c>
      <c r="N208">
        <v>1268028000</v>
      </c>
      <c r="O208" s="12">
        <f t="shared" si="15"/>
        <v>40245.25</v>
      </c>
      <c r="P208" t="b">
        <v>0</v>
      </c>
      <c r="Q208" t="b">
        <v>0</v>
      </c>
      <c r="R208" t="s">
        <v>118</v>
      </c>
      <c r="S208" t="s">
        <v>2046</v>
      </c>
      <c r="T208" t="s">
        <v>2052</v>
      </c>
    </row>
    <row r="209" spans="1:20" ht="34" x14ac:dyDescent="0.2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t="s">
        <v>20</v>
      </c>
      <c r="G209" s="7">
        <f t="shared" si="12"/>
        <v>425.7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12">
        <f t="shared" si="14"/>
        <v>43340.208333333328</v>
      </c>
      <c r="N209">
        <v>1537160400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ht="17" x14ac:dyDescent="0.2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t="s">
        <v>20</v>
      </c>
      <c r="G210" s="7">
        <f t="shared" si="12"/>
        <v>101.12239715591672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12">
        <f t="shared" si="14"/>
        <v>43048.25</v>
      </c>
      <c r="N210">
        <v>1512280800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ht="17" x14ac:dyDescent="0.2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t="s">
        <v>47</v>
      </c>
      <c r="G211" s="7">
        <f t="shared" si="12"/>
        <v>21.188688946015425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12">
        <f t="shared" si="14"/>
        <v>42496.208333333328</v>
      </c>
      <c r="N211">
        <v>1463115600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ht="17" x14ac:dyDescent="0.2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t="s">
        <v>14</v>
      </c>
      <c r="G212" s="7">
        <f t="shared" si="12"/>
        <v>67.425531914893625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12">
        <f t="shared" si="14"/>
        <v>42797.25</v>
      </c>
      <c r="N212">
        <v>1490850000</v>
      </c>
      <c r="O212" s="12">
        <f t="shared" si="15"/>
        <v>42824.208333333328</v>
      </c>
      <c r="P212" t="b">
        <v>0</v>
      </c>
      <c r="Q212" t="b">
        <v>0</v>
      </c>
      <c r="R212" t="s">
        <v>473</v>
      </c>
      <c r="S212" t="s">
        <v>2040</v>
      </c>
      <c r="T212" t="s">
        <v>2062</v>
      </c>
    </row>
    <row r="213" spans="1:20" ht="34" x14ac:dyDescent="0.2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t="s">
        <v>14</v>
      </c>
      <c r="G213" s="7">
        <f t="shared" si="12"/>
        <v>94.923371647509583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12">
        <f t="shared" si="14"/>
        <v>41513.208333333336</v>
      </c>
      <c r="N213">
        <v>1379653200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34" x14ac:dyDescent="0.2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t="s">
        <v>20</v>
      </c>
      <c r="G214" s="7">
        <f t="shared" si="12"/>
        <v>151.85185185185185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12">
        <f t="shared" si="14"/>
        <v>43814.25</v>
      </c>
      <c r="N214">
        <v>1580364000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4" x14ac:dyDescent="0.2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t="s">
        <v>20</v>
      </c>
      <c r="G215" s="7">
        <f t="shared" si="12"/>
        <v>195.16382252559728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12">
        <f t="shared" si="14"/>
        <v>40488.208333333336</v>
      </c>
      <c r="N215">
        <v>1289714400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ht="17" x14ac:dyDescent="0.2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t="s">
        <v>20</v>
      </c>
      <c r="G216" s="7">
        <f t="shared" si="12"/>
        <v>1023.1428571428571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12">
        <f t="shared" si="14"/>
        <v>40409.208333333336</v>
      </c>
      <c r="N216">
        <v>1282712400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ht="17" x14ac:dyDescent="0.2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t="s">
        <v>14</v>
      </c>
      <c r="G217" s="7">
        <f t="shared" si="12"/>
        <v>3.841836734693878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12">
        <f t="shared" si="14"/>
        <v>43509.25</v>
      </c>
      <c r="N217">
        <v>1550210400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ht="17" x14ac:dyDescent="0.2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t="s">
        <v>20</v>
      </c>
      <c r="G218" s="7">
        <f t="shared" si="12"/>
        <v>155.07066557107643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12">
        <f t="shared" si="14"/>
        <v>40869.25</v>
      </c>
      <c r="N218">
        <v>1322114400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ht="17" x14ac:dyDescent="0.2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t="s">
        <v>14</v>
      </c>
      <c r="G219" s="7">
        <f t="shared" si="12"/>
        <v>44.753477588871718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12">
        <f t="shared" si="14"/>
        <v>43583.208333333328</v>
      </c>
      <c r="N219">
        <v>1557205200</v>
      </c>
      <c r="O219" s="12">
        <f t="shared" si="15"/>
        <v>43592.208333333328</v>
      </c>
      <c r="P219" t="b">
        <v>0</v>
      </c>
      <c r="Q219" t="b">
        <v>0</v>
      </c>
      <c r="R219" t="s">
        <v>473</v>
      </c>
      <c r="S219" t="s">
        <v>2040</v>
      </c>
      <c r="T219" t="s">
        <v>2062</v>
      </c>
    </row>
    <row r="220" spans="1:20" ht="17" x14ac:dyDescent="0.2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t="s">
        <v>20</v>
      </c>
      <c r="G220" s="7">
        <f t="shared" si="12"/>
        <v>215.94736842105263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12">
        <f t="shared" si="14"/>
        <v>40858.25</v>
      </c>
      <c r="N220">
        <v>1323928800</v>
      </c>
      <c r="O220" s="12">
        <f t="shared" si="15"/>
        <v>40892.25</v>
      </c>
      <c r="P220" t="b">
        <v>0</v>
      </c>
      <c r="Q220" t="b">
        <v>1</v>
      </c>
      <c r="R220" t="s">
        <v>99</v>
      </c>
      <c r="S220" t="s">
        <v>2040</v>
      </c>
      <c r="T220" t="s">
        <v>2051</v>
      </c>
    </row>
    <row r="221" spans="1:20" ht="17" x14ac:dyDescent="0.2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t="s">
        <v>20</v>
      </c>
      <c r="G221" s="7">
        <f t="shared" si="12"/>
        <v>332.12709832134288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12">
        <f t="shared" si="14"/>
        <v>41137.208333333336</v>
      </c>
      <c r="N221">
        <v>1346130000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ht="17" x14ac:dyDescent="0.2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t="s">
        <v>14</v>
      </c>
      <c r="G222" s="7">
        <f t="shared" si="12"/>
        <v>8.4430379746835449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12">
        <f t="shared" si="14"/>
        <v>40725.208333333336</v>
      </c>
      <c r="N222">
        <v>1311051600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4" x14ac:dyDescent="0.2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t="s">
        <v>14</v>
      </c>
      <c r="G223" s="7">
        <f t="shared" si="12"/>
        <v>98.625514403292186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12">
        <f t="shared" si="14"/>
        <v>41081.208333333336</v>
      </c>
      <c r="N223">
        <v>1340427600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ht="17" x14ac:dyDescent="0.2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t="s">
        <v>20</v>
      </c>
      <c r="G224" s="7">
        <f t="shared" si="12"/>
        <v>137.97916666666669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12">
        <f t="shared" si="14"/>
        <v>41914.208333333336</v>
      </c>
      <c r="N224">
        <v>1412312400</v>
      </c>
      <c r="O224" s="12">
        <f t="shared" si="15"/>
        <v>41915.208333333336</v>
      </c>
      <c r="P224" t="b">
        <v>0</v>
      </c>
      <c r="Q224" t="b">
        <v>0</v>
      </c>
      <c r="R224" t="s">
        <v>121</v>
      </c>
      <c r="S224" t="s">
        <v>2053</v>
      </c>
      <c r="T224" t="s">
        <v>2054</v>
      </c>
    </row>
    <row r="225" spans="1:20" ht="17" x14ac:dyDescent="0.2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t="s">
        <v>14</v>
      </c>
      <c r="G225" s="7">
        <f t="shared" si="12"/>
        <v>93.81099656357388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12">
        <f t="shared" si="14"/>
        <v>42445.208333333328</v>
      </c>
      <c r="N225">
        <v>1459314000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ht="17" x14ac:dyDescent="0.2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t="s">
        <v>20</v>
      </c>
      <c r="G226" s="7">
        <f t="shared" si="12"/>
        <v>403.63930885529157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12">
        <f t="shared" si="14"/>
        <v>41906.208333333336</v>
      </c>
      <c r="N226">
        <v>1415426400</v>
      </c>
      <c r="O226" s="12">
        <f t="shared" si="15"/>
        <v>41951.25</v>
      </c>
      <c r="P226" t="b">
        <v>0</v>
      </c>
      <c r="Q226" t="b">
        <v>0</v>
      </c>
      <c r="R226" t="s">
        <v>473</v>
      </c>
      <c r="S226" t="s">
        <v>2040</v>
      </c>
      <c r="T226" t="s">
        <v>2062</v>
      </c>
    </row>
    <row r="227" spans="1:20" ht="17" x14ac:dyDescent="0.2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t="s">
        <v>20</v>
      </c>
      <c r="G227" s="7">
        <f t="shared" si="12"/>
        <v>260.1740412979351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12">
        <f t="shared" si="14"/>
        <v>41762.208333333336</v>
      </c>
      <c r="N227">
        <v>1399093200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ht="17" x14ac:dyDescent="0.2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t="s">
        <v>20</v>
      </c>
      <c r="G228" s="7">
        <f t="shared" si="12"/>
        <v>366.63333333333333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12">
        <f t="shared" si="14"/>
        <v>40276.208333333336</v>
      </c>
      <c r="N228">
        <v>1273899600</v>
      </c>
      <c r="O228" s="12">
        <f t="shared" si="15"/>
        <v>40313.208333333336</v>
      </c>
      <c r="P228" t="b">
        <v>0</v>
      </c>
      <c r="Q228" t="b">
        <v>0</v>
      </c>
      <c r="R228" t="s">
        <v>121</v>
      </c>
      <c r="S228" t="s">
        <v>2053</v>
      </c>
      <c r="T228" t="s">
        <v>2054</v>
      </c>
    </row>
    <row r="229" spans="1:20" ht="17" x14ac:dyDescent="0.2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t="s">
        <v>20</v>
      </c>
      <c r="G229" s="7">
        <f t="shared" si="12"/>
        <v>168.72085385878489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12">
        <f t="shared" si="14"/>
        <v>42139.208333333328</v>
      </c>
      <c r="N229">
        <v>1432184400</v>
      </c>
      <c r="O229" s="12">
        <f t="shared" si="15"/>
        <v>42145.208333333328</v>
      </c>
      <c r="P229" t="b">
        <v>0</v>
      </c>
      <c r="Q229" t="b">
        <v>0</v>
      </c>
      <c r="R229" t="s">
        <v>291</v>
      </c>
      <c r="S229" t="s">
        <v>2049</v>
      </c>
      <c r="T229" t="s">
        <v>2060</v>
      </c>
    </row>
    <row r="230" spans="1:20" ht="17" x14ac:dyDescent="0.2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t="s">
        <v>20</v>
      </c>
      <c r="G230" s="7">
        <f t="shared" si="12"/>
        <v>119.90717911530093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12">
        <f t="shared" si="14"/>
        <v>42613.208333333328</v>
      </c>
      <c r="N230">
        <v>1474779600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ht="17" x14ac:dyDescent="0.2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t="s">
        <v>20</v>
      </c>
      <c r="G231" s="7">
        <f t="shared" si="12"/>
        <v>193.68925233644859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12">
        <f t="shared" si="14"/>
        <v>42887.208333333328</v>
      </c>
      <c r="N231">
        <v>1500440400</v>
      </c>
      <c r="O231" s="12">
        <f t="shared" si="15"/>
        <v>42935.208333333328</v>
      </c>
      <c r="P231" t="b">
        <v>0</v>
      </c>
      <c r="Q231" t="b">
        <v>1</v>
      </c>
      <c r="R231" t="s">
        <v>291</v>
      </c>
      <c r="S231" t="s">
        <v>2049</v>
      </c>
      <c r="T231" t="s">
        <v>2060</v>
      </c>
    </row>
    <row r="232" spans="1:20" ht="17" x14ac:dyDescent="0.2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t="s">
        <v>20</v>
      </c>
      <c r="G232" s="7">
        <f t="shared" si="12"/>
        <v>420.16666666666669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12">
        <f t="shared" si="14"/>
        <v>43805.25</v>
      </c>
      <c r="N232">
        <v>1575612000</v>
      </c>
      <c r="O232" s="12">
        <f t="shared" si="15"/>
        <v>43805.25</v>
      </c>
      <c r="P232" t="b">
        <v>0</v>
      </c>
      <c r="Q232" t="b">
        <v>0</v>
      </c>
      <c r="R232" t="s">
        <v>88</v>
      </c>
      <c r="S232" t="s">
        <v>2049</v>
      </c>
      <c r="T232" t="s">
        <v>2050</v>
      </c>
    </row>
    <row r="233" spans="1:20" ht="17" x14ac:dyDescent="0.2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t="s">
        <v>2072</v>
      </c>
      <c r="G233" s="7">
        <f t="shared" si="12"/>
        <v>76.708333333333329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12">
        <f t="shared" si="14"/>
        <v>41415.208333333336</v>
      </c>
      <c r="N233">
        <v>1374123600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ht="17" x14ac:dyDescent="0.2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t="s">
        <v>20</v>
      </c>
      <c r="G234" s="7">
        <f t="shared" si="12"/>
        <v>171.26470588235293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12">
        <f t="shared" si="14"/>
        <v>42576.208333333328</v>
      </c>
      <c r="N234">
        <v>1469509200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ht="17" x14ac:dyDescent="0.2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t="s">
        <v>20</v>
      </c>
      <c r="G235" s="7">
        <f t="shared" si="12"/>
        <v>157.89473684210526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12">
        <f t="shared" si="14"/>
        <v>40706.208333333336</v>
      </c>
      <c r="N235">
        <v>1309237200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ht="17" x14ac:dyDescent="0.2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t="s">
        <v>20</v>
      </c>
      <c r="G236" s="7">
        <f t="shared" si="12"/>
        <v>109.08</v>
      </c>
      <c r="H236">
        <v>149</v>
      </c>
      <c r="I236" s="5">
        <f t="shared" si="13"/>
        <v>54.906040268456373</v>
      </c>
      <c r="J236" t="s">
        <v>106</v>
      </c>
      <c r="K236" t="s">
        <v>107</v>
      </c>
      <c r="L236">
        <v>1503378000</v>
      </c>
      <c r="M236" s="12">
        <f t="shared" si="14"/>
        <v>42969.208333333328</v>
      </c>
      <c r="N236">
        <v>1503982800</v>
      </c>
      <c r="O236" s="12">
        <f t="shared" si="15"/>
        <v>42976.208333333328</v>
      </c>
      <c r="P236" t="b">
        <v>0</v>
      </c>
      <c r="Q236" t="b">
        <v>1</v>
      </c>
      <c r="R236" t="s">
        <v>88</v>
      </c>
      <c r="S236" t="s">
        <v>2049</v>
      </c>
      <c r="T236" t="s">
        <v>2050</v>
      </c>
    </row>
    <row r="237" spans="1:20" ht="34" x14ac:dyDescent="0.2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t="s">
        <v>14</v>
      </c>
      <c r="G237" s="7">
        <f t="shared" si="12"/>
        <v>41.732558139534881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12">
        <f t="shared" si="14"/>
        <v>42779.25</v>
      </c>
      <c r="N237">
        <v>1487397600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ht="17" x14ac:dyDescent="0.2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t="s">
        <v>14</v>
      </c>
      <c r="G238" s="7">
        <f t="shared" si="12"/>
        <v>10.944303797468354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12">
        <f t="shared" si="14"/>
        <v>43641.208333333328</v>
      </c>
      <c r="N238">
        <v>1562043600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4" x14ac:dyDescent="0.2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t="s">
        <v>20</v>
      </c>
      <c r="G239" s="7">
        <f t="shared" si="12"/>
        <v>159.3763440860215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12">
        <f t="shared" si="14"/>
        <v>41754.208333333336</v>
      </c>
      <c r="N239">
        <v>1398574800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ht="17" x14ac:dyDescent="0.2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t="s">
        <v>20</v>
      </c>
      <c r="G240" s="7">
        <f t="shared" si="12"/>
        <v>422.41666666666669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12">
        <f t="shared" si="14"/>
        <v>43083.25</v>
      </c>
      <c r="N240">
        <v>1515391200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34" x14ac:dyDescent="0.2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t="s">
        <v>14</v>
      </c>
      <c r="G241" s="7">
        <f t="shared" si="12"/>
        <v>97.71875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12">
        <f t="shared" si="14"/>
        <v>42245.208333333328</v>
      </c>
      <c r="N241">
        <v>1441170000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ht="17" x14ac:dyDescent="0.2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t="s">
        <v>20</v>
      </c>
      <c r="G242" s="7">
        <f t="shared" si="12"/>
        <v>418.78911564625849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12">
        <f t="shared" si="14"/>
        <v>40396.208333333336</v>
      </c>
      <c r="N242">
        <v>1281157200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ht="17" x14ac:dyDescent="0.2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t="s">
        <v>20</v>
      </c>
      <c r="G243" s="7">
        <f t="shared" si="12"/>
        <v>101.91632047477745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12">
        <f t="shared" si="14"/>
        <v>41742.208333333336</v>
      </c>
      <c r="N243">
        <v>1398229200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ht="17" x14ac:dyDescent="0.2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t="s">
        <v>20</v>
      </c>
      <c r="G244" s="7">
        <f t="shared" si="12"/>
        <v>127.72619047619047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12">
        <f t="shared" si="14"/>
        <v>42865.208333333328</v>
      </c>
      <c r="N244">
        <v>1495256400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4" x14ac:dyDescent="0.2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t="s">
        <v>20</v>
      </c>
      <c r="G245" s="7">
        <f t="shared" si="12"/>
        <v>445.21739130434781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12">
        <f t="shared" si="14"/>
        <v>43163.25</v>
      </c>
      <c r="N245">
        <v>1520402400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4" x14ac:dyDescent="0.2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t="s">
        <v>20</v>
      </c>
      <c r="G246" s="7">
        <f t="shared" si="12"/>
        <v>569.71428571428578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12">
        <f t="shared" si="14"/>
        <v>41834.208333333336</v>
      </c>
      <c r="N246">
        <v>1409806800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ht="17" x14ac:dyDescent="0.2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t="s">
        <v>20</v>
      </c>
      <c r="G247" s="7">
        <f t="shared" si="12"/>
        <v>509.34482758620686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12">
        <f t="shared" si="14"/>
        <v>41736.208333333336</v>
      </c>
      <c r="N247">
        <v>1396933200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ht="17" x14ac:dyDescent="0.2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t="s">
        <v>20</v>
      </c>
      <c r="G248" s="7">
        <f t="shared" si="12"/>
        <v>325.5333333333333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12">
        <f t="shared" si="14"/>
        <v>41491.208333333336</v>
      </c>
      <c r="N248">
        <v>1376024400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ht="17" x14ac:dyDescent="0.2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t="s">
        <v>20</v>
      </c>
      <c r="G249" s="7">
        <f t="shared" si="12"/>
        <v>932.61616161616166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12">
        <f t="shared" si="14"/>
        <v>42726.25</v>
      </c>
      <c r="N249">
        <v>1483682400</v>
      </c>
      <c r="O249" s="12">
        <f t="shared" si="15"/>
        <v>42741.25</v>
      </c>
      <c r="P249" t="b">
        <v>0</v>
      </c>
      <c r="Q249" t="b">
        <v>1</v>
      </c>
      <c r="R249" t="s">
        <v>118</v>
      </c>
      <c r="S249" t="s">
        <v>2046</v>
      </c>
      <c r="T249" t="s">
        <v>2052</v>
      </c>
    </row>
    <row r="250" spans="1:20" ht="17" x14ac:dyDescent="0.2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t="s">
        <v>20</v>
      </c>
      <c r="G250" s="7">
        <f t="shared" si="12"/>
        <v>211.33870967741933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12">
        <f t="shared" si="14"/>
        <v>42004.25</v>
      </c>
      <c r="N250">
        <v>1420437600</v>
      </c>
      <c r="O250" s="12">
        <f t="shared" si="15"/>
        <v>42009.25</v>
      </c>
      <c r="P250" t="b">
        <v>0</v>
      </c>
      <c r="Q250" t="b">
        <v>0</v>
      </c>
      <c r="R250" t="s">
        <v>291</v>
      </c>
      <c r="S250" t="s">
        <v>2049</v>
      </c>
      <c r="T250" t="s">
        <v>2060</v>
      </c>
    </row>
    <row r="251" spans="1:20" ht="17" x14ac:dyDescent="0.2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t="s">
        <v>20</v>
      </c>
      <c r="G251" s="7">
        <f t="shared" si="12"/>
        <v>273.32520325203251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12">
        <f t="shared" si="14"/>
        <v>42006.25</v>
      </c>
      <c r="N251">
        <v>1420783200</v>
      </c>
      <c r="O251" s="12">
        <f t="shared" si="15"/>
        <v>42013.25</v>
      </c>
      <c r="P251" t="b">
        <v>0</v>
      </c>
      <c r="Q251" t="b">
        <v>0</v>
      </c>
      <c r="R251" t="s">
        <v>205</v>
      </c>
      <c r="S251" t="s">
        <v>2046</v>
      </c>
      <c r="T251" t="s">
        <v>2058</v>
      </c>
    </row>
    <row r="252" spans="1:20" ht="17" x14ac:dyDescent="0.2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t="s">
        <v>14</v>
      </c>
      <c r="G252" s="7">
        <f t="shared" si="12"/>
        <v>3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12">
        <f t="shared" si="14"/>
        <v>40203.25</v>
      </c>
      <c r="N252">
        <v>1267423200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ht="17" x14ac:dyDescent="0.2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t="s">
        <v>14</v>
      </c>
      <c r="G253" s="7">
        <f t="shared" si="12"/>
        <v>54.084507042253513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12">
        <f t="shared" si="14"/>
        <v>41252.25</v>
      </c>
      <c r="N253">
        <v>1355205600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4" x14ac:dyDescent="0.2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t="s">
        <v>20</v>
      </c>
      <c r="G254" s="7">
        <f t="shared" si="12"/>
        <v>626.29999999999995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12">
        <f t="shared" si="14"/>
        <v>41572.208333333336</v>
      </c>
      <c r="N254">
        <v>1383109200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ht="17" x14ac:dyDescent="0.2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t="s">
        <v>14</v>
      </c>
      <c r="G255" s="7">
        <f t="shared" si="12"/>
        <v>89.021399176954731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12">
        <f t="shared" si="14"/>
        <v>40641.208333333336</v>
      </c>
      <c r="N255">
        <v>1303275600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34" x14ac:dyDescent="0.2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t="s">
        <v>20</v>
      </c>
      <c r="G256" s="7">
        <f t="shared" si="12"/>
        <v>184.89130434782609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12">
        <f t="shared" si="14"/>
        <v>42787.25</v>
      </c>
      <c r="N256">
        <v>1487829600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34" x14ac:dyDescent="0.2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t="s">
        <v>20</v>
      </c>
      <c r="G257" s="7">
        <f t="shared" si="12"/>
        <v>120.16770186335404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12">
        <f t="shared" si="14"/>
        <v>40590.25</v>
      </c>
      <c r="N257">
        <v>1298268000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ht="17" x14ac:dyDescent="0.2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t="s">
        <v>14</v>
      </c>
      <c r="G258" s="7">
        <f t="shared" ref="G258:G321" si="16">E258/D258*100</f>
        <v>23.390243902439025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 s="12">
        <f t="shared" si="14"/>
        <v>42393.25</v>
      </c>
      <c r="N258">
        <v>1456812000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ht="17" x14ac:dyDescent="0.2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t="s">
        <v>20</v>
      </c>
      <c r="G259" s="7">
        <f t="shared" si="16"/>
        <v>146</v>
      </c>
      <c r="H259">
        <v>92</v>
      </c>
      <c r="I259" s="5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12">
        <f t="shared" ref="M259:M322" si="18">(((L259/60)/60)/24)+DATE(1970,1,1)</f>
        <v>41338.25</v>
      </c>
      <c r="N259">
        <v>1363669200</v>
      </c>
      <c r="O259" s="12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ht="17" x14ac:dyDescent="0.2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t="s">
        <v>20</v>
      </c>
      <c r="G260" s="7">
        <f t="shared" si="16"/>
        <v>268.48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 s="12">
        <f t="shared" si="18"/>
        <v>42712.25</v>
      </c>
      <c r="N260">
        <v>1482904800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4" x14ac:dyDescent="0.2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t="s">
        <v>20</v>
      </c>
      <c r="G261" s="7">
        <f t="shared" si="16"/>
        <v>597.5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12">
        <f t="shared" si="18"/>
        <v>41251.25</v>
      </c>
      <c r="N261">
        <v>1356588000</v>
      </c>
      <c r="O261" s="12">
        <f t="shared" si="19"/>
        <v>41270.25</v>
      </c>
      <c r="P261" t="b">
        <v>1</v>
      </c>
      <c r="Q261" t="b">
        <v>0</v>
      </c>
      <c r="R261" t="s">
        <v>121</v>
      </c>
      <c r="S261" t="s">
        <v>2053</v>
      </c>
      <c r="T261" t="s">
        <v>2054</v>
      </c>
    </row>
    <row r="262" spans="1:20" ht="17" x14ac:dyDescent="0.2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t="s">
        <v>20</v>
      </c>
      <c r="G262" s="7">
        <f t="shared" si="16"/>
        <v>157.69841269841268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12">
        <f t="shared" si="18"/>
        <v>41180.208333333336</v>
      </c>
      <c r="N262">
        <v>1349845200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4" x14ac:dyDescent="0.2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t="s">
        <v>14</v>
      </c>
      <c r="G263" s="7">
        <f t="shared" si="16"/>
        <v>31.201660735468568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12">
        <f t="shared" si="18"/>
        <v>40415.208333333336</v>
      </c>
      <c r="N263">
        <v>1283058000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ht="17" x14ac:dyDescent="0.2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t="s">
        <v>20</v>
      </c>
      <c r="G264" s="7">
        <f t="shared" si="16"/>
        <v>313.41176470588238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12">
        <f t="shared" si="18"/>
        <v>40638.208333333336</v>
      </c>
      <c r="N264">
        <v>1304226000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ht="17" x14ac:dyDescent="0.2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t="s">
        <v>20</v>
      </c>
      <c r="G265" s="7">
        <f t="shared" si="16"/>
        <v>370.89655172413791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12">
        <f t="shared" si="18"/>
        <v>40187.25</v>
      </c>
      <c r="N265">
        <v>1263016800</v>
      </c>
      <c r="O265" s="12">
        <f t="shared" si="19"/>
        <v>40187.25</v>
      </c>
      <c r="P265" t="b">
        <v>0</v>
      </c>
      <c r="Q265" t="b">
        <v>0</v>
      </c>
      <c r="R265" t="s">
        <v>121</v>
      </c>
      <c r="S265" t="s">
        <v>2053</v>
      </c>
      <c r="T265" t="s">
        <v>2054</v>
      </c>
    </row>
    <row r="266" spans="1:20" ht="17" x14ac:dyDescent="0.2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t="s">
        <v>20</v>
      </c>
      <c r="G266" s="7">
        <f t="shared" si="16"/>
        <v>362.66447368421052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12">
        <f t="shared" si="18"/>
        <v>41317.25</v>
      </c>
      <c r="N266">
        <v>1362031200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ht="17" x14ac:dyDescent="0.2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t="s">
        <v>20</v>
      </c>
      <c r="G267" s="7">
        <f t="shared" si="16"/>
        <v>123.08163265306122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12">
        <f t="shared" si="18"/>
        <v>42372.25</v>
      </c>
      <c r="N267">
        <v>1455602400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ht="17" x14ac:dyDescent="0.2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t="s">
        <v>14</v>
      </c>
      <c r="G268" s="7">
        <f t="shared" si="16"/>
        <v>76.766756032171585</v>
      </c>
      <c r="H268">
        <v>3182</v>
      </c>
      <c r="I268" s="5">
        <f t="shared" si="17"/>
        <v>26.996228786926462</v>
      </c>
      <c r="J268" t="s">
        <v>106</v>
      </c>
      <c r="K268" t="s">
        <v>107</v>
      </c>
      <c r="L268">
        <v>1415340000</v>
      </c>
      <c r="M268" s="12">
        <f t="shared" si="18"/>
        <v>41950.25</v>
      </c>
      <c r="N268">
        <v>1418191200</v>
      </c>
      <c r="O268" s="12">
        <f t="shared" si="19"/>
        <v>41983.25</v>
      </c>
      <c r="P268" t="b">
        <v>0</v>
      </c>
      <c r="Q268" t="b">
        <v>1</v>
      </c>
      <c r="R268" t="s">
        <v>158</v>
      </c>
      <c r="S268" t="s">
        <v>2034</v>
      </c>
      <c r="T268" t="s">
        <v>2057</v>
      </c>
    </row>
    <row r="269" spans="1:20" ht="17" x14ac:dyDescent="0.2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t="s">
        <v>20</v>
      </c>
      <c r="G269" s="7">
        <f t="shared" si="16"/>
        <v>233.62012987012989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12">
        <f t="shared" si="18"/>
        <v>41206.208333333336</v>
      </c>
      <c r="N269">
        <v>1352440800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ht="17" x14ac:dyDescent="0.2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t="s">
        <v>20</v>
      </c>
      <c r="G270" s="7">
        <f t="shared" si="16"/>
        <v>180.53333333333333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12">
        <f t="shared" si="18"/>
        <v>41186.208333333336</v>
      </c>
      <c r="N270">
        <v>1353304800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ht="17" x14ac:dyDescent="0.2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t="s">
        <v>20</v>
      </c>
      <c r="G271" s="7">
        <f t="shared" si="16"/>
        <v>252.62857142857143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12">
        <f t="shared" si="18"/>
        <v>43496.25</v>
      </c>
      <c r="N271">
        <v>1550728800</v>
      </c>
      <c r="O271" s="12">
        <f t="shared" si="19"/>
        <v>43517.25</v>
      </c>
      <c r="P271" t="b">
        <v>0</v>
      </c>
      <c r="Q271" t="b">
        <v>0</v>
      </c>
      <c r="R271" t="s">
        <v>268</v>
      </c>
      <c r="S271" t="s">
        <v>2040</v>
      </c>
      <c r="T271" t="s">
        <v>2059</v>
      </c>
    </row>
    <row r="272" spans="1:20" ht="17" x14ac:dyDescent="0.2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t="s">
        <v>2072</v>
      </c>
      <c r="G272" s="7">
        <f t="shared" si="16"/>
        <v>27.176538240368025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12">
        <f t="shared" si="18"/>
        <v>40514.25</v>
      </c>
      <c r="N272">
        <v>1291442400</v>
      </c>
      <c r="O272" s="12">
        <f t="shared" si="19"/>
        <v>40516.25</v>
      </c>
      <c r="P272" t="b">
        <v>0</v>
      </c>
      <c r="Q272" t="b">
        <v>0</v>
      </c>
      <c r="R272" t="s">
        <v>88</v>
      </c>
      <c r="S272" t="s">
        <v>2049</v>
      </c>
      <c r="T272" t="s">
        <v>2050</v>
      </c>
    </row>
    <row r="273" spans="1:20" ht="34" x14ac:dyDescent="0.2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t="s">
        <v>47</v>
      </c>
      <c r="G273" s="7">
        <f t="shared" si="16"/>
        <v>1.2706571242680547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12">
        <f t="shared" si="18"/>
        <v>42345.25</v>
      </c>
      <c r="N273">
        <v>1452146400</v>
      </c>
      <c r="O273" s="12">
        <f t="shared" si="19"/>
        <v>42376.25</v>
      </c>
      <c r="P273" t="b">
        <v>0</v>
      </c>
      <c r="Q273" t="b">
        <v>0</v>
      </c>
      <c r="R273" t="s">
        <v>121</v>
      </c>
      <c r="S273" t="s">
        <v>2053</v>
      </c>
      <c r="T273" t="s">
        <v>2054</v>
      </c>
    </row>
    <row r="274" spans="1:20" ht="17" x14ac:dyDescent="0.2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t="s">
        <v>20</v>
      </c>
      <c r="G274" s="7">
        <f t="shared" si="16"/>
        <v>304.0097847358121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12">
        <f t="shared" si="18"/>
        <v>43656.208333333328</v>
      </c>
      <c r="N274">
        <v>1564894800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ht="17" x14ac:dyDescent="0.2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t="s">
        <v>20</v>
      </c>
      <c r="G275" s="7">
        <f t="shared" si="16"/>
        <v>137.23076923076923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12">
        <f t="shared" si="18"/>
        <v>42995.208333333328</v>
      </c>
      <c r="N275">
        <v>1505883600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4" x14ac:dyDescent="0.2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t="s">
        <v>14</v>
      </c>
      <c r="G276" s="7">
        <f t="shared" si="16"/>
        <v>32.208333333333336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12">
        <f t="shared" si="18"/>
        <v>43045.25</v>
      </c>
      <c r="N276">
        <v>1510380000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4" x14ac:dyDescent="0.2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t="s">
        <v>20</v>
      </c>
      <c r="G277" s="7">
        <f t="shared" si="16"/>
        <v>241.51282051282053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12">
        <f t="shared" si="18"/>
        <v>43561.208333333328</v>
      </c>
      <c r="N277">
        <v>1555218000</v>
      </c>
      <c r="O277" s="12">
        <f t="shared" si="19"/>
        <v>43569.208333333328</v>
      </c>
      <c r="P277" t="b">
        <v>0</v>
      </c>
      <c r="Q277" t="b">
        <v>0</v>
      </c>
      <c r="R277" t="s">
        <v>205</v>
      </c>
      <c r="S277" t="s">
        <v>2046</v>
      </c>
      <c r="T277" t="s">
        <v>2058</v>
      </c>
    </row>
    <row r="278" spans="1:20" ht="17" x14ac:dyDescent="0.2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t="s">
        <v>14</v>
      </c>
      <c r="G278" s="7">
        <f t="shared" si="16"/>
        <v>96.8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12">
        <f t="shared" si="18"/>
        <v>41018.208333333336</v>
      </c>
      <c r="N278">
        <v>1335243600</v>
      </c>
      <c r="O278" s="12">
        <f t="shared" si="19"/>
        <v>41023.208333333336</v>
      </c>
      <c r="P278" t="b">
        <v>0</v>
      </c>
      <c r="Q278" t="b">
        <v>1</v>
      </c>
      <c r="R278" t="s">
        <v>88</v>
      </c>
      <c r="S278" t="s">
        <v>2049</v>
      </c>
      <c r="T278" t="s">
        <v>2050</v>
      </c>
    </row>
    <row r="279" spans="1:20" ht="34" x14ac:dyDescent="0.2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t="s">
        <v>20</v>
      </c>
      <c r="G279" s="7">
        <f t="shared" si="16"/>
        <v>1066.4285714285716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12">
        <f t="shared" si="18"/>
        <v>40378.208333333336</v>
      </c>
      <c r="N279">
        <v>1279688400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ht="17" x14ac:dyDescent="0.2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t="s">
        <v>20</v>
      </c>
      <c r="G280" s="7">
        <f t="shared" si="16"/>
        <v>325.88888888888891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12">
        <f t="shared" si="18"/>
        <v>41239.25</v>
      </c>
      <c r="N280">
        <v>1356069600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ht="17" x14ac:dyDescent="0.2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t="s">
        <v>20</v>
      </c>
      <c r="G281" s="7">
        <f t="shared" si="16"/>
        <v>170.70000000000002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12">
        <f t="shared" si="18"/>
        <v>43346.208333333328</v>
      </c>
      <c r="N281">
        <v>1536210000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4" x14ac:dyDescent="0.2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t="s">
        <v>20</v>
      </c>
      <c r="G282" s="7">
        <f t="shared" si="16"/>
        <v>581.44000000000005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12">
        <f t="shared" si="18"/>
        <v>43060.25</v>
      </c>
      <c r="N282">
        <v>1511762400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ht="17" x14ac:dyDescent="0.2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t="s">
        <v>14</v>
      </c>
      <c r="G283" s="7">
        <f t="shared" si="16"/>
        <v>91.520972644376897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12">
        <f t="shared" si="18"/>
        <v>40979.25</v>
      </c>
      <c r="N283">
        <v>1333256400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ht="17" x14ac:dyDescent="0.2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t="s">
        <v>20</v>
      </c>
      <c r="G284" s="7">
        <f t="shared" si="16"/>
        <v>108.04761904761904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12">
        <f t="shared" si="18"/>
        <v>42701.25</v>
      </c>
      <c r="N284">
        <v>1480744800</v>
      </c>
      <c r="O284" s="12">
        <f t="shared" si="19"/>
        <v>42707.25</v>
      </c>
      <c r="P284" t="b">
        <v>0</v>
      </c>
      <c r="Q284" t="b">
        <v>1</v>
      </c>
      <c r="R284" t="s">
        <v>268</v>
      </c>
      <c r="S284" t="s">
        <v>2040</v>
      </c>
      <c r="T284" t="s">
        <v>2059</v>
      </c>
    </row>
    <row r="285" spans="1:20" ht="34" x14ac:dyDescent="0.2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t="s">
        <v>14</v>
      </c>
      <c r="G285" s="7">
        <f t="shared" si="16"/>
        <v>18.728395061728396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12">
        <f t="shared" si="18"/>
        <v>42520.208333333328</v>
      </c>
      <c r="N285">
        <v>1465016400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ht="17" x14ac:dyDescent="0.2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t="s">
        <v>14</v>
      </c>
      <c r="G286" s="7">
        <f t="shared" si="16"/>
        <v>83.193877551020407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12">
        <f t="shared" si="18"/>
        <v>41030.208333333336</v>
      </c>
      <c r="N286">
        <v>1336280400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ht="17" x14ac:dyDescent="0.2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t="s">
        <v>20</v>
      </c>
      <c r="G287" s="7">
        <f t="shared" si="16"/>
        <v>706.33333333333337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12">
        <f t="shared" si="18"/>
        <v>42623.208333333328</v>
      </c>
      <c r="N287">
        <v>1476766800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ht="17" x14ac:dyDescent="0.2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t="s">
        <v>2072</v>
      </c>
      <c r="G288" s="7">
        <f t="shared" si="16"/>
        <v>17.446030330062445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12">
        <f t="shared" si="18"/>
        <v>42697.25</v>
      </c>
      <c r="N288">
        <v>1480485600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ht="17" x14ac:dyDescent="0.2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t="s">
        <v>20</v>
      </c>
      <c r="G289" s="7">
        <f t="shared" si="16"/>
        <v>209.73015873015873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12">
        <f t="shared" si="18"/>
        <v>42122.208333333328</v>
      </c>
      <c r="N289">
        <v>1430197200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ht="17" x14ac:dyDescent="0.2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t="s">
        <v>14</v>
      </c>
      <c r="G290" s="7">
        <f t="shared" si="16"/>
        <v>97.785714285714292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12">
        <f t="shared" si="18"/>
        <v>40982.208333333336</v>
      </c>
      <c r="N290">
        <v>1331787600</v>
      </c>
      <c r="O290" s="12">
        <f t="shared" si="19"/>
        <v>40983.208333333336</v>
      </c>
      <c r="P290" t="b">
        <v>0</v>
      </c>
      <c r="Q290" t="b">
        <v>1</v>
      </c>
      <c r="R290" t="s">
        <v>147</v>
      </c>
      <c r="S290" t="s">
        <v>2034</v>
      </c>
      <c r="T290" t="s">
        <v>2056</v>
      </c>
    </row>
    <row r="291" spans="1:20" ht="17" x14ac:dyDescent="0.2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t="s">
        <v>20</v>
      </c>
      <c r="G291" s="7">
        <f t="shared" si="16"/>
        <v>1684.25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12">
        <f t="shared" si="18"/>
        <v>42219.208333333328</v>
      </c>
      <c r="N291">
        <v>1438837200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ht="17" x14ac:dyDescent="0.2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t="s">
        <v>14</v>
      </c>
      <c r="G292" s="7">
        <f t="shared" si="16"/>
        <v>54.402135231316727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12">
        <f t="shared" si="18"/>
        <v>41404.208333333336</v>
      </c>
      <c r="N292">
        <v>1370926800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ht="17" x14ac:dyDescent="0.2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t="s">
        <v>20</v>
      </c>
      <c r="G293" s="7">
        <f t="shared" si="16"/>
        <v>456.61111111111109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12">
        <f t="shared" si="18"/>
        <v>40831.208333333336</v>
      </c>
      <c r="N293">
        <v>1319000400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ht="17" x14ac:dyDescent="0.2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t="s">
        <v>14</v>
      </c>
      <c r="G294" s="7">
        <f t="shared" si="16"/>
        <v>9.8219178082191778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12">
        <f t="shared" si="18"/>
        <v>40984.208333333336</v>
      </c>
      <c r="N294">
        <v>1333429200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ht="17" x14ac:dyDescent="0.2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t="s">
        <v>2072</v>
      </c>
      <c r="G295" s="7">
        <f t="shared" si="16"/>
        <v>16.384615384615383</v>
      </c>
      <c r="H295">
        <v>32</v>
      </c>
      <c r="I295" s="5">
        <f t="shared" si="17"/>
        <v>33.28125</v>
      </c>
      <c r="J295" t="s">
        <v>106</v>
      </c>
      <c r="K295" t="s">
        <v>107</v>
      </c>
      <c r="L295">
        <v>1286254800</v>
      </c>
      <c r="M295" s="12">
        <f t="shared" si="18"/>
        <v>40456.208333333336</v>
      </c>
      <c r="N295">
        <v>1287032400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ht="17" x14ac:dyDescent="0.2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t="s">
        <v>20</v>
      </c>
      <c r="G296" s="7">
        <f t="shared" si="16"/>
        <v>1339.6666666666667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12">
        <f t="shared" si="18"/>
        <v>43399.208333333328</v>
      </c>
      <c r="N296">
        <v>1541570400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4" x14ac:dyDescent="0.2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t="s">
        <v>14</v>
      </c>
      <c r="G297" s="7">
        <f t="shared" si="16"/>
        <v>35.650077760497666</v>
      </c>
      <c r="H297">
        <v>1910</v>
      </c>
      <c r="I297" s="5">
        <f t="shared" si="17"/>
        <v>36.004712041884815</v>
      </c>
      <c r="J297" t="s">
        <v>97</v>
      </c>
      <c r="K297" t="s">
        <v>98</v>
      </c>
      <c r="L297">
        <v>1381813200</v>
      </c>
      <c r="M297" s="12">
        <f t="shared" si="18"/>
        <v>41562.208333333336</v>
      </c>
      <c r="N297">
        <v>1383976800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4" x14ac:dyDescent="0.2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t="s">
        <v>14</v>
      </c>
      <c r="G298" s="7">
        <f t="shared" si="16"/>
        <v>54.950819672131146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12">
        <f t="shared" si="18"/>
        <v>43493.25</v>
      </c>
      <c r="N298">
        <v>1550556000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ht="17" x14ac:dyDescent="0.2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t="s">
        <v>14</v>
      </c>
      <c r="G299" s="7">
        <f t="shared" si="16"/>
        <v>94.236111111111114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12">
        <f t="shared" si="18"/>
        <v>41653.25</v>
      </c>
      <c r="N299">
        <v>1390456800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ht="17" x14ac:dyDescent="0.2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t="s">
        <v>20</v>
      </c>
      <c r="G300" s="7">
        <f t="shared" si="16"/>
        <v>143.91428571428571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12">
        <f t="shared" si="18"/>
        <v>42426.25</v>
      </c>
      <c r="N300">
        <v>1458018000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4" x14ac:dyDescent="0.2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t="s">
        <v>14</v>
      </c>
      <c r="G301" s="7">
        <f t="shared" si="16"/>
        <v>51.421052631578945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12">
        <f t="shared" si="18"/>
        <v>42432.25</v>
      </c>
      <c r="N301">
        <v>1461819600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ht="17" x14ac:dyDescent="0.2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t="s">
        <v>14</v>
      </c>
      <c r="G302" s="7">
        <f t="shared" si="16"/>
        <v>5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12">
        <f t="shared" si="18"/>
        <v>42977.208333333328</v>
      </c>
      <c r="N302">
        <v>1504155600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ht="34" x14ac:dyDescent="0.2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t="s">
        <v>20</v>
      </c>
      <c r="G303" s="7">
        <f t="shared" si="16"/>
        <v>1344.6666666666667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12">
        <f t="shared" si="18"/>
        <v>42061.25</v>
      </c>
      <c r="N303">
        <v>1426395600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ht="17" x14ac:dyDescent="0.2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t="s">
        <v>14</v>
      </c>
      <c r="G304" s="7">
        <f t="shared" si="16"/>
        <v>31.844940867279899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12">
        <f t="shared" si="18"/>
        <v>43345.208333333328</v>
      </c>
      <c r="N304">
        <v>1537074000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ht="17" x14ac:dyDescent="0.2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t="s">
        <v>14</v>
      </c>
      <c r="G305" s="7">
        <f t="shared" si="16"/>
        <v>82.617647058823536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12">
        <f t="shared" si="18"/>
        <v>42376.25</v>
      </c>
      <c r="N305">
        <v>1452578400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ht="17" x14ac:dyDescent="0.2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t="s">
        <v>20</v>
      </c>
      <c r="G306" s="7">
        <f t="shared" si="16"/>
        <v>546.14285714285722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12">
        <f t="shared" si="18"/>
        <v>42589.208333333328</v>
      </c>
      <c r="N306">
        <v>1474088400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ht="17" x14ac:dyDescent="0.2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t="s">
        <v>20</v>
      </c>
      <c r="G307" s="7">
        <f t="shared" si="16"/>
        <v>286.21428571428572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12">
        <f t="shared" si="18"/>
        <v>42448.208333333328</v>
      </c>
      <c r="N307">
        <v>1461906000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4" x14ac:dyDescent="0.2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t="s">
        <v>14</v>
      </c>
      <c r="G308" s="7">
        <f t="shared" si="16"/>
        <v>7.9076923076923071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12">
        <f t="shared" si="18"/>
        <v>42930.208333333328</v>
      </c>
      <c r="N308">
        <v>1500267600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ht="17" x14ac:dyDescent="0.2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t="s">
        <v>20</v>
      </c>
      <c r="G309" s="7">
        <f t="shared" si="16"/>
        <v>132.13677811550153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12">
        <f t="shared" si="18"/>
        <v>41066.208333333336</v>
      </c>
      <c r="N309">
        <v>1340686800</v>
      </c>
      <c r="O309" s="12">
        <f t="shared" si="19"/>
        <v>41086.208333333336</v>
      </c>
      <c r="P309" t="b">
        <v>0</v>
      </c>
      <c r="Q309" t="b">
        <v>1</v>
      </c>
      <c r="R309" t="s">
        <v>118</v>
      </c>
      <c r="S309" t="s">
        <v>2046</v>
      </c>
      <c r="T309" t="s">
        <v>2052</v>
      </c>
    </row>
    <row r="310" spans="1:20" ht="17" x14ac:dyDescent="0.2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t="s">
        <v>14</v>
      </c>
      <c r="G310" s="7">
        <f t="shared" si="16"/>
        <v>74.077834179357026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12">
        <f t="shared" si="18"/>
        <v>40651.208333333336</v>
      </c>
      <c r="N310">
        <v>1303189200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ht="17" x14ac:dyDescent="0.2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t="s">
        <v>2072</v>
      </c>
      <c r="G311" s="7">
        <f t="shared" si="16"/>
        <v>75.292682926829272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12">
        <f t="shared" si="18"/>
        <v>40807.208333333336</v>
      </c>
      <c r="N311">
        <v>1318309200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ht="17" x14ac:dyDescent="0.2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t="s">
        <v>14</v>
      </c>
      <c r="G312" s="7">
        <f t="shared" si="16"/>
        <v>20.333333333333332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12">
        <f t="shared" si="18"/>
        <v>40277.208333333336</v>
      </c>
      <c r="N312">
        <v>1272171600</v>
      </c>
      <c r="O312" s="12">
        <f t="shared" si="19"/>
        <v>40293.208333333336</v>
      </c>
      <c r="P312" t="b">
        <v>0</v>
      </c>
      <c r="Q312" t="b">
        <v>0</v>
      </c>
      <c r="R312" t="s">
        <v>88</v>
      </c>
      <c r="S312" t="s">
        <v>2049</v>
      </c>
      <c r="T312" t="s">
        <v>2050</v>
      </c>
    </row>
    <row r="313" spans="1:20" ht="17" x14ac:dyDescent="0.2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t="s">
        <v>20</v>
      </c>
      <c r="G313" s="7">
        <f t="shared" si="16"/>
        <v>203.36507936507937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12">
        <f t="shared" si="18"/>
        <v>40590.25</v>
      </c>
      <c r="N313">
        <v>1298872800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ht="17" x14ac:dyDescent="0.2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t="s">
        <v>20</v>
      </c>
      <c r="G314" s="7">
        <f t="shared" si="16"/>
        <v>310.2284263959391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12">
        <f t="shared" si="18"/>
        <v>41572.208333333336</v>
      </c>
      <c r="N314">
        <v>1383282000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ht="17" x14ac:dyDescent="0.2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t="s">
        <v>20</v>
      </c>
      <c r="G315" s="7">
        <f t="shared" si="16"/>
        <v>395.31818181818181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12">
        <f t="shared" si="18"/>
        <v>40966.25</v>
      </c>
      <c r="N315">
        <v>1330495200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ht="17" x14ac:dyDescent="0.2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t="s">
        <v>20</v>
      </c>
      <c r="G316" s="7">
        <f t="shared" si="16"/>
        <v>294.71428571428572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12">
        <f t="shared" si="18"/>
        <v>43536.208333333328</v>
      </c>
      <c r="N316">
        <v>1552798800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34" x14ac:dyDescent="0.2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t="s">
        <v>14</v>
      </c>
      <c r="G317" s="7">
        <f t="shared" si="16"/>
        <v>33.89473684210526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12">
        <f t="shared" si="18"/>
        <v>41783.208333333336</v>
      </c>
      <c r="N317">
        <v>1403413200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ht="17" x14ac:dyDescent="0.2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t="s">
        <v>14</v>
      </c>
      <c r="G318" s="7">
        <f t="shared" si="16"/>
        <v>66.677083333333329</v>
      </c>
      <c r="H318">
        <v>108</v>
      </c>
      <c r="I318" s="5">
        <f t="shared" si="17"/>
        <v>59.268518518518519</v>
      </c>
      <c r="J318" t="s">
        <v>106</v>
      </c>
      <c r="K318" t="s">
        <v>107</v>
      </c>
      <c r="L318">
        <v>1574143200</v>
      </c>
      <c r="M318" s="12">
        <f t="shared" si="18"/>
        <v>43788.25</v>
      </c>
      <c r="N318">
        <v>1574229600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ht="17" x14ac:dyDescent="0.2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t="s">
        <v>14</v>
      </c>
      <c r="G319" s="7">
        <f t="shared" si="16"/>
        <v>19.227272727272727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12">
        <f t="shared" si="18"/>
        <v>42869.208333333328</v>
      </c>
      <c r="N319">
        <v>1495861200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4" x14ac:dyDescent="0.2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t="s">
        <v>14</v>
      </c>
      <c r="G320" s="7">
        <f t="shared" si="16"/>
        <v>15.842105263157894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12">
        <f t="shared" si="18"/>
        <v>41684.25</v>
      </c>
      <c r="N320">
        <v>1392530400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ht="17" x14ac:dyDescent="0.2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t="s">
        <v>2072</v>
      </c>
      <c r="G321" s="7">
        <f t="shared" si="16"/>
        <v>38.702380952380956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12">
        <f t="shared" si="18"/>
        <v>40402.208333333336</v>
      </c>
      <c r="N321">
        <v>1283662800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ht="17" x14ac:dyDescent="0.2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t="s">
        <v>14</v>
      </c>
      <c r="G322" s="7">
        <f t="shared" ref="G322:G385" si="20">E322/D322*100</f>
        <v>9.5876777251184837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 s="12">
        <f t="shared" si="18"/>
        <v>40673.208333333336</v>
      </c>
      <c r="N322">
        <v>1305781200</v>
      </c>
      <c r="O322" s="12">
        <f t="shared" si="19"/>
        <v>40682.208333333336</v>
      </c>
      <c r="P322" t="b">
        <v>0</v>
      </c>
      <c r="Q322" t="b">
        <v>0</v>
      </c>
      <c r="R322" t="s">
        <v>118</v>
      </c>
      <c r="S322" t="s">
        <v>2046</v>
      </c>
      <c r="T322" t="s">
        <v>2052</v>
      </c>
    </row>
    <row r="323" spans="1:20" ht="34" x14ac:dyDescent="0.2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t="s">
        <v>14</v>
      </c>
      <c r="G323" s="7">
        <f t="shared" si="20"/>
        <v>94.144366197183089</v>
      </c>
      <c r="H323">
        <v>2468</v>
      </c>
      <c r="I323" s="5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12">
        <f t="shared" ref="M323:M386" si="22">(((L323/60)/60)/24)+DATE(1970,1,1)</f>
        <v>40634.208333333336</v>
      </c>
      <c r="N323">
        <v>1302325200</v>
      </c>
      <c r="O323" s="12">
        <f t="shared" ref="O323:O386" si="23">(((N323/60)/60)/24)+DATE(1970,1,1)</f>
        <v>40642.208333333336</v>
      </c>
      <c r="P323" t="b">
        <v>0</v>
      </c>
      <c r="Q323" t="b">
        <v>0</v>
      </c>
      <c r="R323" t="s">
        <v>99</v>
      </c>
      <c r="S323" t="s">
        <v>2040</v>
      </c>
      <c r="T323" t="s">
        <v>2051</v>
      </c>
    </row>
    <row r="324" spans="1:20" ht="34" x14ac:dyDescent="0.2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t="s">
        <v>20</v>
      </c>
      <c r="G324" s="7">
        <f t="shared" si="20"/>
        <v>166.56234096692114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 s="12">
        <f t="shared" si="22"/>
        <v>40507.25</v>
      </c>
      <c r="N324">
        <v>1291788000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ht="17" x14ac:dyDescent="0.2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t="s">
        <v>14</v>
      </c>
      <c r="G325" s="7">
        <f t="shared" si="20"/>
        <v>24.134831460674157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12">
        <f t="shared" si="22"/>
        <v>41725.208333333336</v>
      </c>
      <c r="N325">
        <v>1396069200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ht="17" x14ac:dyDescent="0.2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t="s">
        <v>20</v>
      </c>
      <c r="G326" s="7">
        <f t="shared" si="20"/>
        <v>164.05633802816902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12">
        <f t="shared" si="22"/>
        <v>42176.208333333328</v>
      </c>
      <c r="N326">
        <v>1435899600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4" x14ac:dyDescent="0.2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t="s">
        <v>14</v>
      </c>
      <c r="G327" s="7">
        <f t="shared" si="20"/>
        <v>90.723076923076931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12">
        <f t="shared" si="22"/>
        <v>43267.208333333328</v>
      </c>
      <c r="N327">
        <v>1531112400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4" x14ac:dyDescent="0.2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t="s">
        <v>14</v>
      </c>
      <c r="G328" s="7">
        <f t="shared" si="20"/>
        <v>46.194444444444443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12">
        <f t="shared" si="22"/>
        <v>42364.25</v>
      </c>
      <c r="N328">
        <v>1451628000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ht="17" x14ac:dyDescent="0.2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t="s">
        <v>14</v>
      </c>
      <c r="G329" s="7">
        <f t="shared" si="20"/>
        <v>38.53846153846154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12">
        <f t="shared" si="22"/>
        <v>43705.208333333328</v>
      </c>
      <c r="N329">
        <v>1567314000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4" x14ac:dyDescent="0.2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t="s">
        <v>20</v>
      </c>
      <c r="G330" s="7">
        <f t="shared" si="20"/>
        <v>133.56231003039514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12">
        <f t="shared" si="22"/>
        <v>43434.25</v>
      </c>
      <c r="N330">
        <v>1544508000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ht="17" x14ac:dyDescent="0.2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t="s">
        <v>47</v>
      </c>
      <c r="G331" s="7">
        <f t="shared" si="20"/>
        <v>22.896588486140725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12">
        <f t="shared" si="22"/>
        <v>42716.25</v>
      </c>
      <c r="N331">
        <v>1482472800</v>
      </c>
      <c r="O331" s="12">
        <f t="shared" si="23"/>
        <v>42727.25</v>
      </c>
      <c r="P331" t="b">
        <v>0</v>
      </c>
      <c r="Q331" t="b">
        <v>0</v>
      </c>
      <c r="R331" t="s">
        <v>88</v>
      </c>
      <c r="S331" t="s">
        <v>2049</v>
      </c>
      <c r="T331" t="s">
        <v>2050</v>
      </c>
    </row>
    <row r="332" spans="1:20" ht="34" x14ac:dyDescent="0.2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t="s">
        <v>20</v>
      </c>
      <c r="G332" s="7">
        <f t="shared" si="20"/>
        <v>184.95548961424333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12">
        <f t="shared" si="22"/>
        <v>43077.25</v>
      </c>
      <c r="N332">
        <v>1512799200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ht="17" x14ac:dyDescent="0.2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t="s">
        <v>20</v>
      </c>
      <c r="G333" s="7">
        <f t="shared" si="20"/>
        <v>443.72727272727275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12">
        <f t="shared" si="22"/>
        <v>40896.25</v>
      </c>
      <c r="N333">
        <v>1324360800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34" x14ac:dyDescent="0.2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t="s">
        <v>20</v>
      </c>
      <c r="G334" s="7">
        <f t="shared" si="20"/>
        <v>199.9806763285024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12">
        <f t="shared" si="22"/>
        <v>41361.208333333336</v>
      </c>
      <c r="N334">
        <v>1364533200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ht="17" x14ac:dyDescent="0.2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t="s">
        <v>20</v>
      </c>
      <c r="G335" s="7">
        <f t="shared" si="20"/>
        <v>123.95833333333333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12">
        <f t="shared" si="22"/>
        <v>43424.25</v>
      </c>
      <c r="N335">
        <v>1545112800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ht="17" x14ac:dyDescent="0.2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t="s">
        <v>20</v>
      </c>
      <c r="G336" s="7">
        <f t="shared" si="20"/>
        <v>186.61329305135951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12">
        <f t="shared" si="22"/>
        <v>43110.25</v>
      </c>
      <c r="N336">
        <v>1516168800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ht="17" x14ac:dyDescent="0.2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t="s">
        <v>20</v>
      </c>
      <c r="G337" s="7">
        <f t="shared" si="20"/>
        <v>114.28538550057536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12">
        <f t="shared" si="22"/>
        <v>43784.25</v>
      </c>
      <c r="N337">
        <v>1574920800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ht="17" x14ac:dyDescent="0.2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t="s">
        <v>14</v>
      </c>
      <c r="G338" s="7">
        <f t="shared" si="20"/>
        <v>97.032531824611041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12">
        <f t="shared" si="22"/>
        <v>40527.25</v>
      </c>
      <c r="N338">
        <v>1292479200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ht="17" x14ac:dyDescent="0.2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t="s">
        <v>20</v>
      </c>
      <c r="G339" s="7">
        <f t="shared" si="20"/>
        <v>122.81904761904762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12">
        <f t="shared" si="22"/>
        <v>43780.25</v>
      </c>
      <c r="N339">
        <v>1573538400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ht="17" x14ac:dyDescent="0.2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t="s">
        <v>20</v>
      </c>
      <c r="G340" s="7">
        <f t="shared" si="20"/>
        <v>179.14326647564468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12">
        <f t="shared" si="22"/>
        <v>40821.208333333336</v>
      </c>
      <c r="N340">
        <v>1320382800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ht="17" x14ac:dyDescent="0.2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t="s">
        <v>2072</v>
      </c>
      <c r="G341" s="7">
        <f t="shared" si="20"/>
        <v>79.951577402787962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12">
        <f t="shared" si="22"/>
        <v>42949.208333333328</v>
      </c>
      <c r="N341">
        <v>1502859600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ht="17" x14ac:dyDescent="0.2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t="s">
        <v>14</v>
      </c>
      <c r="G342" s="7">
        <f t="shared" si="20"/>
        <v>94.242587601078171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12">
        <f t="shared" si="22"/>
        <v>40889.25</v>
      </c>
      <c r="N342">
        <v>1323756000</v>
      </c>
      <c r="O342" s="12">
        <f t="shared" si="23"/>
        <v>40890.25</v>
      </c>
      <c r="P342" t="b">
        <v>0</v>
      </c>
      <c r="Q342" t="b">
        <v>0</v>
      </c>
      <c r="R342" t="s">
        <v>121</v>
      </c>
      <c r="S342" t="s">
        <v>2053</v>
      </c>
      <c r="T342" t="s">
        <v>2054</v>
      </c>
    </row>
    <row r="343" spans="1:20" ht="34" x14ac:dyDescent="0.2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t="s">
        <v>14</v>
      </c>
      <c r="G343" s="7">
        <f t="shared" si="20"/>
        <v>84.669291338582681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12">
        <f t="shared" si="22"/>
        <v>42244.208333333328</v>
      </c>
      <c r="N343">
        <v>1441342800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ht="17" x14ac:dyDescent="0.2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t="s">
        <v>14</v>
      </c>
      <c r="G344" s="7">
        <f t="shared" si="20"/>
        <v>66.521920668058456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12">
        <f t="shared" si="22"/>
        <v>41475.208333333336</v>
      </c>
      <c r="N344">
        <v>1375333200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ht="17" x14ac:dyDescent="0.2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t="s">
        <v>14</v>
      </c>
      <c r="G345" s="7">
        <f t="shared" si="20"/>
        <v>53.922222222222224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12">
        <f t="shared" si="22"/>
        <v>41597.25</v>
      </c>
      <c r="N345">
        <v>1389420000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ht="17" x14ac:dyDescent="0.2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t="s">
        <v>14</v>
      </c>
      <c r="G346" s="7">
        <f t="shared" si="20"/>
        <v>41.983299595141702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12">
        <f t="shared" si="22"/>
        <v>43122.25</v>
      </c>
      <c r="N346">
        <v>1520056800</v>
      </c>
      <c r="O346" s="12">
        <f t="shared" si="23"/>
        <v>43162.25</v>
      </c>
      <c r="P346" t="b">
        <v>0</v>
      </c>
      <c r="Q346" t="b">
        <v>0</v>
      </c>
      <c r="R346" t="s">
        <v>88</v>
      </c>
      <c r="S346" t="s">
        <v>2049</v>
      </c>
      <c r="T346" t="s">
        <v>2050</v>
      </c>
    </row>
    <row r="347" spans="1:20" ht="17" x14ac:dyDescent="0.2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t="s">
        <v>14</v>
      </c>
      <c r="G347" s="7">
        <f t="shared" si="20"/>
        <v>14.69479695431472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12">
        <f t="shared" si="22"/>
        <v>42194.208333333328</v>
      </c>
      <c r="N347">
        <v>1436504400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ht="17" x14ac:dyDescent="0.2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t="s">
        <v>14</v>
      </c>
      <c r="G348" s="7">
        <f t="shared" si="20"/>
        <v>34.475000000000001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12">
        <f t="shared" si="22"/>
        <v>42971.208333333328</v>
      </c>
      <c r="N348">
        <v>1508302800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ht="17" x14ac:dyDescent="0.2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t="s">
        <v>20</v>
      </c>
      <c r="G349" s="7">
        <f t="shared" si="20"/>
        <v>1400.7777777777778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12">
        <f t="shared" si="22"/>
        <v>42046.25</v>
      </c>
      <c r="N349">
        <v>1425708000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ht="17" x14ac:dyDescent="0.2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t="s">
        <v>14</v>
      </c>
      <c r="G350" s="7">
        <f t="shared" si="20"/>
        <v>71.770351758793964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12">
        <f t="shared" si="22"/>
        <v>42782.25</v>
      </c>
      <c r="N350">
        <v>1488348000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ht="17" x14ac:dyDescent="0.2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t="s">
        <v>14</v>
      </c>
      <c r="G351" s="7">
        <f t="shared" si="20"/>
        <v>53.074115044247783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12">
        <f t="shared" si="22"/>
        <v>42930.208333333328</v>
      </c>
      <c r="N351">
        <v>1502600400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ht="17" x14ac:dyDescent="0.2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t="s">
        <v>14</v>
      </c>
      <c r="G352" s="7">
        <f t="shared" si="20"/>
        <v>5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12">
        <f t="shared" si="22"/>
        <v>42144.208333333328</v>
      </c>
      <c r="N352">
        <v>1433653200</v>
      </c>
      <c r="O352" s="12">
        <f t="shared" si="23"/>
        <v>42162.208333333328</v>
      </c>
      <c r="P352" t="b">
        <v>0</v>
      </c>
      <c r="Q352" t="b">
        <v>1</v>
      </c>
      <c r="R352" t="s">
        <v>158</v>
      </c>
      <c r="S352" t="s">
        <v>2034</v>
      </c>
      <c r="T352" t="s">
        <v>2057</v>
      </c>
    </row>
    <row r="353" spans="1:20" ht="17" x14ac:dyDescent="0.2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t="s">
        <v>20</v>
      </c>
      <c r="G353" s="7">
        <f t="shared" si="20"/>
        <v>127.70715249662618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12">
        <f t="shared" si="22"/>
        <v>42240.208333333328</v>
      </c>
      <c r="N353">
        <v>1441602000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ht="17" x14ac:dyDescent="0.2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t="s">
        <v>14</v>
      </c>
      <c r="G354" s="7">
        <f t="shared" si="20"/>
        <v>34.892857142857139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12">
        <f t="shared" si="22"/>
        <v>42315.25</v>
      </c>
      <c r="N354">
        <v>1447567200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ht="17" x14ac:dyDescent="0.2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t="s">
        <v>20</v>
      </c>
      <c r="G355" s="7">
        <f t="shared" si="20"/>
        <v>410.59821428571428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12">
        <f t="shared" si="22"/>
        <v>43651.208333333328</v>
      </c>
      <c r="N355">
        <v>1562389200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ht="17" x14ac:dyDescent="0.2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t="s">
        <v>20</v>
      </c>
      <c r="G356" s="7">
        <f t="shared" si="20"/>
        <v>123.73770491803278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12">
        <f t="shared" si="22"/>
        <v>41520.208333333336</v>
      </c>
      <c r="N356">
        <v>1378789200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ht="17" x14ac:dyDescent="0.2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t="s">
        <v>47</v>
      </c>
      <c r="G357" s="7">
        <f t="shared" si="20"/>
        <v>58.973684210526315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12">
        <f t="shared" si="22"/>
        <v>42757.25</v>
      </c>
      <c r="N357">
        <v>1488520800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ht="17" x14ac:dyDescent="0.2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t="s">
        <v>14</v>
      </c>
      <c r="G358" s="7">
        <f t="shared" si="20"/>
        <v>36.892473118279568</v>
      </c>
      <c r="H358">
        <v>40</v>
      </c>
      <c r="I358" s="5">
        <f t="shared" si="21"/>
        <v>85.775000000000006</v>
      </c>
      <c r="J358" t="s">
        <v>106</v>
      </c>
      <c r="K358" t="s">
        <v>107</v>
      </c>
      <c r="L358">
        <v>1326520800</v>
      </c>
      <c r="M358" s="12">
        <f t="shared" si="22"/>
        <v>40922.25</v>
      </c>
      <c r="N358">
        <v>1327298400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ht="17" x14ac:dyDescent="0.2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t="s">
        <v>20</v>
      </c>
      <c r="G359" s="7">
        <f t="shared" si="20"/>
        <v>184.91304347826087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12">
        <f t="shared" si="22"/>
        <v>42250.208333333328</v>
      </c>
      <c r="N359">
        <v>1443416400</v>
      </c>
      <c r="O359" s="12">
        <f t="shared" si="23"/>
        <v>42275.208333333328</v>
      </c>
      <c r="P359" t="b">
        <v>0</v>
      </c>
      <c r="Q359" t="b">
        <v>0</v>
      </c>
      <c r="R359" t="s">
        <v>88</v>
      </c>
      <c r="S359" t="s">
        <v>2049</v>
      </c>
      <c r="T359" t="s">
        <v>2050</v>
      </c>
    </row>
    <row r="360" spans="1:20" ht="17" x14ac:dyDescent="0.2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t="s">
        <v>14</v>
      </c>
      <c r="G360" s="7">
        <f t="shared" si="20"/>
        <v>11.814432989690722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12">
        <f t="shared" si="22"/>
        <v>43322.208333333328</v>
      </c>
      <c r="N360">
        <v>1534136400</v>
      </c>
      <c r="O360" s="12">
        <f t="shared" si="23"/>
        <v>43325.208333333328</v>
      </c>
      <c r="P360" t="b">
        <v>1</v>
      </c>
      <c r="Q360" t="b">
        <v>0</v>
      </c>
      <c r="R360" t="s">
        <v>121</v>
      </c>
      <c r="S360" t="s">
        <v>2053</v>
      </c>
      <c r="T360" t="s">
        <v>2054</v>
      </c>
    </row>
    <row r="361" spans="1:20" ht="17" x14ac:dyDescent="0.2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t="s">
        <v>20</v>
      </c>
      <c r="G361" s="7">
        <f t="shared" si="20"/>
        <v>298.7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12">
        <f t="shared" si="22"/>
        <v>40782.208333333336</v>
      </c>
      <c r="N361">
        <v>1315026000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ht="17" x14ac:dyDescent="0.2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t="s">
        <v>20</v>
      </c>
      <c r="G362" s="7">
        <f t="shared" si="20"/>
        <v>226.35175879396985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12">
        <f t="shared" si="22"/>
        <v>40544.25</v>
      </c>
      <c r="N362">
        <v>1295071200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ht="17" x14ac:dyDescent="0.2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t="s">
        <v>20</v>
      </c>
      <c r="G363" s="7">
        <f t="shared" si="20"/>
        <v>173.56363636363636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12">
        <f t="shared" si="22"/>
        <v>43015.208333333328</v>
      </c>
      <c r="N363">
        <v>1509426000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ht="17" x14ac:dyDescent="0.2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t="s">
        <v>20</v>
      </c>
      <c r="G364" s="7">
        <f t="shared" si="20"/>
        <v>371.75675675675677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12">
        <f t="shared" si="22"/>
        <v>40570.25</v>
      </c>
      <c r="N364">
        <v>1299391200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ht="17" x14ac:dyDescent="0.2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t="s">
        <v>20</v>
      </c>
      <c r="G365" s="7">
        <f t="shared" si="20"/>
        <v>160.19230769230771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12">
        <f t="shared" si="22"/>
        <v>40904.25</v>
      </c>
      <c r="N365">
        <v>1325052000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ht="17" x14ac:dyDescent="0.2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t="s">
        <v>20</v>
      </c>
      <c r="G366" s="7">
        <f t="shared" si="20"/>
        <v>1616.3333333333335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12">
        <f t="shared" si="22"/>
        <v>43164.25</v>
      </c>
      <c r="N366">
        <v>1522818000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ht="17" x14ac:dyDescent="0.2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t="s">
        <v>20</v>
      </c>
      <c r="G367" s="7">
        <f t="shared" si="20"/>
        <v>733.4375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12">
        <f t="shared" si="22"/>
        <v>42733.25</v>
      </c>
      <c r="N367">
        <v>1485324000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ht="17" x14ac:dyDescent="0.2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t="s">
        <v>20</v>
      </c>
      <c r="G368" s="7">
        <f t="shared" si="20"/>
        <v>592.11111111111109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12">
        <f t="shared" si="22"/>
        <v>40546.25</v>
      </c>
      <c r="N368">
        <v>1294120800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ht="17" x14ac:dyDescent="0.2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t="s">
        <v>14</v>
      </c>
      <c r="G369" s="7">
        <f t="shared" si="20"/>
        <v>18.888888888888889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12">
        <f t="shared" si="22"/>
        <v>41930.208333333336</v>
      </c>
      <c r="N369">
        <v>1415685600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ht="17" x14ac:dyDescent="0.2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t="s">
        <v>20</v>
      </c>
      <c r="G370" s="7">
        <f t="shared" si="20"/>
        <v>276.80769230769232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12">
        <f t="shared" si="22"/>
        <v>40464.208333333336</v>
      </c>
      <c r="N370">
        <v>1288933200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ht="17" x14ac:dyDescent="0.2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t="s">
        <v>20</v>
      </c>
      <c r="G371" s="7">
        <f t="shared" si="20"/>
        <v>273.01851851851848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12">
        <f t="shared" si="22"/>
        <v>41308.25</v>
      </c>
      <c r="N371">
        <v>1363237200</v>
      </c>
      <c r="O371" s="12">
        <f t="shared" si="23"/>
        <v>41347.208333333336</v>
      </c>
      <c r="P371" t="b">
        <v>0</v>
      </c>
      <c r="Q371" t="b">
        <v>1</v>
      </c>
      <c r="R371" t="s">
        <v>268</v>
      </c>
      <c r="S371" t="s">
        <v>2040</v>
      </c>
      <c r="T371" t="s">
        <v>2059</v>
      </c>
    </row>
    <row r="372" spans="1:20" ht="17" x14ac:dyDescent="0.2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t="s">
        <v>20</v>
      </c>
      <c r="G372" s="7">
        <f t="shared" si="20"/>
        <v>159.36331255565449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12">
        <f t="shared" si="22"/>
        <v>43570.208333333328</v>
      </c>
      <c r="N372">
        <v>1555822800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ht="17" x14ac:dyDescent="0.2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t="s">
        <v>14</v>
      </c>
      <c r="G373" s="7">
        <f t="shared" si="20"/>
        <v>67.869978858350947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12">
        <f t="shared" si="22"/>
        <v>42043.25</v>
      </c>
      <c r="N373">
        <v>1427778000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4" x14ac:dyDescent="0.2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t="s">
        <v>20</v>
      </c>
      <c r="G374" s="7">
        <f t="shared" si="20"/>
        <v>1591.5555555555554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12">
        <f t="shared" si="22"/>
        <v>42012.25</v>
      </c>
      <c r="N374">
        <v>1422424800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ht="17" x14ac:dyDescent="0.2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t="s">
        <v>20</v>
      </c>
      <c r="G375" s="7">
        <f t="shared" si="20"/>
        <v>730.18222222222221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12">
        <f t="shared" si="22"/>
        <v>42964.208333333328</v>
      </c>
      <c r="N375">
        <v>1503637200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4" x14ac:dyDescent="0.2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t="s">
        <v>14</v>
      </c>
      <c r="G376" s="7">
        <f t="shared" si="20"/>
        <v>13.185782556750297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12">
        <f t="shared" si="22"/>
        <v>43476.25</v>
      </c>
      <c r="N376">
        <v>1547618400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34" x14ac:dyDescent="0.2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t="s">
        <v>14</v>
      </c>
      <c r="G377" s="7">
        <f t="shared" si="20"/>
        <v>54.777777777777779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12">
        <f t="shared" si="22"/>
        <v>42293.208333333328</v>
      </c>
      <c r="N377">
        <v>1449900000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ht="17" x14ac:dyDescent="0.2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t="s">
        <v>20</v>
      </c>
      <c r="G378" s="7">
        <f t="shared" si="20"/>
        <v>361.02941176470591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12">
        <f t="shared" si="22"/>
        <v>41826.208333333336</v>
      </c>
      <c r="N378">
        <v>1405141200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ht="17" x14ac:dyDescent="0.2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t="s">
        <v>14</v>
      </c>
      <c r="G379" s="7">
        <f t="shared" si="20"/>
        <v>10.257545271629779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12">
        <f t="shared" si="22"/>
        <v>43760.208333333328</v>
      </c>
      <c r="N379">
        <v>1572933600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ht="17" x14ac:dyDescent="0.2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t="s">
        <v>14</v>
      </c>
      <c r="G380" s="7">
        <f t="shared" si="20"/>
        <v>13.962962962962964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12">
        <f t="shared" si="22"/>
        <v>43241.208333333328</v>
      </c>
      <c r="N380">
        <v>1530162000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ht="17" x14ac:dyDescent="0.2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t="s">
        <v>14</v>
      </c>
      <c r="G381" s="7">
        <f t="shared" si="20"/>
        <v>40.444444444444443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12">
        <f t="shared" si="22"/>
        <v>40843.208333333336</v>
      </c>
      <c r="N381">
        <v>1320904800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4" x14ac:dyDescent="0.2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t="s">
        <v>20</v>
      </c>
      <c r="G382" s="7">
        <f t="shared" si="20"/>
        <v>160.32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12">
        <f t="shared" si="22"/>
        <v>41448.208333333336</v>
      </c>
      <c r="N382">
        <v>1372395600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ht="17" x14ac:dyDescent="0.2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t="s">
        <v>20</v>
      </c>
      <c r="G383" s="7">
        <f t="shared" si="20"/>
        <v>183.9433962264151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12">
        <f t="shared" si="22"/>
        <v>42163.208333333328</v>
      </c>
      <c r="N383">
        <v>1437714000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4" x14ac:dyDescent="0.2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t="s">
        <v>14</v>
      </c>
      <c r="G384" s="7">
        <f t="shared" si="20"/>
        <v>63.769230769230766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12">
        <f t="shared" si="22"/>
        <v>43024.208333333328</v>
      </c>
      <c r="N384">
        <v>1509771600</v>
      </c>
      <c r="O384" s="12">
        <f t="shared" si="23"/>
        <v>43043.208333333328</v>
      </c>
      <c r="P384" t="b">
        <v>0</v>
      </c>
      <c r="Q384" t="b">
        <v>0</v>
      </c>
      <c r="R384" t="s">
        <v>121</v>
      </c>
      <c r="S384" t="s">
        <v>2053</v>
      </c>
      <c r="T384" t="s">
        <v>2054</v>
      </c>
    </row>
    <row r="385" spans="1:20" ht="17" x14ac:dyDescent="0.2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t="s">
        <v>20</v>
      </c>
      <c r="G385" s="7">
        <f t="shared" si="20"/>
        <v>225.38095238095238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12">
        <f t="shared" si="22"/>
        <v>43509.25</v>
      </c>
      <c r="N385">
        <v>1550556000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ht="17" x14ac:dyDescent="0.2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t="s">
        <v>20</v>
      </c>
      <c r="G386" s="7">
        <f t="shared" ref="G386:G449" si="24">E386/D386*100</f>
        <v>172.00961538461539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 s="12">
        <f t="shared" si="22"/>
        <v>42776.25</v>
      </c>
      <c r="N386">
        <v>1489039200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34" x14ac:dyDescent="0.2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t="s">
        <v>20</v>
      </c>
      <c r="G387" s="7">
        <f t="shared" si="24"/>
        <v>146.16709511568124</v>
      </c>
      <c r="H387">
        <v>1137</v>
      </c>
      <c r="I387" s="5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12">
        <f t="shared" ref="M387:M450" si="26">(((L387/60)/60)/24)+DATE(1970,1,1)</f>
        <v>43553.208333333328</v>
      </c>
      <c r="N387">
        <v>1556600400</v>
      </c>
      <c r="O387" s="12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34" x14ac:dyDescent="0.2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t="s">
        <v>14</v>
      </c>
      <c r="G388" s="7">
        <f t="shared" si="24"/>
        <v>76.42361623616236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 s="12">
        <f t="shared" si="26"/>
        <v>40355.208333333336</v>
      </c>
      <c r="N388">
        <v>1278565200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ht="17" x14ac:dyDescent="0.2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t="s">
        <v>14</v>
      </c>
      <c r="G389" s="7">
        <f t="shared" si="24"/>
        <v>39.261467889908261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12">
        <f t="shared" si="26"/>
        <v>41072.208333333336</v>
      </c>
      <c r="N389">
        <v>1339909200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ht="17" x14ac:dyDescent="0.2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t="s">
        <v>2072</v>
      </c>
      <c r="G390" s="7">
        <f t="shared" si="24"/>
        <v>11.270034843205574</v>
      </c>
      <c r="H390">
        <v>145</v>
      </c>
      <c r="I390" s="5">
        <f t="shared" si="25"/>
        <v>89.227586206896547</v>
      </c>
      <c r="J390" t="s">
        <v>97</v>
      </c>
      <c r="K390" t="s">
        <v>98</v>
      </c>
      <c r="L390">
        <v>1325656800</v>
      </c>
      <c r="M390" s="12">
        <f t="shared" si="26"/>
        <v>40912.25</v>
      </c>
      <c r="N390">
        <v>1325829600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ht="17" x14ac:dyDescent="0.2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t="s">
        <v>20</v>
      </c>
      <c r="G391" s="7">
        <f t="shared" si="24"/>
        <v>122.11084337349398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12">
        <f t="shared" si="26"/>
        <v>40479.208333333336</v>
      </c>
      <c r="N391">
        <v>1290578400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ht="17" x14ac:dyDescent="0.2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t="s">
        <v>20</v>
      </c>
      <c r="G392" s="7">
        <f t="shared" si="24"/>
        <v>186.54166666666669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12">
        <f t="shared" si="26"/>
        <v>41530.208333333336</v>
      </c>
      <c r="N392">
        <v>1380344400</v>
      </c>
      <c r="O392" s="12">
        <f t="shared" si="27"/>
        <v>41545.208333333336</v>
      </c>
      <c r="P392" t="b">
        <v>0</v>
      </c>
      <c r="Q392" t="b">
        <v>0</v>
      </c>
      <c r="R392" t="s">
        <v>121</v>
      </c>
      <c r="S392" t="s">
        <v>2053</v>
      </c>
      <c r="T392" t="s">
        <v>2054</v>
      </c>
    </row>
    <row r="393" spans="1:20" ht="17" x14ac:dyDescent="0.2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t="s">
        <v>14</v>
      </c>
      <c r="G393" s="7">
        <f t="shared" si="24"/>
        <v>7.2731788079470201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12">
        <f t="shared" si="26"/>
        <v>41653.25</v>
      </c>
      <c r="N393">
        <v>1389852000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34" x14ac:dyDescent="0.2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t="s">
        <v>14</v>
      </c>
      <c r="G394" s="7">
        <f t="shared" si="24"/>
        <v>65.642371234207957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12">
        <f t="shared" si="26"/>
        <v>40549.25</v>
      </c>
      <c r="N394">
        <v>1294466400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ht="17" x14ac:dyDescent="0.2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t="s">
        <v>20</v>
      </c>
      <c r="G395" s="7">
        <f t="shared" si="24"/>
        <v>228.96178343949046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12">
        <f t="shared" si="26"/>
        <v>42933.208333333328</v>
      </c>
      <c r="N395">
        <v>1500354000</v>
      </c>
      <c r="O395" s="12">
        <f t="shared" si="27"/>
        <v>42934.208333333328</v>
      </c>
      <c r="P395" t="b">
        <v>0</v>
      </c>
      <c r="Q395" t="b">
        <v>0</v>
      </c>
      <c r="R395" t="s">
        <v>158</v>
      </c>
      <c r="S395" t="s">
        <v>2034</v>
      </c>
      <c r="T395" t="s">
        <v>2057</v>
      </c>
    </row>
    <row r="396" spans="1:20" ht="17" x14ac:dyDescent="0.2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t="s">
        <v>20</v>
      </c>
      <c r="G396" s="7">
        <f t="shared" si="24"/>
        <v>469.37499999999994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12">
        <f t="shared" si="26"/>
        <v>41484.208333333336</v>
      </c>
      <c r="N396">
        <v>1375938000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34" x14ac:dyDescent="0.2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t="s">
        <v>20</v>
      </c>
      <c r="G397" s="7">
        <f t="shared" si="24"/>
        <v>130.11267605633802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12">
        <f t="shared" si="26"/>
        <v>40885.25</v>
      </c>
      <c r="N397">
        <v>1323410400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ht="17" x14ac:dyDescent="0.2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t="s">
        <v>20</v>
      </c>
      <c r="G398" s="7">
        <f t="shared" si="24"/>
        <v>167.05422993492408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12">
        <f t="shared" si="26"/>
        <v>43378.208333333328</v>
      </c>
      <c r="N398">
        <v>1539406800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ht="17" x14ac:dyDescent="0.2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t="s">
        <v>20</v>
      </c>
      <c r="G399" s="7">
        <f t="shared" si="24"/>
        <v>173.8641975308642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12">
        <f t="shared" si="26"/>
        <v>41417.208333333336</v>
      </c>
      <c r="N399">
        <v>1369803600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34" x14ac:dyDescent="0.2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t="s">
        <v>20</v>
      </c>
      <c r="G400" s="7">
        <f t="shared" si="24"/>
        <v>717.76470588235293</v>
      </c>
      <c r="H400">
        <v>123</v>
      </c>
      <c r="I400" s="5">
        <f t="shared" si="25"/>
        <v>99.203252032520325</v>
      </c>
      <c r="J400" t="s">
        <v>106</v>
      </c>
      <c r="K400" t="s">
        <v>107</v>
      </c>
      <c r="L400">
        <v>1525755600</v>
      </c>
      <c r="M400" s="12">
        <f t="shared" si="26"/>
        <v>43228.208333333328</v>
      </c>
      <c r="N400">
        <v>1525928400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ht="17" x14ac:dyDescent="0.2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t="s">
        <v>14</v>
      </c>
      <c r="G401" s="7">
        <f t="shared" si="24"/>
        <v>63.850976361767728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12">
        <f t="shared" si="26"/>
        <v>40576.25</v>
      </c>
      <c r="N401">
        <v>1297231200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34" x14ac:dyDescent="0.2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t="s">
        <v>14</v>
      </c>
      <c r="G402" s="7">
        <f t="shared" si="24"/>
        <v>2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12">
        <f t="shared" si="26"/>
        <v>41502.208333333336</v>
      </c>
      <c r="N402">
        <v>1378530000</v>
      </c>
      <c r="O402" s="12">
        <f t="shared" si="27"/>
        <v>41524.208333333336</v>
      </c>
      <c r="P402" t="b">
        <v>0</v>
      </c>
      <c r="Q402" t="b">
        <v>1</v>
      </c>
      <c r="R402" t="s">
        <v>121</v>
      </c>
      <c r="S402" t="s">
        <v>2053</v>
      </c>
      <c r="T402" t="s">
        <v>2054</v>
      </c>
    </row>
    <row r="403" spans="1:20" ht="17" x14ac:dyDescent="0.2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t="s">
        <v>20</v>
      </c>
      <c r="G403" s="7">
        <f t="shared" si="24"/>
        <v>1530.2222222222222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12">
        <f t="shared" si="26"/>
        <v>43765.208333333328</v>
      </c>
      <c r="N403">
        <v>1572152400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ht="17" x14ac:dyDescent="0.2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t="s">
        <v>14</v>
      </c>
      <c r="G404" s="7">
        <f t="shared" si="24"/>
        <v>40.356164383561641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12">
        <f t="shared" si="26"/>
        <v>40914.25</v>
      </c>
      <c r="N404">
        <v>1329890400</v>
      </c>
      <c r="O404" s="12">
        <f t="shared" si="27"/>
        <v>40961.25</v>
      </c>
      <c r="P404" t="b">
        <v>0</v>
      </c>
      <c r="Q404" t="b">
        <v>1</v>
      </c>
      <c r="R404" t="s">
        <v>99</v>
      </c>
      <c r="S404" t="s">
        <v>2040</v>
      </c>
      <c r="T404" t="s">
        <v>2051</v>
      </c>
    </row>
    <row r="405" spans="1:20" ht="17" x14ac:dyDescent="0.2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t="s">
        <v>14</v>
      </c>
      <c r="G405" s="7">
        <f t="shared" si="24"/>
        <v>86.220633299284984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12">
        <f t="shared" si="26"/>
        <v>40310.208333333336</v>
      </c>
      <c r="N405">
        <v>1276750800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ht="17" x14ac:dyDescent="0.2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t="s">
        <v>20</v>
      </c>
      <c r="G406" s="7">
        <f t="shared" si="24"/>
        <v>315.58486707566465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12">
        <f t="shared" si="26"/>
        <v>43053.25</v>
      </c>
      <c r="N406">
        <v>1510898400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ht="17" x14ac:dyDescent="0.2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t="s">
        <v>14</v>
      </c>
      <c r="G407" s="7">
        <f t="shared" si="24"/>
        <v>89.618243243243242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12">
        <f t="shared" si="26"/>
        <v>43255.208333333328</v>
      </c>
      <c r="N407">
        <v>1532408400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ht="17" x14ac:dyDescent="0.2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t="s">
        <v>20</v>
      </c>
      <c r="G408" s="7">
        <f t="shared" si="24"/>
        <v>182.14503816793894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12">
        <f t="shared" si="26"/>
        <v>41304.25</v>
      </c>
      <c r="N408">
        <v>1360562400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ht="17" x14ac:dyDescent="0.2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t="s">
        <v>20</v>
      </c>
      <c r="G409" s="7">
        <f t="shared" si="24"/>
        <v>355.88235294117646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12">
        <f t="shared" si="26"/>
        <v>43751.208333333328</v>
      </c>
      <c r="N409">
        <v>1571547600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ht="17" x14ac:dyDescent="0.2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t="s">
        <v>20</v>
      </c>
      <c r="G410" s="7">
        <f t="shared" si="24"/>
        <v>131.83695652173913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12">
        <f t="shared" si="26"/>
        <v>42541.208333333328</v>
      </c>
      <c r="N410">
        <v>1468126800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ht="17" x14ac:dyDescent="0.2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t="s">
        <v>14</v>
      </c>
      <c r="G411" s="7">
        <f t="shared" si="24"/>
        <v>46.315634218289084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12">
        <f t="shared" si="26"/>
        <v>42843.208333333328</v>
      </c>
      <c r="N411">
        <v>1492837200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ht="17" x14ac:dyDescent="0.2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t="s">
        <v>47</v>
      </c>
      <c r="G412" s="7">
        <f t="shared" si="24"/>
        <v>36.132726089785294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12">
        <f t="shared" si="26"/>
        <v>42122.208333333328</v>
      </c>
      <c r="N412">
        <v>1430197200</v>
      </c>
      <c r="O412" s="12">
        <f t="shared" si="27"/>
        <v>42122.208333333328</v>
      </c>
      <c r="P412" t="b">
        <v>0</v>
      </c>
      <c r="Q412" t="b">
        <v>0</v>
      </c>
      <c r="R412" t="s">
        <v>291</v>
      </c>
      <c r="S412" t="s">
        <v>2049</v>
      </c>
      <c r="T412" t="s">
        <v>2060</v>
      </c>
    </row>
    <row r="413" spans="1:20" ht="17" x14ac:dyDescent="0.2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t="s">
        <v>20</v>
      </c>
      <c r="G413" s="7">
        <f t="shared" si="24"/>
        <v>104.62820512820512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12">
        <f t="shared" si="26"/>
        <v>42884.208333333328</v>
      </c>
      <c r="N413">
        <v>1496206800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ht="17" x14ac:dyDescent="0.2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t="s">
        <v>20</v>
      </c>
      <c r="G414" s="7">
        <f t="shared" si="24"/>
        <v>668.85714285714289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12">
        <f t="shared" si="26"/>
        <v>41642.25</v>
      </c>
      <c r="N414">
        <v>1389592800</v>
      </c>
      <c r="O414" s="12">
        <f t="shared" si="27"/>
        <v>41652.25</v>
      </c>
      <c r="P414" t="b">
        <v>0</v>
      </c>
      <c r="Q414" t="b">
        <v>0</v>
      </c>
      <c r="R414" t="s">
        <v>118</v>
      </c>
      <c r="S414" t="s">
        <v>2046</v>
      </c>
      <c r="T414" t="s">
        <v>2052</v>
      </c>
    </row>
    <row r="415" spans="1:20" ht="17" x14ac:dyDescent="0.2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t="s">
        <v>47</v>
      </c>
      <c r="G415" s="7">
        <f t="shared" si="24"/>
        <v>62.072823218997364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12">
        <f t="shared" si="26"/>
        <v>43431.25</v>
      </c>
      <c r="N415">
        <v>1545631200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ht="17" x14ac:dyDescent="0.2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t="s">
        <v>14</v>
      </c>
      <c r="G416" s="7">
        <f t="shared" si="24"/>
        <v>84.699787460148784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12">
        <f t="shared" si="26"/>
        <v>40288.208333333336</v>
      </c>
      <c r="N416">
        <v>1272430800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ht="17" x14ac:dyDescent="0.2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t="s">
        <v>14</v>
      </c>
      <c r="G417" s="7">
        <f t="shared" si="24"/>
        <v>11.059030837004405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12">
        <f t="shared" si="26"/>
        <v>40921.25</v>
      </c>
      <c r="N417">
        <v>1327903200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4" x14ac:dyDescent="0.2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t="s">
        <v>14</v>
      </c>
      <c r="G418" s="7">
        <f t="shared" si="24"/>
        <v>43.838781575037146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12">
        <f t="shared" si="26"/>
        <v>40560.25</v>
      </c>
      <c r="N418">
        <v>1296021600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ht="17" x14ac:dyDescent="0.2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t="s">
        <v>14</v>
      </c>
      <c r="G419" s="7">
        <f t="shared" si="24"/>
        <v>55.470588235294116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12">
        <f t="shared" si="26"/>
        <v>43407.208333333328</v>
      </c>
      <c r="N419">
        <v>1543298400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ht="17" x14ac:dyDescent="0.2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t="s">
        <v>14</v>
      </c>
      <c r="G420" s="7">
        <f t="shared" si="24"/>
        <v>57.399511301160658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12">
        <f t="shared" si="26"/>
        <v>41035.208333333336</v>
      </c>
      <c r="N420">
        <v>1336366800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ht="17" x14ac:dyDescent="0.2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t="s">
        <v>20</v>
      </c>
      <c r="G421" s="7">
        <f t="shared" si="24"/>
        <v>123.43497363796135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12">
        <f t="shared" si="26"/>
        <v>40899.25</v>
      </c>
      <c r="N421">
        <v>1325052000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ht="17" x14ac:dyDescent="0.2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t="s">
        <v>20</v>
      </c>
      <c r="G422" s="7">
        <f t="shared" si="24"/>
        <v>128.46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12">
        <f t="shared" si="26"/>
        <v>42911.208333333328</v>
      </c>
      <c r="N422">
        <v>1499576400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ht="17" x14ac:dyDescent="0.2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t="s">
        <v>14</v>
      </c>
      <c r="G423" s="7">
        <f t="shared" si="24"/>
        <v>63.989361702127653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12">
        <f t="shared" si="26"/>
        <v>42915.208333333328</v>
      </c>
      <c r="N423">
        <v>1501304400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34" x14ac:dyDescent="0.2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t="s">
        <v>20</v>
      </c>
      <c r="G424" s="7">
        <f t="shared" si="24"/>
        <v>127.29885057471265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12">
        <f t="shared" si="26"/>
        <v>40285.208333333336</v>
      </c>
      <c r="N424">
        <v>1273208400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ht="17" x14ac:dyDescent="0.2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t="s">
        <v>14</v>
      </c>
      <c r="G425" s="7">
        <f t="shared" si="24"/>
        <v>10.638024357239512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12">
        <f t="shared" si="26"/>
        <v>40808.208333333336</v>
      </c>
      <c r="N425">
        <v>1316840400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ht="17" x14ac:dyDescent="0.2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t="s">
        <v>14</v>
      </c>
      <c r="G426" s="7">
        <f t="shared" si="24"/>
        <v>40.470588235294116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12">
        <f t="shared" si="26"/>
        <v>43208.208333333328</v>
      </c>
      <c r="N426">
        <v>1524546000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ht="17" x14ac:dyDescent="0.2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t="s">
        <v>20</v>
      </c>
      <c r="G427" s="7">
        <f t="shared" si="24"/>
        <v>287.66666666666663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12">
        <f t="shared" si="26"/>
        <v>42213.208333333328</v>
      </c>
      <c r="N427">
        <v>1438578000</v>
      </c>
      <c r="O427" s="12">
        <f t="shared" si="27"/>
        <v>42219.208333333328</v>
      </c>
      <c r="P427" t="b">
        <v>0</v>
      </c>
      <c r="Q427" t="b">
        <v>0</v>
      </c>
      <c r="R427" t="s">
        <v>121</v>
      </c>
      <c r="S427" t="s">
        <v>2053</v>
      </c>
      <c r="T427" t="s">
        <v>2054</v>
      </c>
    </row>
    <row r="428" spans="1:20" ht="17" x14ac:dyDescent="0.2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t="s">
        <v>20</v>
      </c>
      <c r="G428" s="7">
        <f t="shared" si="24"/>
        <v>572.94444444444446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12">
        <f t="shared" si="26"/>
        <v>41332.25</v>
      </c>
      <c r="N428">
        <v>1362549600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ht="17" x14ac:dyDescent="0.2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t="s">
        <v>20</v>
      </c>
      <c r="G429" s="7">
        <f t="shared" si="24"/>
        <v>112.90429799426933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12">
        <f t="shared" si="26"/>
        <v>41895.208333333336</v>
      </c>
      <c r="N429">
        <v>1413349200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ht="17" x14ac:dyDescent="0.2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t="s">
        <v>14</v>
      </c>
      <c r="G430" s="7">
        <f t="shared" si="24"/>
        <v>46.387573964497044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12">
        <f t="shared" si="26"/>
        <v>40585.25</v>
      </c>
      <c r="N430">
        <v>1298008800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ht="17" x14ac:dyDescent="0.2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t="s">
        <v>2072</v>
      </c>
      <c r="G431" s="7">
        <f t="shared" si="24"/>
        <v>90.675916230366497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12">
        <f t="shared" si="26"/>
        <v>41680.25</v>
      </c>
      <c r="N431">
        <v>1394427600</v>
      </c>
      <c r="O431" s="12">
        <f t="shared" si="27"/>
        <v>41708.208333333336</v>
      </c>
      <c r="P431" t="b">
        <v>0</v>
      </c>
      <c r="Q431" t="b">
        <v>1</v>
      </c>
      <c r="R431" t="s">
        <v>121</v>
      </c>
      <c r="S431" t="s">
        <v>2053</v>
      </c>
      <c r="T431" t="s">
        <v>2054</v>
      </c>
    </row>
    <row r="432" spans="1:20" ht="34" x14ac:dyDescent="0.2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t="s">
        <v>14</v>
      </c>
      <c r="G432" s="7">
        <f t="shared" si="24"/>
        <v>67.740740740740748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12">
        <f t="shared" si="26"/>
        <v>43737.208333333328</v>
      </c>
      <c r="N432">
        <v>1572670800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ht="17" x14ac:dyDescent="0.2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t="s">
        <v>20</v>
      </c>
      <c r="G433" s="7">
        <f t="shared" si="24"/>
        <v>192.49019607843135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12">
        <f t="shared" si="26"/>
        <v>43273.208333333328</v>
      </c>
      <c r="N433">
        <v>1531112400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ht="17" x14ac:dyDescent="0.2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t="s">
        <v>14</v>
      </c>
      <c r="G434" s="7">
        <f t="shared" si="24"/>
        <v>82.714285714285722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12">
        <f t="shared" si="26"/>
        <v>41761.208333333336</v>
      </c>
      <c r="N434">
        <v>1400734800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ht="17" x14ac:dyDescent="0.2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t="s">
        <v>14</v>
      </c>
      <c r="G435" s="7">
        <f t="shared" si="24"/>
        <v>54.163920922570021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12">
        <f t="shared" si="26"/>
        <v>41603.25</v>
      </c>
      <c r="N435">
        <v>1386741600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ht="17" x14ac:dyDescent="0.2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t="s">
        <v>2072</v>
      </c>
      <c r="G436" s="7">
        <f t="shared" si="24"/>
        <v>16.722222222222221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12">
        <f t="shared" si="26"/>
        <v>42705.25</v>
      </c>
      <c r="N436">
        <v>1481781600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ht="17" x14ac:dyDescent="0.2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t="s">
        <v>20</v>
      </c>
      <c r="G437" s="7">
        <f t="shared" si="24"/>
        <v>116.87664041994749</v>
      </c>
      <c r="H437">
        <v>1713</v>
      </c>
      <c r="I437" s="5">
        <f t="shared" si="25"/>
        <v>103.98131932282546</v>
      </c>
      <c r="J437" t="s">
        <v>106</v>
      </c>
      <c r="K437" t="s">
        <v>107</v>
      </c>
      <c r="L437">
        <v>1418623200</v>
      </c>
      <c r="M437" s="12">
        <f t="shared" si="26"/>
        <v>41988.25</v>
      </c>
      <c r="N437">
        <v>1419660000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ht="17" x14ac:dyDescent="0.2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t="s">
        <v>20</v>
      </c>
      <c r="G438" s="7">
        <f t="shared" si="24"/>
        <v>1052.1538461538462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12">
        <f t="shared" si="26"/>
        <v>43575.208333333328</v>
      </c>
      <c r="N438">
        <v>1555822800</v>
      </c>
      <c r="O438" s="12">
        <f t="shared" si="27"/>
        <v>43576.208333333328</v>
      </c>
      <c r="P438" t="b">
        <v>0</v>
      </c>
      <c r="Q438" t="b">
        <v>0</v>
      </c>
      <c r="R438" t="s">
        <v>158</v>
      </c>
      <c r="S438" t="s">
        <v>2034</v>
      </c>
      <c r="T438" t="s">
        <v>2057</v>
      </c>
    </row>
    <row r="439" spans="1:20" ht="17" x14ac:dyDescent="0.2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t="s">
        <v>20</v>
      </c>
      <c r="G439" s="7">
        <f t="shared" si="24"/>
        <v>123.07407407407408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12">
        <f t="shared" si="26"/>
        <v>42260.208333333328</v>
      </c>
      <c r="N439">
        <v>1442379600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34" x14ac:dyDescent="0.2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t="s">
        <v>20</v>
      </c>
      <c r="G440" s="7">
        <f t="shared" si="24"/>
        <v>178.63855421686748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12">
        <f t="shared" si="26"/>
        <v>41337.25</v>
      </c>
      <c r="N440">
        <v>1364965200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ht="17" x14ac:dyDescent="0.2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t="s">
        <v>20</v>
      </c>
      <c r="G441" s="7">
        <f t="shared" si="24"/>
        <v>355.28169014084506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12">
        <f t="shared" si="26"/>
        <v>42680.208333333328</v>
      </c>
      <c r="N441">
        <v>1479016800</v>
      </c>
      <c r="O441" s="12">
        <f t="shared" si="27"/>
        <v>42687.25</v>
      </c>
      <c r="P441" t="b">
        <v>0</v>
      </c>
      <c r="Q441" t="b">
        <v>0</v>
      </c>
      <c r="R441" t="s">
        <v>473</v>
      </c>
      <c r="S441" t="s">
        <v>2040</v>
      </c>
      <c r="T441" t="s">
        <v>2062</v>
      </c>
    </row>
    <row r="442" spans="1:20" ht="17" x14ac:dyDescent="0.2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t="s">
        <v>20</v>
      </c>
      <c r="G442" s="7">
        <f t="shared" si="24"/>
        <v>161.90634146341463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12">
        <f t="shared" si="26"/>
        <v>42916.208333333328</v>
      </c>
      <c r="N442">
        <v>1499662800</v>
      </c>
      <c r="O442" s="12">
        <f t="shared" si="27"/>
        <v>42926.208333333328</v>
      </c>
      <c r="P442" t="b">
        <v>0</v>
      </c>
      <c r="Q442" t="b">
        <v>0</v>
      </c>
      <c r="R442" t="s">
        <v>268</v>
      </c>
      <c r="S442" t="s">
        <v>2040</v>
      </c>
      <c r="T442" t="s">
        <v>2059</v>
      </c>
    </row>
    <row r="443" spans="1:20" ht="17" x14ac:dyDescent="0.2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t="s">
        <v>14</v>
      </c>
      <c r="G443" s="7">
        <f t="shared" si="24"/>
        <v>24.914285714285715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12">
        <f t="shared" si="26"/>
        <v>41025.208333333336</v>
      </c>
      <c r="N443">
        <v>1337835600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ht="17" x14ac:dyDescent="0.2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t="s">
        <v>20</v>
      </c>
      <c r="G444" s="7">
        <f t="shared" si="24"/>
        <v>198.72222222222223</v>
      </c>
      <c r="H444">
        <v>143</v>
      </c>
      <c r="I444" s="5">
        <f t="shared" si="25"/>
        <v>75.04195804195804</v>
      </c>
      <c r="J444" t="s">
        <v>106</v>
      </c>
      <c r="K444" t="s">
        <v>107</v>
      </c>
      <c r="L444">
        <v>1504328400</v>
      </c>
      <c r="M444" s="12">
        <f t="shared" si="26"/>
        <v>42980.208333333328</v>
      </c>
      <c r="N444">
        <v>1505710800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ht="17" x14ac:dyDescent="0.2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t="s">
        <v>2072</v>
      </c>
      <c r="G445" s="7">
        <f t="shared" si="24"/>
        <v>34.752688172043008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12">
        <f t="shared" si="26"/>
        <v>40451.208333333336</v>
      </c>
      <c r="N445">
        <v>1287464400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ht="17" x14ac:dyDescent="0.2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t="s">
        <v>20</v>
      </c>
      <c r="G446" s="7">
        <f t="shared" si="24"/>
        <v>176.41935483870967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12">
        <f t="shared" si="26"/>
        <v>40748.208333333336</v>
      </c>
      <c r="N446">
        <v>1311656400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34" x14ac:dyDescent="0.2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t="s">
        <v>20</v>
      </c>
      <c r="G447" s="7">
        <f t="shared" si="24"/>
        <v>511.38095238095235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12">
        <f t="shared" si="26"/>
        <v>40515.25</v>
      </c>
      <c r="N447">
        <v>1293170400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ht="17" x14ac:dyDescent="0.2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t="s">
        <v>14</v>
      </c>
      <c r="G448" s="7">
        <f t="shared" si="24"/>
        <v>82.044117647058826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12">
        <f t="shared" si="26"/>
        <v>41261.25</v>
      </c>
      <c r="N448">
        <v>1355983200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34" x14ac:dyDescent="0.2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t="s">
        <v>2072</v>
      </c>
      <c r="G449" s="7">
        <f t="shared" si="24"/>
        <v>24.326030927835053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12">
        <f t="shared" si="26"/>
        <v>43088.25</v>
      </c>
      <c r="N449">
        <v>1515045600</v>
      </c>
      <c r="O449" s="12">
        <f t="shared" si="27"/>
        <v>43104.25</v>
      </c>
      <c r="P449" t="b">
        <v>0</v>
      </c>
      <c r="Q449" t="b">
        <v>0</v>
      </c>
      <c r="R449" t="s">
        <v>268</v>
      </c>
      <c r="S449" t="s">
        <v>2040</v>
      </c>
      <c r="T449" t="s">
        <v>2059</v>
      </c>
    </row>
    <row r="450" spans="1:20" ht="17" x14ac:dyDescent="0.2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t="s">
        <v>14</v>
      </c>
      <c r="G450" s="7">
        <f t="shared" ref="G450:G513" si="28">E450/D450*100</f>
        <v>50.482758620689658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 s="12">
        <f t="shared" si="26"/>
        <v>41378.208333333336</v>
      </c>
      <c r="N450">
        <v>1366088400</v>
      </c>
      <c r="O450" s="12">
        <f t="shared" si="27"/>
        <v>41380.208333333336</v>
      </c>
      <c r="P450" t="b">
        <v>0</v>
      </c>
      <c r="Q450" t="b">
        <v>1</v>
      </c>
      <c r="R450" t="s">
        <v>88</v>
      </c>
      <c r="S450" t="s">
        <v>2049</v>
      </c>
      <c r="T450" t="s">
        <v>2050</v>
      </c>
    </row>
    <row r="451" spans="1:20" ht="17" x14ac:dyDescent="0.2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t="s">
        <v>20</v>
      </c>
      <c r="G451" s="7">
        <f t="shared" si="28"/>
        <v>967</v>
      </c>
      <c r="H451">
        <v>86</v>
      </c>
      <c r="I451" s="5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12">
        <f t="shared" ref="M451:M514" si="30">(((L451/60)/60)/24)+DATE(1970,1,1)</f>
        <v>43530.25</v>
      </c>
      <c r="N451">
        <v>1553317200</v>
      </c>
      <c r="O451" s="12">
        <f t="shared" ref="O451:O514" si="31">(((N451/60)/60)/24)+DATE(1970,1,1)</f>
        <v>43547.208333333328</v>
      </c>
      <c r="P451" t="b">
        <v>0</v>
      </c>
      <c r="Q451" t="b">
        <v>0</v>
      </c>
      <c r="R451" t="s">
        <v>88</v>
      </c>
      <c r="S451" t="s">
        <v>2049</v>
      </c>
      <c r="T451" t="s">
        <v>2050</v>
      </c>
    </row>
    <row r="452" spans="1:20" ht="17" x14ac:dyDescent="0.2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t="s">
        <v>14</v>
      </c>
      <c r="G452" s="7">
        <f t="shared" si="28"/>
        <v>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 s="12">
        <f t="shared" si="30"/>
        <v>43394.208333333328</v>
      </c>
      <c r="N452">
        <v>1542088800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ht="17" x14ac:dyDescent="0.2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t="s">
        <v>20</v>
      </c>
      <c r="G453" s="7">
        <f t="shared" si="28"/>
        <v>122.84501347708894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12">
        <f t="shared" si="30"/>
        <v>42935.208333333328</v>
      </c>
      <c r="N453">
        <v>1503118800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4" x14ac:dyDescent="0.2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t="s">
        <v>14</v>
      </c>
      <c r="G454" s="7">
        <f t="shared" si="28"/>
        <v>63.4375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12">
        <f t="shared" si="30"/>
        <v>40365.208333333336</v>
      </c>
      <c r="N454">
        <v>1278478800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34" x14ac:dyDescent="0.2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t="s">
        <v>14</v>
      </c>
      <c r="G455" s="7">
        <f t="shared" si="28"/>
        <v>56.331688596491226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12">
        <f t="shared" si="30"/>
        <v>42705.25</v>
      </c>
      <c r="N455">
        <v>1484114400</v>
      </c>
      <c r="O455" s="12">
        <f t="shared" si="31"/>
        <v>42746.25</v>
      </c>
      <c r="P455" t="b">
        <v>0</v>
      </c>
      <c r="Q455" t="b">
        <v>0</v>
      </c>
      <c r="R455" t="s">
        <v>473</v>
      </c>
      <c r="S455" t="s">
        <v>2040</v>
      </c>
      <c r="T455" t="s">
        <v>2062</v>
      </c>
    </row>
    <row r="456" spans="1:20" ht="17" x14ac:dyDescent="0.2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t="s">
        <v>14</v>
      </c>
      <c r="G456" s="7">
        <f t="shared" si="28"/>
        <v>44.074999999999996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12">
        <f t="shared" si="30"/>
        <v>41568.208333333336</v>
      </c>
      <c r="N456">
        <v>1385445600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ht="17" x14ac:dyDescent="0.2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t="s">
        <v>20</v>
      </c>
      <c r="G457" s="7">
        <f t="shared" si="28"/>
        <v>118.37253218884121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12">
        <f t="shared" si="30"/>
        <v>40809.208333333336</v>
      </c>
      <c r="N457">
        <v>1318741200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4" x14ac:dyDescent="0.2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t="s">
        <v>20</v>
      </c>
      <c r="G458" s="7">
        <f t="shared" si="28"/>
        <v>104.1243169398907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12">
        <f t="shared" si="30"/>
        <v>43141.25</v>
      </c>
      <c r="N458">
        <v>1518242400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ht="17" x14ac:dyDescent="0.2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t="s">
        <v>14</v>
      </c>
      <c r="G459" s="7">
        <f t="shared" si="28"/>
        <v>26.640000000000004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12">
        <f t="shared" si="30"/>
        <v>42657.208333333328</v>
      </c>
      <c r="N459">
        <v>1476594000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ht="17" x14ac:dyDescent="0.2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t="s">
        <v>20</v>
      </c>
      <c r="G460" s="7">
        <f t="shared" si="28"/>
        <v>351.20118343195264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12">
        <f t="shared" si="30"/>
        <v>40265.208333333336</v>
      </c>
      <c r="N460">
        <v>1273554000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ht="17" x14ac:dyDescent="0.2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t="s">
        <v>14</v>
      </c>
      <c r="G461" s="7">
        <f t="shared" si="28"/>
        <v>90.063492063492063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12">
        <f t="shared" si="30"/>
        <v>42001.25</v>
      </c>
      <c r="N461">
        <v>1421906400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ht="17" x14ac:dyDescent="0.2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t="s">
        <v>20</v>
      </c>
      <c r="G462" s="7">
        <f t="shared" si="28"/>
        <v>171.625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12">
        <f t="shared" si="30"/>
        <v>40399.208333333336</v>
      </c>
      <c r="N462">
        <v>1281589200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ht="17" x14ac:dyDescent="0.2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t="s">
        <v>20</v>
      </c>
      <c r="G463" s="7">
        <f t="shared" si="28"/>
        <v>141.04655870445345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12">
        <f t="shared" si="30"/>
        <v>41757.208333333336</v>
      </c>
      <c r="N463">
        <v>1400389200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ht="17" x14ac:dyDescent="0.2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t="s">
        <v>14</v>
      </c>
      <c r="G464" s="7">
        <f t="shared" si="28"/>
        <v>30.57944915254237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12">
        <f t="shared" si="30"/>
        <v>41304.25</v>
      </c>
      <c r="N464">
        <v>1362808800</v>
      </c>
      <c r="O464" s="12">
        <f t="shared" si="31"/>
        <v>41342.25</v>
      </c>
      <c r="P464" t="b">
        <v>0</v>
      </c>
      <c r="Q464" t="b">
        <v>0</v>
      </c>
      <c r="R464" t="s">
        <v>291</v>
      </c>
      <c r="S464" t="s">
        <v>2049</v>
      </c>
      <c r="T464" t="s">
        <v>2060</v>
      </c>
    </row>
    <row r="465" spans="1:20" ht="34" x14ac:dyDescent="0.2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t="s">
        <v>20</v>
      </c>
      <c r="G465" s="7">
        <f t="shared" si="28"/>
        <v>108.16455696202532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12">
        <f t="shared" si="30"/>
        <v>41639.25</v>
      </c>
      <c r="N465">
        <v>1388815200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ht="17" x14ac:dyDescent="0.2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t="s">
        <v>20</v>
      </c>
      <c r="G466" s="7">
        <f t="shared" si="28"/>
        <v>133.45505617977528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12">
        <f t="shared" si="30"/>
        <v>43142.25</v>
      </c>
      <c r="N466">
        <v>1519538400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ht="17" x14ac:dyDescent="0.2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t="s">
        <v>20</v>
      </c>
      <c r="G467" s="7">
        <f t="shared" si="28"/>
        <v>187.85106382978722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12">
        <f t="shared" si="30"/>
        <v>43127.25</v>
      </c>
      <c r="N467">
        <v>1517810400</v>
      </c>
      <c r="O467" s="12">
        <f t="shared" si="31"/>
        <v>43136.25</v>
      </c>
      <c r="P467" t="b">
        <v>0</v>
      </c>
      <c r="Q467" t="b">
        <v>0</v>
      </c>
      <c r="R467" t="s">
        <v>205</v>
      </c>
      <c r="S467" t="s">
        <v>2046</v>
      </c>
      <c r="T467" t="s">
        <v>2058</v>
      </c>
    </row>
    <row r="468" spans="1:20" ht="17" x14ac:dyDescent="0.2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t="s">
        <v>20</v>
      </c>
      <c r="G468" s="7">
        <f t="shared" si="28"/>
        <v>332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12">
        <f t="shared" si="30"/>
        <v>41409.208333333336</v>
      </c>
      <c r="N468">
        <v>1370581200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34" x14ac:dyDescent="0.2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t="s">
        <v>20</v>
      </c>
      <c r="G469" s="7">
        <f t="shared" si="28"/>
        <v>575.21428571428578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12">
        <f t="shared" si="30"/>
        <v>42331.25</v>
      </c>
      <c r="N469">
        <v>1448863200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ht="17" x14ac:dyDescent="0.2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t="s">
        <v>14</v>
      </c>
      <c r="G470" s="7">
        <f t="shared" si="28"/>
        <v>40.5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12">
        <f t="shared" si="30"/>
        <v>43569.208333333328</v>
      </c>
      <c r="N470">
        <v>1556600400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ht="17" x14ac:dyDescent="0.2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t="s">
        <v>20</v>
      </c>
      <c r="G471" s="7">
        <f t="shared" si="28"/>
        <v>184.42857142857144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12">
        <f t="shared" si="30"/>
        <v>42142.208333333328</v>
      </c>
      <c r="N471">
        <v>1432098000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ht="17" x14ac:dyDescent="0.2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t="s">
        <v>20</v>
      </c>
      <c r="G472" s="7">
        <f t="shared" si="28"/>
        <v>285.80555555555554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12">
        <f t="shared" si="30"/>
        <v>42716.25</v>
      </c>
      <c r="N472">
        <v>1482127200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ht="17" x14ac:dyDescent="0.2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t="s">
        <v>20</v>
      </c>
      <c r="G473" s="7">
        <f t="shared" si="28"/>
        <v>319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12">
        <f t="shared" si="30"/>
        <v>41031.208333333336</v>
      </c>
      <c r="N473">
        <v>1335934800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ht="34" x14ac:dyDescent="0.2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t="s">
        <v>14</v>
      </c>
      <c r="G474" s="7">
        <f t="shared" si="28"/>
        <v>39.234070221066318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12">
        <f t="shared" si="30"/>
        <v>43535.208333333328</v>
      </c>
      <c r="N474">
        <v>1556946000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ht="17" x14ac:dyDescent="0.2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t="s">
        <v>20</v>
      </c>
      <c r="G475" s="7">
        <f t="shared" si="28"/>
        <v>178.14000000000001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12">
        <f t="shared" si="30"/>
        <v>43277.208333333328</v>
      </c>
      <c r="N475">
        <v>1530075600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ht="17" x14ac:dyDescent="0.2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t="s">
        <v>20</v>
      </c>
      <c r="G476" s="7">
        <f t="shared" si="28"/>
        <v>365.15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12">
        <f t="shared" si="30"/>
        <v>41989.25</v>
      </c>
      <c r="N476">
        <v>1418796000</v>
      </c>
      <c r="O476" s="12">
        <f t="shared" si="31"/>
        <v>41990.25</v>
      </c>
      <c r="P476" t="b">
        <v>0</v>
      </c>
      <c r="Q476" t="b">
        <v>0</v>
      </c>
      <c r="R476" t="s">
        <v>268</v>
      </c>
      <c r="S476" t="s">
        <v>2040</v>
      </c>
      <c r="T476" t="s">
        <v>2059</v>
      </c>
    </row>
    <row r="477" spans="1:20" ht="34" x14ac:dyDescent="0.2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t="s">
        <v>20</v>
      </c>
      <c r="G477" s="7">
        <f t="shared" si="28"/>
        <v>113.94594594594594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12">
        <f t="shared" si="30"/>
        <v>41450.208333333336</v>
      </c>
      <c r="N477">
        <v>1372482000</v>
      </c>
      <c r="O477" s="12">
        <f t="shared" si="31"/>
        <v>41454.208333333336</v>
      </c>
      <c r="P477" t="b">
        <v>0</v>
      </c>
      <c r="Q477" t="b">
        <v>1</v>
      </c>
      <c r="R477" t="s">
        <v>205</v>
      </c>
      <c r="S477" t="s">
        <v>2046</v>
      </c>
      <c r="T477" t="s">
        <v>2058</v>
      </c>
    </row>
    <row r="478" spans="1:20" ht="34" x14ac:dyDescent="0.2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t="s">
        <v>14</v>
      </c>
      <c r="G478" s="7">
        <f t="shared" si="28"/>
        <v>29.828720626631856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12">
        <f t="shared" si="30"/>
        <v>43322.208333333328</v>
      </c>
      <c r="N478">
        <v>1534395600</v>
      </c>
      <c r="O478" s="12">
        <f t="shared" si="31"/>
        <v>43328.208333333328</v>
      </c>
      <c r="P478" t="b">
        <v>0</v>
      </c>
      <c r="Q478" t="b">
        <v>0</v>
      </c>
      <c r="R478" t="s">
        <v>118</v>
      </c>
      <c r="S478" t="s">
        <v>2046</v>
      </c>
      <c r="T478" t="s">
        <v>2052</v>
      </c>
    </row>
    <row r="479" spans="1:20" ht="17" x14ac:dyDescent="0.2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t="s">
        <v>14</v>
      </c>
      <c r="G479" s="7">
        <f t="shared" si="28"/>
        <v>54.270588235294113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12">
        <f t="shared" si="30"/>
        <v>40720.208333333336</v>
      </c>
      <c r="N479">
        <v>1311397200</v>
      </c>
      <c r="O479" s="12">
        <f t="shared" si="31"/>
        <v>40747.208333333336</v>
      </c>
      <c r="P479" t="b">
        <v>0</v>
      </c>
      <c r="Q479" t="b">
        <v>0</v>
      </c>
      <c r="R479" t="s">
        <v>473</v>
      </c>
      <c r="S479" t="s">
        <v>2040</v>
      </c>
      <c r="T479" t="s">
        <v>2062</v>
      </c>
    </row>
    <row r="480" spans="1:20" ht="17" x14ac:dyDescent="0.2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t="s">
        <v>20</v>
      </c>
      <c r="G480" s="7">
        <f t="shared" si="28"/>
        <v>236.34156976744185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12">
        <f t="shared" si="30"/>
        <v>42072.208333333328</v>
      </c>
      <c r="N480">
        <v>1426914000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ht="17" x14ac:dyDescent="0.2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t="s">
        <v>20</v>
      </c>
      <c r="G481" s="7">
        <f t="shared" si="28"/>
        <v>512.91666666666663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12">
        <f t="shared" si="30"/>
        <v>42945.208333333328</v>
      </c>
      <c r="N481">
        <v>1501477200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ht="17" x14ac:dyDescent="0.2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t="s">
        <v>20</v>
      </c>
      <c r="G482" s="7">
        <f t="shared" si="28"/>
        <v>100.65116279069768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12">
        <f t="shared" si="30"/>
        <v>40248.25</v>
      </c>
      <c r="N482">
        <v>1269061200</v>
      </c>
      <c r="O482" s="12">
        <f t="shared" si="31"/>
        <v>40257.208333333336</v>
      </c>
      <c r="P482" t="b">
        <v>0</v>
      </c>
      <c r="Q482" t="b">
        <v>1</v>
      </c>
      <c r="R482" t="s">
        <v>121</v>
      </c>
      <c r="S482" t="s">
        <v>2053</v>
      </c>
      <c r="T482" t="s">
        <v>2054</v>
      </c>
    </row>
    <row r="483" spans="1:20" ht="34" x14ac:dyDescent="0.2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t="s">
        <v>14</v>
      </c>
      <c r="G483" s="7">
        <f t="shared" si="28"/>
        <v>81.348423194303152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12">
        <f t="shared" si="30"/>
        <v>41913.208333333336</v>
      </c>
      <c r="N483">
        <v>1415772000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4" x14ac:dyDescent="0.2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t="s">
        <v>14</v>
      </c>
      <c r="G484" s="7">
        <f t="shared" si="28"/>
        <v>16.404761904761905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12">
        <f t="shared" si="30"/>
        <v>40963.25</v>
      </c>
      <c r="N484">
        <v>1331013600</v>
      </c>
      <c r="O484" s="12">
        <f t="shared" si="31"/>
        <v>40974.25</v>
      </c>
      <c r="P484" t="b">
        <v>0</v>
      </c>
      <c r="Q484" t="b">
        <v>1</v>
      </c>
      <c r="R484" t="s">
        <v>118</v>
      </c>
      <c r="S484" t="s">
        <v>2046</v>
      </c>
      <c r="T484" t="s">
        <v>2052</v>
      </c>
    </row>
    <row r="485" spans="1:20" ht="17" x14ac:dyDescent="0.2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t="s">
        <v>14</v>
      </c>
      <c r="G485" s="7">
        <f t="shared" si="28"/>
        <v>52.774617067833695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12">
        <f t="shared" si="30"/>
        <v>43811.25</v>
      </c>
      <c r="N485">
        <v>1576735200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ht="17" x14ac:dyDescent="0.2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t="s">
        <v>20</v>
      </c>
      <c r="G486" s="7">
        <f t="shared" si="28"/>
        <v>260.20608108108109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12">
        <f t="shared" si="30"/>
        <v>41855.208333333336</v>
      </c>
      <c r="N486">
        <v>1411362000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34" x14ac:dyDescent="0.2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t="s">
        <v>14</v>
      </c>
      <c r="G487" s="7">
        <f t="shared" si="28"/>
        <v>30.73289183222958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12">
        <f t="shared" si="30"/>
        <v>43626.208333333328</v>
      </c>
      <c r="N487">
        <v>1563685200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4" x14ac:dyDescent="0.2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t="s">
        <v>14</v>
      </c>
      <c r="G488" s="7">
        <f t="shared" si="28"/>
        <v>13.5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12">
        <f t="shared" si="30"/>
        <v>43168.25</v>
      </c>
      <c r="N488">
        <v>1521867600</v>
      </c>
      <c r="O488" s="12">
        <f t="shared" si="31"/>
        <v>43183.208333333328</v>
      </c>
      <c r="P488" t="b">
        <v>0</v>
      </c>
      <c r="Q488" t="b">
        <v>1</v>
      </c>
      <c r="R488" t="s">
        <v>205</v>
      </c>
      <c r="S488" t="s">
        <v>2046</v>
      </c>
      <c r="T488" t="s">
        <v>2058</v>
      </c>
    </row>
    <row r="489" spans="1:20" ht="17" x14ac:dyDescent="0.2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t="s">
        <v>20</v>
      </c>
      <c r="G489" s="7">
        <f t="shared" si="28"/>
        <v>178.62556663644605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12">
        <f t="shared" si="30"/>
        <v>42845.208333333328</v>
      </c>
      <c r="N489">
        <v>1495515600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ht="17" x14ac:dyDescent="0.2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t="s">
        <v>20</v>
      </c>
      <c r="G490" s="7">
        <f t="shared" si="28"/>
        <v>220.0566037735849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12">
        <f t="shared" si="30"/>
        <v>42403.25</v>
      </c>
      <c r="N490">
        <v>1455948000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ht="17" x14ac:dyDescent="0.2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t="s">
        <v>20</v>
      </c>
      <c r="G491" s="7">
        <f t="shared" si="28"/>
        <v>101.5108695652174</v>
      </c>
      <c r="H491">
        <v>85</v>
      </c>
      <c r="I491" s="5">
        <f t="shared" si="29"/>
        <v>109.87058823529412</v>
      </c>
      <c r="J491" t="s">
        <v>106</v>
      </c>
      <c r="K491" t="s">
        <v>107</v>
      </c>
      <c r="L491">
        <v>1281934800</v>
      </c>
      <c r="M491" s="12">
        <f t="shared" si="30"/>
        <v>40406.208333333336</v>
      </c>
      <c r="N491">
        <v>1282366800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ht="17" x14ac:dyDescent="0.2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t="s">
        <v>20</v>
      </c>
      <c r="G492" s="7">
        <f t="shared" si="28"/>
        <v>191.5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12">
        <f t="shared" si="30"/>
        <v>43786.25</v>
      </c>
      <c r="N492">
        <v>1574575200</v>
      </c>
      <c r="O492" s="12">
        <f t="shared" si="31"/>
        <v>43793.25</v>
      </c>
      <c r="P492" t="b">
        <v>0</v>
      </c>
      <c r="Q492" t="b">
        <v>0</v>
      </c>
      <c r="R492" t="s">
        <v>1028</v>
      </c>
      <c r="S492" t="s">
        <v>2063</v>
      </c>
      <c r="T492" t="s">
        <v>2064</v>
      </c>
    </row>
    <row r="493" spans="1:20" ht="34" x14ac:dyDescent="0.2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t="s">
        <v>20</v>
      </c>
      <c r="G493" s="7">
        <f t="shared" si="28"/>
        <v>305.34683098591546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12">
        <f t="shared" si="30"/>
        <v>41456.208333333336</v>
      </c>
      <c r="N493">
        <v>1374901200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ht="17" x14ac:dyDescent="0.2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t="s">
        <v>2072</v>
      </c>
      <c r="G494" s="7">
        <f t="shared" si="28"/>
        <v>23.995287958115181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12">
        <f t="shared" si="30"/>
        <v>40336.208333333336</v>
      </c>
      <c r="N494">
        <v>1278910800</v>
      </c>
      <c r="O494" s="12">
        <f t="shared" si="31"/>
        <v>40371.208333333336</v>
      </c>
      <c r="P494" t="b">
        <v>1</v>
      </c>
      <c r="Q494" t="b">
        <v>1</v>
      </c>
      <c r="R494" t="s">
        <v>99</v>
      </c>
      <c r="S494" t="s">
        <v>2040</v>
      </c>
      <c r="T494" t="s">
        <v>2051</v>
      </c>
    </row>
    <row r="495" spans="1:20" ht="17" x14ac:dyDescent="0.2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t="s">
        <v>20</v>
      </c>
      <c r="G495" s="7">
        <f t="shared" si="28"/>
        <v>723.77777777777771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12">
        <f t="shared" si="30"/>
        <v>43645.208333333328</v>
      </c>
      <c r="N495">
        <v>1562907600</v>
      </c>
      <c r="O495" s="12">
        <f t="shared" si="31"/>
        <v>43658.208333333328</v>
      </c>
      <c r="P495" t="b">
        <v>0</v>
      </c>
      <c r="Q495" t="b">
        <v>0</v>
      </c>
      <c r="R495" t="s">
        <v>121</v>
      </c>
      <c r="S495" t="s">
        <v>2053</v>
      </c>
      <c r="T495" t="s">
        <v>2054</v>
      </c>
    </row>
    <row r="496" spans="1:20" ht="17" x14ac:dyDescent="0.2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t="s">
        <v>20</v>
      </c>
      <c r="G496" s="7">
        <f t="shared" si="28"/>
        <v>547.36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12">
        <f t="shared" si="30"/>
        <v>40990.208333333336</v>
      </c>
      <c r="N496">
        <v>1332478800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ht="17" x14ac:dyDescent="0.2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t="s">
        <v>20</v>
      </c>
      <c r="G497" s="7">
        <f t="shared" si="28"/>
        <v>414.49999999999994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12">
        <f t="shared" si="30"/>
        <v>41800.208333333336</v>
      </c>
      <c r="N497">
        <v>1402722000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ht="17" x14ac:dyDescent="0.2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t="s">
        <v>14</v>
      </c>
      <c r="G498" s="7">
        <f t="shared" si="28"/>
        <v>0.90696409140369971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12">
        <f t="shared" si="30"/>
        <v>42876.208333333328</v>
      </c>
      <c r="N498">
        <v>1496811600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ht="17" x14ac:dyDescent="0.2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t="s">
        <v>14</v>
      </c>
      <c r="G499" s="7">
        <f t="shared" si="28"/>
        <v>34.173469387755098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12">
        <f t="shared" si="30"/>
        <v>42724.25</v>
      </c>
      <c r="N499">
        <v>1482213600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ht="17" x14ac:dyDescent="0.2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t="s">
        <v>14</v>
      </c>
      <c r="G500" s="7">
        <f t="shared" si="28"/>
        <v>23.948810754912099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12">
        <f t="shared" si="30"/>
        <v>42005.25</v>
      </c>
      <c r="N500">
        <v>1420264800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4" x14ac:dyDescent="0.2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t="s">
        <v>14</v>
      </c>
      <c r="G501" s="7">
        <f t="shared" si="28"/>
        <v>48.072649572649574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12">
        <f t="shared" si="30"/>
        <v>42444.208333333328</v>
      </c>
      <c r="N501">
        <v>1458450000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ht="17" x14ac:dyDescent="0.2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t="s">
        <v>14</v>
      </c>
      <c r="G502" s="7">
        <f t="shared" si="28"/>
        <v>0</v>
      </c>
      <c r="H502">
        <v>0</v>
      </c>
      <c r="I502" s="5" t="e">
        <f t="shared" si="29"/>
        <v>#DIV/0!</v>
      </c>
      <c r="J502" t="s">
        <v>21</v>
      </c>
      <c r="K502" t="s">
        <v>22</v>
      </c>
      <c r="L502">
        <v>1367384400</v>
      </c>
      <c r="M502" s="12">
        <f t="shared" si="30"/>
        <v>41395.208333333336</v>
      </c>
      <c r="N502">
        <v>1369803600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ht="17" x14ac:dyDescent="0.2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t="s">
        <v>14</v>
      </c>
      <c r="G503" s="7">
        <f t="shared" si="28"/>
        <v>70.145182291666657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12">
        <f t="shared" si="30"/>
        <v>41345.208333333336</v>
      </c>
      <c r="N503">
        <v>1363237200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ht="17" x14ac:dyDescent="0.2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t="s">
        <v>20</v>
      </c>
      <c r="G504" s="7">
        <f t="shared" si="28"/>
        <v>529.92307692307691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12">
        <f t="shared" si="30"/>
        <v>41117.208333333336</v>
      </c>
      <c r="N504">
        <v>1345870800</v>
      </c>
      <c r="O504" s="12">
        <f t="shared" si="31"/>
        <v>41146.208333333336</v>
      </c>
      <c r="P504" t="b">
        <v>0</v>
      </c>
      <c r="Q504" t="b">
        <v>1</v>
      </c>
      <c r="R504" t="s">
        <v>88</v>
      </c>
      <c r="S504" t="s">
        <v>2049</v>
      </c>
      <c r="T504" t="s">
        <v>2050</v>
      </c>
    </row>
    <row r="505" spans="1:20" ht="34" x14ac:dyDescent="0.2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t="s">
        <v>20</v>
      </c>
      <c r="G505" s="7">
        <f t="shared" si="28"/>
        <v>180.32549019607845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12">
        <f t="shared" si="30"/>
        <v>42186.208333333328</v>
      </c>
      <c r="N505">
        <v>1437454800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ht="17" x14ac:dyDescent="0.2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t="s">
        <v>14</v>
      </c>
      <c r="G506" s="7">
        <f t="shared" si="28"/>
        <v>92.320000000000007</v>
      </c>
      <c r="H506">
        <v>62</v>
      </c>
      <c r="I506" s="5">
        <f t="shared" si="29"/>
        <v>111.6774193548387</v>
      </c>
      <c r="J506" t="s">
        <v>106</v>
      </c>
      <c r="K506" t="s">
        <v>107</v>
      </c>
      <c r="L506">
        <v>1431925200</v>
      </c>
      <c r="M506" s="12">
        <f t="shared" si="30"/>
        <v>42142.208333333328</v>
      </c>
      <c r="N506">
        <v>1432011600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ht="17" x14ac:dyDescent="0.2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t="s">
        <v>14</v>
      </c>
      <c r="G507" s="7">
        <f t="shared" si="28"/>
        <v>13.901001112347053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12">
        <f t="shared" si="30"/>
        <v>41341.25</v>
      </c>
      <c r="N507">
        <v>1366347600</v>
      </c>
      <c r="O507" s="12">
        <f t="shared" si="31"/>
        <v>41383.208333333336</v>
      </c>
      <c r="P507" t="b">
        <v>0</v>
      </c>
      <c r="Q507" t="b">
        <v>1</v>
      </c>
      <c r="R507" t="s">
        <v>132</v>
      </c>
      <c r="S507" t="s">
        <v>2046</v>
      </c>
      <c r="T507" t="s">
        <v>2055</v>
      </c>
    </row>
    <row r="508" spans="1:20" ht="17" x14ac:dyDescent="0.2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t="s">
        <v>20</v>
      </c>
      <c r="G508" s="7">
        <f t="shared" si="28"/>
        <v>927.07777777777767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12">
        <f t="shared" si="30"/>
        <v>43062.25</v>
      </c>
      <c r="N508">
        <v>1512885600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4" x14ac:dyDescent="0.2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t="s">
        <v>14</v>
      </c>
      <c r="G509" s="7">
        <f t="shared" si="28"/>
        <v>39.857142857142861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12">
        <f t="shared" si="30"/>
        <v>41373.208333333336</v>
      </c>
      <c r="N509">
        <v>1369717200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ht="17" x14ac:dyDescent="0.2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t="s">
        <v>20</v>
      </c>
      <c r="G510" s="7">
        <f t="shared" si="28"/>
        <v>112.22929936305732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12">
        <f t="shared" si="30"/>
        <v>43310.208333333328</v>
      </c>
      <c r="N510">
        <v>1534654800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ht="17" x14ac:dyDescent="0.2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t="s">
        <v>14</v>
      </c>
      <c r="G511" s="7">
        <f t="shared" si="28"/>
        <v>70.925816023738875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12">
        <f t="shared" si="30"/>
        <v>41034.208333333336</v>
      </c>
      <c r="N511">
        <v>1337058000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ht="17" x14ac:dyDescent="0.2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t="s">
        <v>20</v>
      </c>
      <c r="G512" s="7">
        <f t="shared" si="28"/>
        <v>119.08974358974358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12">
        <f t="shared" si="30"/>
        <v>43251.208333333328</v>
      </c>
      <c r="N512">
        <v>1529816400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ht="17" x14ac:dyDescent="0.2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t="s">
        <v>14</v>
      </c>
      <c r="G513" s="7">
        <f t="shared" si="28"/>
        <v>24.017591339648174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12">
        <f t="shared" si="30"/>
        <v>43671.208333333328</v>
      </c>
      <c r="N513">
        <v>1564894800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ht="17" x14ac:dyDescent="0.2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t="s">
        <v>20</v>
      </c>
      <c r="G514" s="7">
        <f t="shared" ref="G514:G577" si="32">E514/D514*100</f>
        <v>139.31868131868131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 s="12">
        <f t="shared" si="30"/>
        <v>41825.208333333336</v>
      </c>
      <c r="N514">
        <v>1404622800</v>
      </c>
      <c r="O514" s="12">
        <f t="shared" si="31"/>
        <v>41826.208333333336</v>
      </c>
      <c r="P514" t="b">
        <v>0</v>
      </c>
      <c r="Q514" t="b">
        <v>1</v>
      </c>
      <c r="R514" t="s">
        <v>88</v>
      </c>
      <c r="S514" t="s">
        <v>2049</v>
      </c>
      <c r="T514" t="s">
        <v>2050</v>
      </c>
    </row>
    <row r="515" spans="1:20" ht="17" x14ac:dyDescent="0.2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t="s">
        <v>2072</v>
      </c>
      <c r="G515" s="7">
        <f t="shared" si="32"/>
        <v>39.277108433734945</v>
      </c>
      <c r="H515">
        <v>35</v>
      </c>
      <c r="I515" s="5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12">
        <f t="shared" ref="M515:M578" si="34">(((L515/60)/60)/24)+DATE(1970,1,1)</f>
        <v>40430.208333333336</v>
      </c>
      <c r="N515">
        <v>1284181200</v>
      </c>
      <c r="O515" s="12">
        <f t="shared" ref="O515:O578" si="35">(((N515/60)/60)/24)+DATE(1970,1,1)</f>
        <v>40432.208333333336</v>
      </c>
      <c r="P515" t="b">
        <v>0</v>
      </c>
      <c r="Q515" t="b">
        <v>0</v>
      </c>
      <c r="R515" t="s">
        <v>268</v>
      </c>
      <c r="S515" t="s">
        <v>2040</v>
      </c>
      <c r="T515" t="s">
        <v>2059</v>
      </c>
    </row>
    <row r="516" spans="1:20" ht="17" x14ac:dyDescent="0.2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t="s">
        <v>2072</v>
      </c>
      <c r="G516" s="7">
        <f t="shared" si="32"/>
        <v>22.439077144917089</v>
      </c>
      <c r="H516">
        <v>528</v>
      </c>
      <c r="I516" s="5">
        <f t="shared" si="33"/>
        <v>58.945075757575758</v>
      </c>
      <c r="J516" t="s">
        <v>97</v>
      </c>
      <c r="K516" t="s">
        <v>98</v>
      </c>
      <c r="L516">
        <v>1386309600</v>
      </c>
      <c r="M516" s="12">
        <f t="shared" si="34"/>
        <v>41614.25</v>
      </c>
      <c r="N516">
        <v>1386741600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ht="17" x14ac:dyDescent="0.2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t="s">
        <v>14</v>
      </c>
      <c r="G517" s="7">
        <f t="shared" si="32"/>
        <v>55.779069767441861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12">
        <f t="shared" si="34"/>
        <v>40900.25</v>
      </c>
      <c r="N517">
        <v>1324792800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ht="17" x14ac:dyDescent="0.2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t="s">
        <v>14</v>
      </c>
      <c r="G518" s="7">
        <f t="shared" si="32"/>
        <v>42.523125996810208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12">
        <f t="shared" si="34"/>
        <v>40396.208333333336</v>
      </c>
      <c r="N518">
        <v>1284354000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ht="17" x14ac:dyDescent="0.2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t="s">
        <v>20</v>
      </c>
      <c r="G519" s="7">
        <f t="shared" si="32"/>
        <v>112.00000000000001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12">
        <f t="shared" si="34"/>
        <v>42860.208333333328</v>
      </c>
      <c r="N519">
        <v>1494392400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34" x14ac:dyDescent="0.2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t="s">
        <v>14</v>
      </c>
      <c r="G520" s="7">
        <f t="shared" si="32"/>
        <v>7.0681818181818183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12">
        <f t="shared" si="34"/>
        <v>43154.25</v>
      </c>
      <c r="N520">
        <v>1519538400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ht="17" x14ac:dyDescent="0.2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t="s">
        <v>20</v>
      </c>
      <c r="G521" s="7">
        <f t="shared" si="32"/>
        <v>101.74563871693867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12">
        <f t="shared" si="34"/>
        <v>42012.25</v>
      </c>
      <c r="N521">
        <v>1421906400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ht="17" x14ac:dyDescent="0.2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t="s">
        <v>20</v>
      </c>
      <c r="G522" s="7">
        <f t="shared" si="32"/>
        <v>425.75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12">
        <f t="shared" si="34"/>
        <v>43574.208333333328</v>
      </c>
      <c r="N522">
        <v>1555909200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ht="17" x14ac:dyDescent="0.2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t="s">
        <v>20</v>
      </c>
      <c r="G523" s="7">
        <f t="shared" si="32"/>
        <v>145.53947368421052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12">
        <f t="shared" si="34"/>
        <v>42605.208333333328</v>
      </c>
      <c r="N523">
        <v>1472446800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34" x14ac:dyDescent="0.2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t="s">
        <v>14</v>
      </c>
      <c r="G524" s="7">
        <f t="shared" si="32"/>
        <v>32.453465346534657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12">
        <f t="shared" si="34"/>
        <v>41093.208333333336</v>
      </c>
      <c r="N524">
        <v>1342328400</v>
      </c>
      <c r="O524" s="12">
        <f t="shared" si="35"/>
        <v>41105.208333333336</v>
      </c>
      <c r="P524" t="b">
        <v>0</v>
      </c>
      <c r="Q524" t="b">
        <v>0</v>
      </c>
      <c r="R524" t="s">
        <v>99</v>
      </c>
      <c r="S524" t="s">
        <v>2040</v>
      </c>
      <c r="T524" t="s">
        <v>2051</v>
      </c>
    </row>
    <row r="525" spans="1:20" ht="17" x14ac:dyDescent="0.2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t="s">
        <v>20</v>
      </c>
      <c r="G525" s="7">
        <f t="shared" si="32"/>
        <v>700.33333333333326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12">
        <f t="shared" si="34"/>
        <v>40241.25</v>
      </c>
      <c r="N525">
        <v>1268114400</v>
      </c>
      <c r="O525" s="12">
        <f t="shared" si="35"/>
        <v>40246.25</v>
      </c>
      <c r="P525" t="b">
        <v>0</v>
      </c>
      <c r="Q525" t="b">
        <v>0</v>
      </c>
      <c r="R525" t="s">
        <v>99</v>
      </c>
      <c r="S525" t="s">
        <v>2040</v>
      </c>
      <c r="T525" t="s">
        <v>2051</v>
      </c>
    </row>
    <row r="526" spans="1:20" ht="17" x14ac:dyDescent="0.2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t="s">
        <v>14</v>
      </c>
      <c r="G526" s="7">
        <f t="shared" si="32"/>
        <v>83.904860392967933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12">
        <f t="shared" si="34"/>
        <v>40294.208333333336</v>
      </c>
      <c r="N526">
        <v>1273381200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ht="34" x14ac:dyDescent="0.2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t="s">
        <v>14</v>
      </c>
      <c r="G527" s="7">
        <f t="shared" si="32"/>
        <v>84.19047619047619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12">
        <f t="shared" si="34"/>
        <v>40505.25</v>
      </c>
      <c r="N527">
        <v>1290837600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34" x14ac:dyDescent="0.2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t="s">
        <v>20</v>
      </c>
      <c r="G528" s="7">
        <f t="shared" si="32"/>
        <v>155.95180722891567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12">
        <f t="shared" si="34"/>
        <v>42364.25</v>
      </c>
      <c r="N528">
        <v>1454306400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ht="17" x14ac:dyDescent="0.2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t="s">
        <v>14</v>
      </c>
      <c r="G529" s="7">
        <f t="shared" si="32"/>
        <v>99.619450317124731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12">
        <f t="shared" si="34"/>
        <v>42405.25</v>
      </c>
      <c r="N529">
        <v>1457762400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ht="17" x14ac:dyDescent="0.2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t="s">
        <v>14</v>
      </c>
      <c r="G530" s="7">
        <f t="shared" si="32"/>
        <v>80.300000000000011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12">
        <f t="shared" si="34"/>
        <v>41601.25</v>
      </c>
      <c r="N530">
        <v>1389074400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ht="17" x14ac:dyDescent="0.2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t="s">
        <v>14</v>
      </c>
      <c r="G531" s="7">
        <f t="shared" si="32"/>
        <v>11.254901960784313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12">
        <f t="shared" si="34"/>
        <v>41769.208333333336</v>
      </c>
      <c r="N531">
        <v>1402117200</v>
      </c>
      <c r="O531" s="12">
        <f t="shared" si="35"/>
        <v>41797.208333333336</v>
      </c>
      <c r="P531" t="b">
        <v>0</v>
      </c>
      <c r="Q531" t="b">
        <v>0</v>
      </c>
      <c r="R531" t="s">
        <v>88</v>
      </c>
      <c r="S531" t="s">
        <v>2049</v>
      </c>
      <c r="T531" t="s">
        <v>2050</v>
      </c>
    </row>
    <row r="532" spans="1:20" ht="34" x14ac:dyDescent="0.2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t="s">
        <v>14</v>
      </c>
      <c r="G532" s="7">
        <f t="shared" si="32"/>
        <v>91.740952380952379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12">
        <f t="shared" si="34"/>
        <v>40421.208333333336</v>
      </c>
      <c r="N532">
        <v>1284440400</v>
      </c>
      <c r="O532" s="12">
        <f t="shared" si="35"/>
        <v>40435.208333333336</v>
      </c>
      <c r="P532" t="b">
        <v>0</v>
      </c>
      <c r="Q532" t="b">
        <v>1</v>
      </c>
      <c r="R532" t="s">
        <v>118</v>
      </c>
      <c r="S532" t="s">
        <v>2046</v>
      </c>
      <c r="T532" t="s">
        <v>2052</v>
      </c>
    </row>
    <row r="533" spans="1:20" ht="34" x14ac:dyDescent="0.2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t="s">
        <v>47</v>
      </c>
      <c r="G533" s="7">
        <f t="shared" si="32"/>
        <v>95.521156936261391</v>
      </c>
      <c r="H533">
        <v>3640</v>
      </c>
      <c r="I533" s="5">
        <f t="shared" si="33"/>
        <v>48.993956043956047</v>
      </c>
      <c r="J533" t="s">
        <v>97</v>
      </c>
      <c r="K533" t="s">
        <v>98</v>
      </c>
      <c r="L533">
        <v>1384149600</v>
      </c>
      <c r="M533" s="12">
        <f t="shared" si="34"/>
        <v>41589.25</v>
      </c>
      <c r="N533">
        <v>1388988000</v>
      </c>
      <c r="O533" s="12">
        <f t="shared" si="35"/>
        <v>41645.25</v>
      </c>
      <c r="P533" t="b">
        <v>0</v>
      </c>
      <c r="Q533" t="b">
        <v>0</v>
      </c>
      <c r="R533" t="s">
        <v>88</v>
      </c>
      <c r="S533" t="s">
        <v>2049</v>
      </c>
      <c r="T533" t="s">
        <v>2050</v>
      </c>
    </row>
    <row r="534" spans="1:20" ht="17" x14ac:dyDescent="0.2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t="s">
        <v>20</v>
      </c>
      <c r="G534" s="7">
        <f t="shared" si="32"/>
        <v>502.87499999999994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12">
        <f t="shared" si="34"/>
        <v>43125.25</v>
      </c>
      <c r="N534">
        <v>1516946400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ht="17" x14ac:dyDescent="0.2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t="s">
        <v>20</v>
      </c>
      <c r="G535" s="7">
        <f t="shared" si="32"/>
        <v>159.24394463667818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12">
        <f t="shared" si="34"/>
        <v>41479.208333333336</v>
      </c>
      <c r="N535">
        <v>1377752400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ht="17" x14ac:dyDescent="0.2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t="s">
        <v>14</v>
      </c>
      <c r="G536" s="7">
        <f t="shared" si="32"/>
        <v>15.022446689113355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12">
        <f t="shared" si="34"/>
        <v>43329.208333333328</v>
      </c>
      <c r="N536">
        <v>1534568400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ht="17" x14ac:dyDescent="0.2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t="s">
        <v>20</v>
      </c>
      <c r="G537" s="7">
        <f t="shared" si="32"/>
        <v>482.03846153846149</v>
      </c>
      <c r="H537">
        <v>202</v>
      </c>
      <c r="I537" s="5">
        <f t="shared" si="33"/>
        <v>62.044554455445542</v>
      </c>
      <c r="J537" t="s">
        <v>106</v>
      </c>
      <c r="K537" t="s">
        <v>107</v>
      </c>
      <c r="L537">
        <v>1528434000</v>
      </c>
      <c r="M537" s="12">
        <f t="shared" si="34"/>
        <v>43259.208333333328</v>
      </c>
      <c r="N537">
        <v>1528606800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ht="17" x14ac:dyDescent="0.2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t="s">
        <v>20</v>
      </c>
      <c r="G538" s="7">
        <f t="shared" si="32"/>
        <v>149.96938775510205</v>
      </c>
      <c r="H538">
        <v>140</v>
      </c>
      <c r="I538" s="5">
        <f t="shared" si="33"/>
        <v>104.97857142857143</v>
      </c>
      <c r="J538" t="s">
        <v>106</v>
      </c>
      <c r="K538" t="s">
        <v>107</v>
      </c>
      <c r="L538">
        <v>1282626000</v>
      </c>
      <c r="M538" s="12">
        <f t="shared" si="34"/>
        <v>40414.208333333336</v>
      </c>
      <c r="N538">
        <v>1284872400</v>
      </c>
      <c r="O538" s="12">
        <f t="shared" si="35"/>
        <v>40440.208333333336</v>
      </c>
      <c r="P538" t="b">
        <v>0</v>
      </c>
      <c r="Q538" t="b">
        <v>0</v>
      </c>
      <c r="R538" t="s">
        <v>118</v>
      </c>
      <c r="S538" t="s">
        <v>2046</v>
      </c>
      <c r="T538" t="s">
        <v>2052</v>
      </c>
    </row>
    <row r="539" spans="1:20" ht="17" x14ac:dyDescent="0.2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t="s">
        <v>20</v>
      </c>
      <c r="G539" s="7">
        <f t="shared" si="32"/>
        <v>117.22156398104266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12">
        <f t="shared" si="34"/>
        <v>43342.208333333328</v>
      </c>
      <c r="N539">
        <v>1537592400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ht="17" x14ac:dyDescent="0.2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t="s">
        <v>14</v>
      </c>
      <c r="G540" s="7">
        <f t="shared" si="32"/>
        <v>37.695968274950431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12">
        <f t="shared" si="34"/>
        <v>41539.208333333336</v>
      </c>
      <c r="N540">
        <v>1381208400</v>
      </c>
      <c r="O540" s="12">
        <f t="shared" si="35"/>
        <v>41555.208333333336</v>
      </c>
      <c r="P540" t="b">
        <v>0</v>
      </c>
      <c r="Q540" t="b">
        <v>0</v>
      </c>
      <c r="R540" t="s">
        <v>291</v>
      </c>
      <c r="S540" t="s">
        <v>2049</v>
      </c>
      <c r="T540" t="s">
        <v>2060</v>
      </c>
    </row>
    <row r="541" spans="1:20" ht="17" x14ac:dyDescent="0.2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t="s">
        <v>14</v>
      </c>
      <c r="G541" s="7">
        <f t="shared" si="32"/>
        <v>72.653061224489804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12">
        <f t="shared" si="34"/>
        <v>43647.208333333328</v>
      </c>
      <c r="N541">
        <v>1562475600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ht="17" x14ac:dyDescent="0.2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t="s">
        <v>20</v>
      </c>
      <c r="G542" s="7">
        <f t="shared" si="32"/>
        <v>265.98113207547169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12">
        <f t="shared" si="34"/>
        <v>43225.208333333328</v>
      </c>
      <c r="N542">
        <v>1527397200</v>
      </c>
      <c r="O542" s="12">
        <f t="shared" si="35"/>
        <v>43247.208333333328</v>
      </c>
      <c r="P542" t="b">
        <v>0</v>
      </c>
      <c r="Q542" t="b">
        <v>0</v>
      </c>
      <c r="R542" t="s">
        <v>121</v>
      </c>
      <c r="S542" t="s">
        <v>2053</v>
      </c>
      <c r="T542" t="s">
        <v>2054</v>
      </c>
    </row>
    <row r="543" spans="1:20" ht="17" x14ac:dyDescent="0.2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t="s">
        <v>14</v>
      </c>
      <c r="G543" s="7">
        <f t="shared" si="32"/>
        <v>24.205617977528089</v>
      </c>
      <c r="H543">
        <v>395</v>
      </c>
      <c r="I543" s="5">
        <f t="shared" si="33"/>
        <v>109.07848101265823</v>
      </c>
      <c r="J543" t="s">
        <v>106</v>
      </c>
      <c r="K543" t="s">
        <v>107</v>
      </c>
      <c r="L543">
        <v>1433912400</v>
      </c>
      <c r="M543" s="12">
        <f t="shared" si="34"/>
        <v>42165.208333333328</v>
      </c>
      <c r="N543">
        <v>1436158800</v>
      </c>
      <c r="O543" s="12">
        <f t="shared" si="35"/>
        <v>42191.208333333328</v>
      </c>
      <c r="P543" t="b">
        <v>0</v>
      </c>
      <c r="Q543" t="b">
        <v>0</v>
      </c>
      <c r="R543" t="s">
        <v>291</v>
      </c>
      <c r="S543" t="s">
        <v>2049</v>
      </c>
      <c r="T543" t="s">
        <v>2060</v>
      </c>
    </row>
    <row r="544" spans="1:20" ht="17" x14ac:dyDescent="0.2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t="s">
        <v>14</v>
      </c>
      <c r="G544" s="7">
        <f t="shared" si="32"/>
        <v>2.5064935064935066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12">
        <f t="shared" si="34"/>
        <v>42391.25</v>
      </c>
      <c r="N544">
        <v>1456034400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ht="17" x14ac:dyDescent="0.2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t="s">
        <v>14</v>
      </c>
      <c r="G545" s="7">
        <f t="shared" si="32"/>
        <v>16.329799764428738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12">
        <f t="shared" si="34"/>
        <v>41528.208333333336</v>
      </c>
      <c r="N545">
        <v>1380171600</v>
      </c>
      <c r="O545" s="12">
        <f t="shared" si="35"/>
        <v>41543.208333333336</v>
      </c>
      <c r="P545" t="b">
        <v>0</v>
      </c>
      <c r="Q545" t="b">
        <v>0</v>
      </c>
      <c r="R545" t="s">
        <v>88</v>
      </c>
      <c r="S545" t="s">
        <v>2049</v>
      </c>
      <c r="T545" t="s">
        <v>2050</v>
      </c>
    </row>
    <row r="546" spans="1:20" ht="34" x14ac:dyDescent="0.2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t="s">
        <v>20</v>
      </c>
      <c r="G546" s="7">
        <f t="shared" si="32"/>
        <v>276.5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12">
        <f t="shared" si="34"/>
        <v>42377.25</v>
      </c>
      <c r="N546">
        <v>1453356000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ht="17" x14ac:dyDescent="0.2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t="s">
        <v>14</v>
      </c>
      <c r="G547" s="7">
        <f t="shared" si="32"/>
        <v>88.803571428571431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12">
        <f t="shared" si="34"/>
        <v>43824.25</v>
      </c>
      <c r="N547">
        <v>1578981600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ht="17" x14ac:dyDescent="0.2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t="s">
        <v>20</v>
      </c>
      <c r="G548" s="7">
        <f t="shared" si="32"/>
        <v>163.57142857142856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12">
        <f t="shared" si="34"/>
        <v>43360.208333333328</v>
      </c>
      <c r="N548">
        <v>1537419600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ht="17" x14ac:dyDescent="0.2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t="s">
        <v>20</v>
      </c>
      <c r="G549" s="7">
        <f t="shared" si="32"/>
        <v>969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12">
        <f t="shared" si="34"/>
        <v>42029.25</v>
      </c>
      <c r="N549">
        <v>1423202400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ht="17" x14ac:dyDescent="0.2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t="s">
        <v>20</v>
      </c>
      <c r="G550" s="7">
        <f t="shared" si="32"/>
        <v>270.91376701966715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12">
        <f t="shared" si="34"/>
        <v>42461.208333333328</v>
      </c>
      <c r="N550">
        <v>1460610000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4" x14ac:dyDescent="0.2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t="s">
        <v>20</v>
      </c>
      <c r="G551" s="7">
        <f t="shared" si="32"/>
        <v>284.21355932203392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12">
        <f t="shared" si="34"/>
        <v>41422.208333333336</v>
      </c>
      <c r="N551">
        <v>1370494800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34" x14ac:dyDescent="0.2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t="s">
        <v>2072</v>
      </c>
      <c r="G552" s="7">
        <f t="shared" si="32"/>
        <v>4</v>
      </c>
      <c r="H552">
        <v>1</v>
      </c>
      <c r="I552" s="5">
        <f t="shared" si="33"/>
        <v>4</v>
      </c>
      <c r="J552" t="s">
        <v>97</v>
      </c>
      <c r="K552" t="s">
        <v>98</v>
      </c>
      <c r="L552">
        <v>1330495200</v>
      </c>
      <c r="M552" s="12">
        <f t="shared" si="34"/>
        <v>40968.25</v>
      </c>
      <c r="N552">
        <v>1332306000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ht="17" x14ac:dyDescent="0.2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t="s">
        <v>14</v>
      </c>
      <c r="G553" s="7">
        <f t="shared" si="32"/>
        <v>58.6329816768462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12">
        <f t="shared" si="34"/>
        <v>41993.25</v>
      </c>
      <c r="N553">
        <v>1422511200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ht="17" x14ac:dyDescent="0.2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t="s">
        <v>14</v>
      </c>
      <c r="G554" s="7">
        <f t="shared" si="32"/>
        <v>98.51111111111112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12">
        <f t="shared" si="34"/>
        <v>42700.25</v>
      </c>
      <c r="N554">
        <v>1480312800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4" x14ac:dyDescent="0.2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t="s">
        <v>14</v>
      </c>
      <c r="G555" s="7">
        <f t="shared" si="32"/>
        <v>43.975381008206334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12">
        <f t="shared" si="34"/>
        <v>40545.25</v>
      </c>
      <c r="N555">
        <v>1294034400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4" x14ac:dyDescent="0.2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t="s">
        <v>20</v>
      </c>
      <c r="G556" s="7">
        <f t="shared" si="32"/>
        <v>151.66315789473683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12">
        <f t="shared" si="34"/>
        <v>42723.25</v>
      </c>
      <c r="N556">
        <v>1482645600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ht="17" x14ac:dyDescent="0.2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t="s">
        <v>20</v>
      </c>
      <c r="G557" s="7">
        <f t="shared" si="32"/>
        <v>223.63492063492063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12">
        <f t="shared" si="34"/>
        <v>41731.208333333336</v>
      </c>
      <c r="N557">
        <v>1399093200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ht="17" x14ac:dyDescent="0.2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t="s">
        <v>20</v>
      </c>
      <c r="G558" s="7">
        <f t="shared" si="32"/>
        <v>239.75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12">
        <f t="shared" si="34"/>
        <v>40792.208333333336</v>
      </c>
      <c r="N558">
        <v>1315890000</v>
      </c>
      <c r="O558" s="12">
        <f t="shared" si="35"/>
        <v>40799.208333333336</v>
      </c>
      <c r="P558" t="b">
        <v>0</v>
      </c>
      <c r="Q558" t="b">
        <v>1</v>
      </c>
      <c r="R558" t="s">
        <v>205</v>
      </c>
      <c r="S558" t="s">
        <v>2046</v>
      </c>
      <c r="T558" t="s">
        <v>2058</v>
      </c>
    </row>
    <row r="559" spans="1:20" ht="17" x14ac:dyDescent="0.2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t="s">
        <v>20</v>
      </c>
      <c r="G559" s="7">
        <f t="shared" si="32"/>
        <v>199.33333333333334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12">
        <f t="shared" si="34"/>
        <v>42279.208333333328</v>
      </c>
      <c r="N559">
        <v>1444021200</v>
      </c>
      <c r="O559" s="12">
        <f t="shared" si="35"/>
        <v>42282.208333333328</v>
      </c>
      <c r="P559" t="b">
        <v>0</v>
      </c>
      <c r="Q559" t="b">
        <v>1</v>
      </c>
      <c r="R559" t="s">
        <v>473</v>
      </c>
      <c r="S559" t="s">
        <v>2040</v>
      </c>
      <c r="T559" t="s">
        <v>2062</v>
      </c>
    </row>
    <row r="560" spans="1:20" ht="17" x14ac:dyDescent="0.2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t="s">
        <v>20</v>
      </c>
      <c r="G560" s="7">
        <f t="shared" si="32"/>
        <v>137.34482758620689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12">
        <f t="shared" si="34"/>
        <v>42424.25</v>
      </c>
      <c r="N560">
        <v>1460005200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ht="17" x14ac:dyDescent="0.2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t="s">
        <v>20</v>
      </c>
      <c r="G561" s="7">
        <f t="shared" si="32"/>
        <v>100.9696106362773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12">
        <f t="shared" si="34"/>
        <v>42584.208333333328</v>
      </c>
      <c r="N561">
        <v>1470718800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ht="17" x14ac:dyDescent="0.2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t="s">
        <v>20</v>
      </c>
      <c r="G562" s="7">
        <f t="shared" si="32"/>
        <v>794.16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12">
        <f t="shared" si="34"/>
        <v>40865.25</v>
      </c>
      <c r="N562">
        <v>1325052000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ht="17" x14ac:dyDescent="0.2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t="s">
        <v>20</v>
      </c>
      <c r="G563" s="7">
        <f t="shared" si="32"/>
        <v>369.7</v>
      </c>
      <c r="H563">
        <v>198</v>
      </c>
      <c r="I563" s="5">
        <f t="shared" si="33"/>
        <v>56.015151515151516</v>
      </c>
      <c r="J563" t="s">
        <v>97</v>
      </c>
      <c r="K563" t="s">
        <v>98</v>
      </c>
      <c r="L563">
        <v>1318827600</v>
      </c>
      <c r="M563" s="12">
        <f t="shared" si="34"/>
        <v>40833.208333333336</v>
      </c>
      <c r="N563">
        <v>1319000400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4" x14ac:dyDescent="0.2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t="s">
        <v>14</v>
      </c>
      <c r="G564" s="7">
        <f t="shared" si="32"/>
        <v>12.818181818181817</v>
      </c>
      <c r="H564">
        <v>26</v>
      </c>
      <c r="I564" s="5">
        <f t="shared" si="33"/>
        <v>48.807692307692307</v>
      </c>
      <c r="J564" t="s">
        <v>97</v>
      </c>
      <c r="K564" t="s">
        <v>98</v>
      </c>
      <c r="L564">
        <v>1552366800</v>
      </c>
      <c r="M564" s="12">
        <f t="shared" si="34"/>
        <v>43536.208333333328</v>
      </c>
      <c r="N564">
        <v>1552539600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ht="17" x14ac:dyDescent="0.2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t="s">
        <v>20</v>
      </c>
      <c r="G565" s="7">
        <f t="shared" si="32"/>
        <v>138.02702702702703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12">
        <f t="shared" si="34"/>
        <v>43417.25</v>
      </c>
      <c r="N565">
        <v>1543816800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ht="17" x14ac:dyDescent="0.2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t="s">
        <v>14</v>
      </c>
      <c r="G566" s="7">
        <f t="shared" si="32"/>
        <v>83.813278008298752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12">
        <f t="shared" si="34"/>
        <v>42078.208333333328</v>
      </c>
      <c r="N566">
        <v>1427086800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ht="17" x14ac:dyDescent="0.2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t="s">
        <v>20</v>
      </c>
      <c r="G567" s="7">
        <f t="shared" si="32"/>
        <v>204.60063224446787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12">
        <f t="shared" si="34"/>
        <v>40862.25</v>
      </c>
      <c r="N567">
        <v>1323064800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ht="17" x14ac:dyDescent="0.2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t="s">
        <v>14</v>
      </c>
      <c r="G568" s="7">
        <f t="shared" si="32"/>
        <v>44.344086021505376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12">
        <f t="shared" si="34"/>
        <v>42424.25</v>
      </c>
      <c r="N568">
        <v>1458277200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34" x14ac:dyDescent="0.2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t="s">
        <v>20</v>
      </c>
      <c r="G569" s="7">
        <f t="shared" si="32"/>
        <v>218.60294117647058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12">
        <f t="shared" si="34"/>
        <v>41830.208333333336</v>
      </c>
      <c r="N569">
        <v>1405141200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ht="17" x14ac:dyDescent="0.2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t="s">
        <v>20</v>
      </c>
      <c r="G570" s="7">
        <f t="shared" si="32"/>
        <v>186.03314917127071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12">
        <f t="shared" si="34"/>
        <v>40374.208333333336</v>
      </c>
      <c r="N570">
        <v>1283058000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ht="17" x14ac:dyDescent="0.2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t="s">
        <v>20</v>
      </c>
      <c r="G571" s="7">
        <f t="shared" si="32"/>
        <v>237.33830845771143</v>
      </c>
      <c r="H571">
        <v>589</v>
      </c>
      <c r="I571" s="5">
        <f t="shared" si="33"/>
        <v>80.993208828522924</v>
      </c>
      <c r="J571" t="s">
        <v>106</v>
      </c>
      <c r="K571" t="s">
        <v>107</v>
      </c>
      <c r="L571">
        <v>1294725600</v>
      </c>
      <c r="M571" s="12">
        <f t="shared" si="34"/>
        <v>40554.25</v>
      </c>
      <c r="N571">
        <v>1295762400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ht="17" x14ac:dyDescent="0.2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t="s">
        <v>20</v>
      </c>
      <c r="G572" s="7">
        <f t="shared" si="32"/>
        <v>305.65384615384613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12">
        <f t="shared" si="34"/>
        <v>41993.25</v>
      </c>
      <c r="N572">
        <v>1419573600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ht="17" x14ac:dyDescent="0.2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t="s">
        <v>14</v>
      </c>
      <c r="G573" s="7">
        <f t="shared" si="32"/>
        <v>94.142857142857139</v>
      </c>
      <c r="H573">
        <v>35</v>
      </c>
      <c r="I573" s="5">
        <f t="shared" si="33"/>
        <v>94.142857142857139</v>
      </c>
      <c r="J573" t="s">
        <v>106</v>
      </c>
      <c r="K573" t="s">
        <v>107</v>
      </c>
      <c r="L573">
        <v>1434690000</v>
      </c>
      <c r="M573" s="12">
        <f t="shared" si="34"/>
        <v>42174.208333333328</v>
      </c>
      <c r="N573">
        <v>1438750800</v>
      </c>
      <c r="O573" s="12">
        <f t="shared" si="35"/>
        <v>42221.208333333328</v>
      </c>
      <c r="P573" t="b">
        <v>0</v>
      </c>
      <c r="Q573" t="b">
        <v>0</v>
      </c>
      <c r="R573" t="s">
        <v>99</v>
      </c>
      <c r="S573" t="s">
        <v>2040</v>
      </c>
      <c r="T573" t="s">
        <v>2051</v>
      </c>
    </row>
    <row r="574" spans="1:20" ht="17" x14ac:dyDescent="0.2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t="s">
        <v>2072</v>
      </c>
      <c r="G574" s="7">
        <f t="shared" si="32"/>
        <v>54.400000000000006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12">
        <f t="shared" si="34"/>
        <v>42275.208333333328</v>
      </c>
      <c r="N574">
        <v>1444798800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ht="17" x14ac:dyDescent="0.2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t="s">
        <v>20</v>
      </c>
      <c r="G575" s="7">
        <f t="shared" si="32"/>
        <v>111.88059701492537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12">
        <f t="shared" si="34"/>
        <v>41761.208333333336</v>
      </c>
      <c r="N575">
        <v>1399179600</v>
      </c>
      <c r="O575" s="12">
        <f t="shared" si="35"/>
        <v>41763.208333333336</v>
      </c>
      <c r="P575" t="b">
        <v>0</v>
      </c>
      <c r="Q575" t="b">
        <v>0</v>
      </c>
      <c r="R575" t="s">
        <v>1028</v>
      </c>
      <c r="S575" t="s">
        <v>2063</v>
      </c>
      <c r="T575" t="s">
        <v>2064</v>
      </c>
    </row>
    <row r="576" spans="1:20" ht="17" x14ac:dyDescent="0.2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t="s">
        <v>20</v>
      </c>
      <c r="G576" s="7">
        <f t="shared" si="32"/>
        <v>369.14814814814815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12">
        <f t="shared" si="34"/>
        <v>43806.25</v>
      </c>
      <c r="N576">
        <v>1576562400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ht="17" x14ac:dyDescent="0.2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t="s">
        <v>14</v>
      </c>
      <c r="G577" s="7">
        <f t="shared" si="32"/>
        <v>62.930372148859547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12">
        <f t="shared" si="34"/>
        <v>41779.208333333336</v>
      </c>
      <c r="N577">
        <v>1400821200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4" x14ac:dyDescent="0.2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t="s">
        <v>14</v>
      </c>
      <c r="G578" s="7">
        <f t="shared" ref="G578:G641" si="36">E578/D578*100</f>
        <v>64.927835051546396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 s="12">
        <f t="shared" si="34"/>
        <v>43040.208333333328</v>
      </c>
      <c r="N578">
        <v>1510984800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ht="17" x14ac:dyDescent="0.2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t="s">
        <v>2072</v>
      </c>
      <c r="G579" s="7">
        <f t="shared" si="36"/>
        <v>18.853658536585368</v>
      </c>
      <c r="H579">
        <v>37</v>
      </c>
      <c r="I579" s="5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12">
        <f t="shared" ref="M579:M642" si="38">(((L579/60)/60)/24)+DATE(1970,1,1)</f>
        <v>40613.25</v>
      </c>
      <c r="N579">
        <v>1302066000</v>
      </c>
      <c r="O579" s="12">
        <f t="shared" ref="O579:O642" si="39">(((N579/60)/60)/24)+DATE(1970,1,1)</f>
        <v>40639.208333333336</v>
      </c>
      <c r="P579" t="b">
        <v>0</v>
      </c>
      <c r="Q579" t="b">
        <v>0</v>
      </c>
      <c r="R579" t="s">
        <v>158</v>
      </c>
      <c r="S579" t="s">
        <v>2034</v>
      </c>
      <c r="T579" t="s">
        <v>2057</v>
      </c>
    </row>
    <row r="580" spans="1:20" ht="17" x14ac:dyDescent="0.2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t="s">
        <v>14</v>
      </c>
      <c r="G580" s="7">
        <f t="shared" si="36"/>
        <v>16.754404145077721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 s="12">
        <f t="shared" si="38"/>
        <v>40878.25</v>
      </c>
      <c r="N580">
        <v>1322978400</v>
      </c>
      <c r="O580" s="12">
        <f t="shared" si="39"/>
        <v>40881.25</v>
      </c>
      <c r="P580" t="b">
        <v>0</v>
      </c>
      <c r="Q580" t="b">
        <v>0</v>
      </c>
      <c r="R580" t="s">
        <v>473</v>
      </c>
      <c r="S580" t="s">
        <v>2040</v>
      </c>
      <c r="T580" t="s">
        <v>2062</v>
      </c>
    </row>
    <row r="581" spans="1:20" ht="17" x14ac:dyDescent="0.2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t="s">
        <v>20</v>
      </c>
      <c r="G581" s="7">
        <f t="shared" si="36"/>
        <v>101.11290322580646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12">
        <f t="shared" si="38"/>
        <v>40762.208333333336</v>
      </c>
      <c r="N581">
        <v>1313730000</v>
      </c>
      <c r="O581" s="12">
        <f t="shared" si="39"/>
        <v>40774.208333333336</v>
      </c>
      <c r="P581" t="b">
        <v>0</v>
      </c>
      <c r="Q581" t="b">
        <v>0</v>
      </c>
      <c r="R581" t="s">
        <v>158</v>
      </c>
      <c r="S581" t="s">
        <v>2034</v>
      </c>
      <c r="T581" t="s">
        <v>2057</v>
      </c>
    </row>
    <row r="582" spans="1:20" ht="17" x14ac:dyDescent="0.2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t="s">
        <v>20</v>
      </c>
      <c r="G582" s="7">
        <f t="shared" si="36"/>
        <v>341.5022831050228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12">
        <f t="shared" si="38"/>
        <v>41696.25</v>
      </c>
      <c r="N582">
        <v>1394085600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ht="17" x14ac:dyDescent="0.2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t="s">
        <v>14</v>
      </c>
      <c r="G583" s="7">
        <f t="shared" si="36"/>
        <v>64.016666666666666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12">
        <f t="shared" si="38"/>
        <v>40662.208333333336</v>
      </c>
      <c r="N583">
        <v>1305349200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ht="17" x14ac:dyDescent="0.2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t="s">
        <v>14</v>
      </c>
      <c r="G584" s="7">
        <f t="shared" si="36"/>
        <v>52.080459770114942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12">
        <f t="shared" si="38"/>
        <v>42165.208333333328</v>
      </c>
      <c r="N584">
        <v>1434344400</v>
      </c>
      <c r="O584" s="12">
        <f t="shared" si="39"/>
        <v>42170.208333333328</v>
      </c>
      <c r="P584" t="b">
        <v>0</v>
      </c>
      <c r="Q584" t="b">
        <v>1</v>
      </c>
      <c r="R584" t="s">
        <v>88</v>
      </c>
      <c r="S584" t="s">
        <v>2049</v>
      </c>
      <c r="T584" t="s">
        <v>2050</v>
      </c>
    </row>
    <row r="585" spans="1:20" ht="34" x14ac:dyDescent="0.2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t="s">
        <v>20</v>
      </c>
      <c r="G585" s="7">
        <f t="shared" si="36"/>
        <v>322.40211640211641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12">
        <f t="shared" si="38"/>
        <v>40959.25</v>
      </c>
      <c r="N585">
        <v>1331186400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ht="34" x14ac:dyDescent="0.2">
      <c r="A586">
        <v>584</v>
      </c>
      <c r="B586" t="s">
        <v>45</v>
      </c>
      <c r="C586" s="3" t="s">
        <v>1210</v>
      </c>
      <c r="D586">
        <v>86400</v>
      </c>
      <c r="E586">
        <v>103255</v>
      </c>
      <c r="F586" t="s">
        <v>20</v>
      </c>
      <c r="G586" s="7">
        <f t="shared" si="36"/>
        <v>119.50810185185186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12">
        <f t="shared" si="38"/>
        <v>41024.208333333336</v>
      </c>
      <c r="N586">
        <v>1336539600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ht="17" x14ac:dyDescent="0.2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t="s">
        <v>20</v>
      </c>
      <c r="G587" s="7">
        <f t="shared" si="36"/>
        <v>146.79775280898878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12">
        <f t="shared" si="38"/>
        <v>40255.208333333336</v>
      </c>
      <c r="N587">
        <v>1269752400</v>
      </c>
      <c r="O587" s="12">
        <f t="shared" si="39"/>
        <v>40265.208333333336</v>
      </c>
      <c r="P587" t="b">
        <v>0</v>
      </c>
      <c r="Q587" t="b">
        <v>0</v>
      </c>
      <c r="R587" t="s">
        <v>205</v>
      </c>
      <c r="S587" t="s">
        <v>2046</v>
      </c>
      <c r="T587" t="s">
        <v>2058</v>
      </c>
    </row>
    <row r="588" spans="1:20" ht="17" x14ac:dyDescent="0.2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t="s">
        <v>20</v>
      </c>
      <c r="G588" s="7">
        <f t="shared" si="36"/>
        <v>950.57142857142856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12">
        <f t="shared" si="38"/>
        <v>40499.25</v>
      </c>
      <c r="N588">
        <v>1291615200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ht="17" x14ac:dyDescent="0.2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t="s">
        <v>14</v>
      </c>
      <c r="G589" s="7">
        <f t="shared" si="36"/>
        <v>72.893617021276597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12">
        <f t="shared" si="38"/>
        <v>43484.25</v>
      </c>
      <c r="N589">
        <v>1552366800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ht="17" x14ac:dyDescent="0.2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t="s">
        <v>14</v>
      </c>
      <c r="G590" s="7">
        <f t="shared" si="36"/>
        <v>79.008248730964468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12">
        <f t="shared" si="38"/>
        <v>40262.208333333336</v>
      </c>
      <c r="N590">
        <v>1272171600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ht="17" x14ac:dyDescent="0.2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t="s">
        <v>14</v>
      </c>
      <c r="G591" s="7">
        <f t="shared" si="36"/>
        <v>64.721518987341781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12">
        <f t="shared" si="38"/>
        <v>42190.208333333328</v>
      </c>
      <c r="N591">
        <v>1436677200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34" x14ac:dyDescent="0.2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t="s">
        <v>14</v>
      </c>
      <c r="G592" s="7">
        <f t="shared" si="36"/>
        <v>82.028169014084511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12">
        <f t="shared" si="38"/>
        <v>41994.25</v>
      </c>
      <c r="N592">
        <v>1420092000</v>
      </c>
      <c r="O592" s="12">
        <f t="shared" si="39"/>
        <v>42005.25</v>
      </c>
      <c r="P592" t="b">
        <v>0</v>
      </c>
      <c r="Q592" t="b">
        <v>0</v>
      </c>
      <c r="R592" t="s">
        <v>132</v>
      </c>
      <c r="S592" t="s">
        <v>2046</v>
      </c>
      <c r="T592" t="s">
        <v>2055</v>
      </c>
    </row>
    <row r="593" spans="1:20" ht="17" x14ac:dyDescent="0.2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t="s">
        <v>20</v>
      </c>
      <c r="G593" s="7">
        <f t="shared" si="36"/>
        <v>1037.6666666666667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12">
        <f t="shared" si="38"/>
        <v>40373.208333333336</v>
      </c>
      <c r="N593">
        <v>1279947600</v>
      </c>
      <c r="O593" s="12">
        <f t="shared" si="39"/>
        <v>40383.208333333336</v>
      </c>
      <c r="P593" t="b">
        <v>0</v>
      </c>
      <c r="Q593" t="b">
        <v>0</v>
      </c>
      <c r="R593" t="s">
        <v>88</v>
      </c>
      <c r="S593" t="s">
        <v>2049</v>
      </c>
      <c r="T593" t="s">
        <v>2050</v>
      </c>
    </row>
    <row r="594" spans="1:20" ht="34" x14ac:dyDescent="0.2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t="s">
        <v>14</v>
      </c>
      <c r="G594" s="7">
        <f t="shared" si="36"/>
        <v>12.910076530612244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12">
        <f t="shared" si="38"/>
        <v>41789.208333333336</v>
      </c>
      <c r="N594">
        <v>1402203600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ht="17" x14ac:dyDescent="0.2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t="s">
        <v>20</v>
      </c>
      <c r="G595" s="7">
        <f t="shared" si="36"/>
        <v>154.84210526315789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12">
        <f t="shared" si="38"/>
        <v>41724.208333333336</v>
      </c>
      <c r="N595">
        <v>1396933200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34" x14ac:dyDescent="0.2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t="s">
        <v>14</v>
      </c>
      <c r="G596" s="7">
        <f t="shared" si="36"/>
        <v>7.0991735537190088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12">
        <f t="shared" si="38"/>
        <v>42548.208333333328</v>
      </c>
      <c r="N596">
        <v>1467262800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4" x14ac:dyDescent="0.2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t="s">
        <v>20</v>
      </c>
      <c r="G597" s="7">
        <f t="shared" si="36"/>
        <v>208.52773826458036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12">
        <f t="shared" si="38"/>
        <v>40253.208333333336</v>
      </c>
      <c r="N597">
        <v>1270530000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ht="17" x14ac:dyDescent="0.2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t="s">
        <v>14</v>
      </c>
      <c r="G598" s="7">
        <f t="shared" si="36"/>
        <v>99.683544303797461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12">
        <f t="shared" si="38"/>
        <v>42434.25</v>
      </c>
      <c r="N598">
        <v>1457762400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ht="17" x14ac:dyDescent="0.2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t="s">
        <v>20</v>
      </c>
      <c r="G599" s="7">
        <f t="shared" si="36"/>
        <v>201.59756097560978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12">
        <f t="shared" si="38"/>
        <v>43786.25</v>
      </c>
      <c r="N599">
        <v>1575525600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ht="17" x14ac:dyDescent="0.2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t="s">
        <v>20</v>
      </c>
      <c r="G600" s="7">
        <f t="shared" si="36"/>
        <v>162.09032258064516</v>
      </c>
      <c r="H600">
        <v>2409</v>
      </c>
      <c r="I600" s="5">
        <f t="shared" si="37"/>
        <v>73.004566210045667</v>
      </c>
      <c r="J600" t="s">
        <v>106</v>
      </c>
      <c r="K600" t="s">
        <v>107</v>
      </c>
      <c r="L600">
        <v>1276578000</v>
      </c>
      <c r="M600" s="12">
        <f t="shared" si="38"/>
        <v>40344.208333333336</v>
      </c>
      <c r="N600">
        <v>1279083600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4" x14ac:dyDescent="0.2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t="s">
        <v>14</v>
      </c>
      <c r="G601" s="7">
        <f t="shared" si="36"/>
        <v>3.6436208125445471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12">
        <f t="shared" si="38"/>
        <v>42047.25</v>
      </c>
      <c r="N601">
        <v>1424412000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ht="17" x14ac:dyDescent="0.2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t="s">
        <v>14</v>
      </c>
      <c r="G602" s="7">
        <f t="shared" si="36"/>
        <v>5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12">
        <f t="shared" si="38"/>
        <v>41485.208333333336</v>
      </c>
      <c r="N602">
        <v>1376197200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ht="17" x14ac:dyDescent="0.2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t="s">
        <v>20</v>
      </c>
      <c r="G603" s="7">
        <f t="shared" si="36"/>
        <v>206.63492063492063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12">
        <f t="shared" si="38"/>
        <v>41789.208333333336</v>
      </c>
      <c r="N603">
        <v>1402894800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ht="34" x14ac:dyDescent="0.2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t="s">
        <v>20</v>
      </c>
      <c r="G604" s="7">
        <f t="shared" si="36"/>
        <v>128.23628691983123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12">
        <f t="shared" si="38"/>
        <v>42160.208333333328</v>
      </c>
      <c r="N604">
        <v>1434430800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ht="17" x14ac:dyDescent="0.2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t="s">
        <v>20</v>
      </c>
      <c r="G605" s="7">
        <f t="shared" si="36"/>
        <v>119.66037735849055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12">
        <f t="shared" si="38"/>
        <v>43573.208333333328</v>
      </c>
      <c r="N605">
        <v>1557896400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ht="17" x14ac:dyDescent="0.2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t="s">
        <v>20</v>
      </c>
      <c r="G606" s="7">
        <f t="shared" si="36"/>
        <v>170.73055242390078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12">
        <f t="shared" si="38"/>
        <v>40565.25</v>
      </c>
      <c r="N606">
        <v>1297490400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ht="17" x14ac:dyDescent="0.2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t="s">
        <v>20</v>
      </c>
      <c r="G607" s="7">
        <f t="shared" si="36"/>
        <v>187.21212121212122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12">
        <f t="shared" si="38"/>
        <v>42280.208333333328</v>
      </c>
      <c r="N607">
        <v>1447394400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ht="17" x14ac:dyDescent="0.2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t="s">
        <v>20</v>
      </c>
      <c r="G608" s="7">
        <f t="shared" si="36"/>
        <v>188.38235294117646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12">
        <f t="shared" si="38"/>
        <v>42436.25</v>
      </c>
      <c r="N608">
        <v>1458277200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ht="17" x14ac:dyDescent="0.2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t="s">
        <v>20</v>
      </c>
      <c r="G609" s="7">
        <f t="shared" si="36"/>
        <v>131.29869186046511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12">
        <f t="shared" si="38"/>
        <v>41721.208333333336</v>
      </c>
      <c r="N609">
        <v>1395723600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ht="17" x14ac:dyDescent="0.2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t="s">
        <v>20</v>
      </c>
      <c r="G610" s="7">
        <f t="shared" si="36"/>
        <v>283.97435897435901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12">
        <f t="shared" si="38"/>
        <v>43530.25</v>
      </c>
      <c r="N610">
        <v>1552197600</v>
      </c>
      <c r="O610" s="12">
        <f t="shared" si="39"/>
        <v>43534.25</v>
      </c>
      <c r="P610" t="b">
        <v>0</v>
      </c>
      <c r="Q610" t="b">
        <v>1</v>
      </c>
      <c r="R610" t="s">
        <v>158</v>
      </c>
      <c r="S610" t="s">
        <v>2034</v>
      </c>
      <c r="T610" t="s">
        <v>2057</v>
      </c>
    </row>
    <row r="611" spans="1:20" ht="17" x14ac:dyDescent="0.2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t="s">
        <v>20</v>
      </c>
      <c r="G611" s="7">
        <f t="shared" si="36"/>
        <v>120.41999999999999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12">
        <f t="shared" si="38"/>
        <v>43481.25</v>
      </c>
      <c r="N611">
        <v>1549087200</v>
      </c>
      <c r="O611" s="12">
        <f t="shared" si="39"/>
        <v>43498.25</v>
      </c>
      <c r="P611" t="b">
        <v>0</v>
      </c>
      <c r="Q611" t="b">
        <v>0</v>
      </c>
      <c r="R611" t="s">
        <v>473</v>
      </c>
      <c r="S611" t="s">
        <v>2040</v>
      </c>
      <c r="T611" t="s">
        <v>2062</v>
      </c>
    </row>
    <row r="612" spans="1:20" ht="34" x14ac:dyDescent="0.2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t="s">
        <v>20</v>
      </c>
      <c r="G612" s="7">
        <f t="shared" si="36"/>
        <v>419.0560747663551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12">
        <f t="shared" si="38"/>
        <v>41259.25</v>
      </c>
      <c r="N612">
        <v>1356847200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ht="17" x14ac:dyDescent="0.2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t="s">
        <v>2072</v>
      </c>
      <c r="G613" s="7">
        <f t="shared" si="36"/>
        <v>13.853658536585368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12">
        <f t="shared" si="38"/>
        <v>41480.208333333336</v>
      </c>
      <c r="N613">
        <v>1375765200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ht="17" x14ac:dyDescent="0.2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t="s">
        <v>20</v>
      </c>
      <c r="G614" s="7">
        <f t="shared" si="36"/>
        <v>139.43548387096774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12">
        <f t="shared" si="38"/>
        <v>40474.208333333336</v>
      </c>
      <c r="N614">
        <v>1289800800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ht="34" x14ac:dyDescent="0.2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t="s">
        <v>20</v>
      </c>
      <c r="G615" s="7">
        <f t="shared" si="36"/>
        <v>174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12">
        <f t="shared" si="38"/>
        <v>42973.208333333328</v>
      </c>
      <c r="N615">
        <v>1504501200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4" x14ac:dyDescent="0.2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t="s">
        <v>20</v>
      </c>
      <c r="G616" s="7">
        <f t="shared" si="36"/>
        <v>155.49056603773585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12">
        <f t="shared" si="38"/>
        <v>42746.25</v>
      </c>
      <c r="N616">
        <v>1485669600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ht="17" x14ac:dyDescent="0.2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t="s">
        <v>20</v>
      </c>
      <c r="G617" s="7">
        <f t="shared" si="36"/>
        <v>170.44705882352943</v>
      </c>
      <c r="H617">
        <v>170</v>
      </c>
      <c r="I617" s="5">
        <f t="shared" si="37"/>
        <v>85.223529411764702</v>
      </c>
      <c r="J617" t="s">
        <v>106</v>
      </c>
      <c r="K617" t="s">
        <v>107</v>
      </c>
      <c r="L617">
        <v>1461906000</v>
      </c>
      <c r="M617" s="12">
        <f t="shared" si="38"/>
        <v>42489.208333333328</v>
      </c>
      <c r="N617">
        <v>1462770000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ht="17" x14ac:dyDescent="0.2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t="s">
        <v>20</v>
      </c>
      <c r="G618" s="7">
        <f t="shared" si="36"/>
        <v>189.515625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12">
        <f t="shared" si="38"/>
        <v>41537.208333333336</v>
      </c>
      <c r="N618">
        <v>1379739600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ht="17" x14ac:dyDescent="0.2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t="s">
        <v>20</v>
      </c>
      <c r="G619" s="7">
        <f t="shared" si="36"/>
        <v>249.71428571428572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12">
        <f t="shared" si="38"/>
        <v>41794.208333333336</v>
      </c>
      <c r="N619">
        <v>1402722000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ht="17" x14ac:dyDescent="0.2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t="s">
        <v>14</v>
      </c>
      <c r="G620" s="7">
        <f t="shared" si="36"/>
        <v>48.860523665659613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12">
        <f t="shared" si="38"/>
        <v>41396.208333333336</v>
      </c>
      <c r="N620">
        <v>1369285200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ht="17" x14ac:dyDescent="0.2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t="s">
        <v>14</v>
      </c>
      <c r="G621" s="7">
        <f t="shared" si="36"/>
        <v>28.461970393057683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12">
        <f t="shared" si="38"/>
        <v>40669.208333333336</v>
      </c>
      <c r="N621">
        <v>1304744400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ht="17" x14ac:dyDescent="0.2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t="s">
        <v>20</v>
      </c>
      <c r="G622" s="7">
        <f t="shared" si="36"/>
        <v>268.02325581395348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12">
        <f t="shared" si="38"/>
        <v>42559.208333333328</v>
      </c>
      <c r="N622">
        <v>1468299600</v>
      </c>
      <c r="O622" s="12">
        <f t="shared" si="39"/>
        <v>42563.208333333328</v>
      </c>
      <c r="P622" t="b">
        <v>0</v>
      </c>
      <c r="Q622" t="b">
        <v>0</v>
      </c>
      <c r="R622" t="s">
        <v>121</v>
      </c>
      <c r="S622" t="s">
        <v>2053</v>
      </c>
      <c r="T622" t="s">
        <v>2054</v>
      </c>
    </row>
    <row r="623" spans="1:20" ht="17" x14ac:dyDescent="0.2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t="s">
        <v>20</v>
      </c>
      <c r="G623" s="7">
        <f t="shared" si="36"/>
        <v>619.80078125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12">
        <f t="shared" si="38"/>
        <v>42626.208333333328</v>
      </c>
      <c r="N623">
        <v>1474174800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ht="17" x14ac:dyDescent="0.2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t="s">
        <v>14</v>
      </c>
      <c r="G624" s="7">
        <f t="shared" si="36"/>
        <v>3.1301587301587301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12">
        <f t="shared" si="38"/>
        <v>43205.208333333328</v>
      </c>
      <c r="N624">
        <v>1526014800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ht="17" x14ac:dyDescent="0.2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t="s">
        <v>20</v>
      </c>
      <c r="G625" s="7">
        <f t="shared" si="36"/>
        <v>159.92152704135739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12">
        <f t="shared" si="38"/>
        <v>42201.208333333328</v>
      </c>
      <c r="N625">
        <v>1437454800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ht="17" x14ac:dyDescent="0.2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t="s">
        <v>20</v>
      </c>
      <c r="G626" s="7">
        <f t="shared" si="36"/>
        <v>279.39215686274508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12">
        <f t="shared" si="38"/>
        <v>42029.25</v>
      </c>
      <c r="N626">
        <v>1422684000</v>
      </c>
      <c r="O626" s="12">
        <f t="shared" si="39"/>
        <v>42035.25</v>
      </c>
      <c r="P626" t="b">
        <v>0</v>
      </c>
      <c r="Q626" t="b">
        <v>0</v>
      </c>
      <c r="R626" t="s">
        <v>121</v>
      </c>
      <c r="S626" t="s">
        <v>2053</v>
      </c>
      <c r="T626" t="s">
        <v>2054</v>
      </c>
    </row>
    <row r="627" spans="1:20" ht="34" x14ac:dyDescent="0.2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t="s">
        <v>14</v>
      </c>
      <c r="G627" s="7">
        <f t="shared" si="36"/>
        <v>77.373333333333335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12">
        <f t="shared" si="38"/>
        <v>43857.25</v>
      </c>
      <c r="N627">
        <v>1581314400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4" x14ac:dyDescent="0.2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t="s">
        <v>20</v>
      </c>
      <c r="G628" s="7">
        <f t="shared" si="36"/>
        <v>206.32812500000003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12">
        <f t="shared" si="38"/>
        <v>40449.208333333336</v>
      </c>
      <c r="N628">
        <v>1286427600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ht="17" x14ac:dyDescent="0.2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t="s">
        <v>20</v>
      </c>
      <c r="G629" s="7">
        <f t="shared" si="36"/>
        <v>694.25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12">
        <f t="shared" si="38"/>
        <v>40345.208333333336</v>
      </c>
      <c r="N629">
        <v>1278738000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ht="17" x14ac:dyDescent="0.2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t="s">
        <v>20</v>
      </c>
      <c r="G630" s="7">
        <f t="shared" si="36"/>
        <v>151.78947368421052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12">
        <f t="shared" si="38"/>
        <v>40455.208333333336</v>
      </c>
      <c r="N630">
        <v>1286427600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ht="17" x14ac:dyDescent="0.2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t="s">
        <v>14</v>
      </c>
      <c r="G631" s="7">
        <f t="shared" si="36"/>
        <v>64.58207217694995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12">
        <f t="shared" si="38"/>
        <v>42557.208333333328</v>
      </c>
      <c r="N631">
        <v>1467954000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ht="17" x14ac:dyDescent="0.2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t="s">
        <v>2072</v>
      </c>
      <c r="G632" s="7">
        <f t="shared" si="36"/>
        <v>62.873684210526314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12">
        <f t="shared" si="38"/>
        <v>43586.208333333328</v>
      </c>
      <c r="N632">
        <v>1557637200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ht="17" x14ac:dyDescent="0.2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t="s">
        <v>20</v>
      </c>
      <c r="G633" s="7">
        <f t="shared" si="36"/>
        <v>310.39864864864865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12">
        <f t="shared" si="38"/>
        <v>43550.208333333328</v>
      </c>
      <c r="N633">
        <v>1553922000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ht="17" x14ac:dyDescent="0.2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t="s">
        <v>47</v>
      </c>
      <c r="G634" s="7">
        <f t="shared" si="36"/>
        <v>42.859916782246884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12">
        <f t="shared" si="38"/>
        <v>41945.208333333336</v>
      </c>
      <c r="N634">
        <v>1416463200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ht="34" x14ac:dyDescent="0.2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t="s">
        <v>14</v>
      </c>
      <c r="G635" s="7">
        <f t="shared" si="36"/>
        <v>83.119402985074629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12">
        <f t="shared" si="38"/>
        <v>42315.25</v>
      </c>
      <c r="N635">
        <v>1447221600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ht="17" x14ac:dyDescent="0.2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t="s">
        <v>2072</v>
      </c>
      <c r="G636" s="7">
        <f t="shared" si="36"/>
        <v>78.531302876480552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12">
        <f t="shared" si="38"/>
        <v>42819.208333333328</v>
      </c>
      <c r="N636">
        <v>1491627600</v>
      </c>
      <c r="O636" s="12">
        <f t="shared" si="39"/>
        <v>42833.208333333328</v>
      </c>
      <c r="P636" t="b">
        <v>0</v>
      </c>
      <c r="Q636" t="b">
        <v>0</v>
      </c>
      <c r="R636" t="s">
        <v>268</v>
      </c>
      <c r="S636" t="s">
        <v>2040</v>
      </c>
      <c r="T636" t="s">
        <v>2059</v>
      </c>
    </row>
    <row r="637" spans="1:20" ht="17" x14ac:dyDescent="0.2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t="s">
        <v>20</v>
      </c>
      <c r="G637" s="7">
        <f t="shared" si="36"/>
        <v>114.09352517985612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12">
        <f t="shared" si="38"/>
        <v>41314.25</v>
      </c>
      <c r="N637">
        <v>1363150800</v>
      </c>
      <c r="O637" s="12">
        <f t="shared" si="39"/>
        <v>41346.208333333336</v>
      </c>
      <c r="P637" t="b">
        <v>0</v>
      </c>
      <c r="Q637" t="b">
        <v>0</v>
      </c>
      <c r="R637" t="s">
        <v>268</v>
      </c>
      <c r="S637" t="s">
        <v>2040</v>
      </c>
      <c r="T637" t="s">
        <v>2059</v>
      </c>
    </row>
    <row r="638" spans="1:20" ht="17" x14ac:dyDescent="0.2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t="s">
        <v>14</v>
      </c>
      <c r="G638" s="7">
        <f t="shared" si="36"/>
        <v>64.537683358624179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12">
        <f t="shared" si="38"/>
        <v>40926.25</v>
      </c>
      <c r="N638">
        <v>1330754400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ht="17" x14ac:dyDescent="0.2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t="s">
        <v>14</v>
      </c>
      <c r="G639" s="7">
        <f t="shared" si="36"/>
        <v>79.411764705882348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12">
        <f t="shared" si="38"/>
        <v>42688.25</v>
      </c>
      <c r="N639">
        <v>1479794400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ht="17" x14ac:dyDescent="0.2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t="s">
        <v>14</v>
      </c>
      <c r="G640" s="7">
        <f t="shared" si="36"/>
        <v>11.419117647058824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12">
        <f t="shared" si="38"/>
        <v>40386.208333333336</v>
      </c>
      <c r="N640">
        <v>1281243600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ht="17" x14ac:dyDescent="0.2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t="s">
        <v>47</v>
      </c>
      <c r="G641" s="7">
        <f t="shared" si="36"/>
        <v>56.186046511627907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12">
        <f t="shared" si="38"/>
        <v>43309.208333333328</v>
      </c>
      <c r="N641">
        <v>1532754000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ht="17" x14ac:dyDescent="0.2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t="s">
        <v>14</v>
      </c>
      <c r="G642" s="7">
        <f t="shared" ref="G642:G705" si="40">E642/D642*100</f>
        <v>16.501669449081803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 s="12">
        <f t="shared" si="38"/>
        <v>42387.25</v>
      </c>
      <c r="N642">
        <v>1453356000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4" x14ac:dyDescent="0.2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t="s">
        <v>20</v>
      </c>
      <c r="G643" s="7">
        <f t="shared" si="40"/>
        <v>119.96808510638297</v>
      </c>
      <c r="H643">
        <v>194</v>
      </c>
      <c r="I643" s="5">
        <f t="shared" ref="I643:I706" si="41">E643/H643</f>
        <v>58.128865979381445</v>
      </c>
      <c r="J643" t="s">
        <v>97</v>
      </c>
      <c r="K643" t="s">
        <v>98</v>
      </c>
      <c r="L643">
        <v>1487570400</v>
      </c>
      <c r="M643" s="12">
        <f t="shared" ref="M643:M706" si="42">(((L643/60)/60)/24)+DATE(1970,1,1)</f>
        <v>42786.25</v>
      </c>
      <c r="N643">
        <v>1489986000</v>
      </c>
      <c r="O643" s="12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ht="17" x14ac:dyDescent="0.2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t="s">
        <v>20</v>
      </c>
      <c r="G644" s="7">
        <f t="shared" si="40"/>
        <v>145.45652173913044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 s="12">
        <f t="shared" si="42"/>
        <v>43451.25</v>
      </c>
      <c r="N644">
        <v>1545804000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ht="17" x14ac:dyDescent="0.2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t="s">
        <v>20</v>
      </c>
      <c r="G645" s="7">
        <f t="shared" si="40"/>
        <v>221.38255033557047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12">
        <f t="shared" si="42"/>
        <v>42795.25</v>
      </c>
      <c r="N645">
        <v>1489899600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ht="17" x14ac:dyDescent="0.2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t="s">
        <v>14</v>
      </c>
      <c r="G646" s="7">
        <f t="shared" si="40"/>
        <v>48.396694214876035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12">
        <f t="shared" si="42"/>
        <v>43452.25</v>
      </c>
      <c r="N646">
        <v>1546495200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ht="17" x14ac:dyDescent="0.2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t="s">
        <v>14</v>
      </c>
      <c r="G647" s="7">
        <f t="shared" si="40"/>
        <v>92.911504424778755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12">
        <f t="shared" si="42"/>
        <v>43369.208333333328</v>
      </c>
      <c r="N647">
        <v>1539752400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ht="17" x14ac:dyDescent="0.2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t="s">
        <v>14</v>
      </c>
      <c r="G648" s="7">
        <f t="shared" si="40"/>
        <v>88.599797365754824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12">
        <f t="shared" si="42"/>
        <v>41346.208333333336</v>
      </c>
      <c r="N648">
        <v>1364101200</v>
      </c>
      <c r="O648" s="12">
        <f t="shared" si="43"/>
        <v>41357.208333333336</v>
      </c>
      <c r="P648" t="b">
        <v>0</v>
      </c>
      <c r="Q648" t="b">
        <v>0</v>
      </c>
      <c r="R648" t="s">
        <v>88</v>
      </c>
      <c r="S648" t="s">
        <v>2049</v>
      </c>
      <c r="T648" t="s">
        <v>2050</v>
      </c>
    </row>
    <row r="649" spans="1:20" ht="17" x14ac:dyDescent="0.2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t="s">
        <v>14</v>
      </c>
      <c r="G649" s="7">
        <f t="shared" si="40"/>
        <v>41.4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12">
        <f t="shared" si="42"/>
        <v>43199.208333333328</v>
      </c>
      <c r="N649">
        <v>1525323600</v>
      </c>
      <c r="O649" s="12">
        <f t="shared" si="43"/>
        <v>43223.208333333328</v>
      </c>
      <c r="P649" t="b">
        <v>0</v>
      </c>
      <c r="Q649" t="b">
        <v>0</v>
      </c>
      <c r="R649" t="s">
        <v>205</v>
      </c>
      <c r="S649" t="s">
        <v>2046</v>
      </c>
      <c r="T649" t="s">
        <v>2058</v>
      </c>
    </row>
    <row r="650" spans="1:20" ht="17" x14ac:dyDescent="0.2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t="s">
        <v>2072</v>
      </c>
      <c r="G650" s="7">
        <f t="shared" si="40"/>
        <v>63.056795131845846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12">
        <f t="shared" si="42"/>
        <v>42922.208333333328</v>
      </c>
      <c r="N650">
        <v>1500872400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ht="17" x14ac:dyDescent="0.2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t="s">
        <v>14</v>
      </c>
      <c r="G651" s="7">
        <f t="shared" si="40"/>
        <v>48.482333607230892</v>
      </c>
      <c r="H651">
        <v>602</v>
      </c>
      <c r="I651" s="5">
        <f t="shared" si="41"/>
        <v>98.011627906976742</v>
      </c>
      <c r="J651" t="s">
        <v>97</v>
      </c>
      <c r="K651" t="s">
        <v>98</v>
      </c>
      <c r="L651">
        <v>1287550800</v>
      </c>
      <c r="M651" s="12">
        <f t="shared" si="42"/>
        <v>40471.208333333336</v>
      </c>
      <c r="N651">
        <v>1288501200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ht="17" x14ac:dyDescent="0.2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t="s">
        <v>14</v>
      </c>
      <c r="G652" s="7">
        <f t="shared" si="40"/>
        <v>2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12">
        <f t="shared" si="42"/>
        <v>41828.208333333336</v>
      </c>
      <c r="N652">
        <v>1407128400</v>
      </c>
      <c r="O652" s="12">
        <f t="shared" si="43"/>
        <v>41855.208333333336</v>
      </c>
      <c r="P652" t="b">
        <v>0</v>
      </c>
      <c r="Q652" t="b">
        <v>0</v>
      </c>
      <c r="R652" t="s">
        <v>158</v>
      </c>
      <c r="S652" t="s">
        <v>2034</v>
      </c>
      <c r="T652" t="s">
        <v>2057</v>
      </c>
    </row>
    <row r="653" spans="1:20" ht="17" x14ac:dyDescent="0.2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t="s">
        <v>14</v>
      </c>
      <c r="G653" s="7">
        <f t="shared" si="40"/>
        <v>88.47941026944585</v>
      </c>
      <c r="H653">
        <v>3868</v>
      </c>
      <c r="I653" s="5">
        <f t="shared" si="41"/>
        <v>44.994570837642193</v>
      </c>
      <c r="J653" t="s">
        <v>106</v>
      </c>
      <c r="K653" t="s">
        <v>107</v>
      </c>
      <c r="L653">
        <v>1393048800</v>
      </c>
      <c r="M653" s="12">
        <f t="shared" si="42"/>
        <v>41692.25</v>
      </c>
      <c r="N653">
        <v>1394344800</v>
      </c>
      <c r="O653" s="12">
        <f t="shared" si="43"/>
        <v>41707.25</v>
      </c>
      <c r="P653" t="b">
        <v>0</v>
      </c>
      <c r="Q653" t="b">
        <v>0</v>
      </c>
      <c r="R653" t="s">
        <v>99</v>
      </c>
      <c r="S653" t="s">
        <v>2040</v>
      </c>
      <c r="T653" t="s">
        <v>2051</v>
      </c>
    </row>
    <row r="654" spans="1:20" ht="17" x14ac:dyDescent="0.2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t="s">
        <v>20</v>
      </c>
      <c r="G654" s="7">
        <f t="shared" si="40"/>
        <v>126.84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12">
        <f t="shared" si="42"/>
        <v>42587.208333333328</v>
      </c>
      <c r="N654">
        <v>1474088400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ht="17" x14ac:dyDescent="0.2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t="s">
        <v>20</v>
      </c>
      <c r="G655" s="7">
        <f t="shared" si="40"/>
        <v>2338.833333333333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12">
        <f t="shared" si="42"/>
        <v>42468.208333333328</v>
      </c>
      <c r="N655">
        <v>1460264400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ht="17" x14ac:dyDescent="0.2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t="s">
        <v>20</v>
      </c>
      <c r="G656" s="7">
        <f t="shared" si="40"/>
        <v>508.38857142857148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12">
        <f t="shared" si="42"/>
        <v>42240.208333333328</v>
      </c>
      <c r="N656">
        <v>1440824400</v>
      </c>
      <c r="O656" s="12">
        <f t="shared" si="43"/>
        <v>42245.208333333328</v>
      </c>
      <c r="P656" t="b">
        <v>0</v>
      </c>
      <c r="Q656" t="b">
        <v>0</v>
      </c>
      <c r="R656" t="s">
        <v>147</v>
      </c>
      <c r="S656" t="s">
        <v>2034</v>
      </c>
      <c r="T656" t="s">
        <v>2056</v>
      </c>
    </row>
    <row r="657" spans="1:20" ht="17" x14ac:dyDescent="0.2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t="s">
        <v>20</v>
      </c>
      <c r="G657" s="7">
        <f t="shared" si="40"/>
        <v>191.47826086956522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12">
        <f t="shared" si="42"/>
        <v>42796.25</v>
      </c>
      <c r="N657">
        <v>1489554000</v>
      </c>
      <c r="O657" s="12">
        <f t="shared" si="43"/>
        <v>42809.208333333328</v>
      </c>
      <c r="P657" t="b">
        <v>1</v>
      </c>
      <c r="Q657" t="b">
        <v>0</v>
      </c>
      <c r="R657" t="s">
        <v>121</v>
      </c>
      <c r="S657" t="s">
        <v>2053</v>
      </c>
      <c r="T657" t="s">
        <v>2054</v>
      </c>
    </row>
    <row r="658" spans="1:20" ht="34" x14ac:dyDescent="0.2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t="s">
        <v>14</v>
      </c>
      <c r="G658" s="7">
        <f t="shared" si="40"/>
        <v>42.127533783783782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12">
        <f t="shared" si="42"/>
        <v>43097.25</v>
      </c>
      <c r="N658">
        <v>1514872800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ht="17" x14ac:dyDescent="0.2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t="s">
        <v>14</v>
      </c>
      <c r="G659" s="7">
        <f t="shared" si="40"/>
        <v>8.24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12">
        <f t="shared" si="42"/>
        <v>43096.25</v>
      </c>
      <c r="N659">
        <v>1515736800</v>
      </c>
      <c r="O659" s="12">
        <f t="shared" si="43"/>
        <v>43112.25</v>
      </c>
      <c r="P659" t="b">
        <v>0</v>
      </c>
      <c r="Q659" t="b">
        <v>0</v>
      </c>
      <c r="R659" t="s">
        <v>473</v>
      </c>
      <c r="S659" t="s">
        <v>2040</v>
      </c>
      <c r="T659" t="s">
        <v>2062</v>
      </c>
    </row>
    <row r="660" spans="1:20" ht="17" x14ac:dyDescent="0.2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t="s">
        <v>2072</v>
      </c>
      <c r="G660" s="7">
        <f t="shared" si="40"/>
        <v>60.064638783269963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12">
        <f t="shared" si="42"/>
        <v>42246.208333333328</v>
      </c>
      <c r="N660">
        <v>1442898000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ht="17" x14ac:dyDescent="0.2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t="s">
        <v>14</v>
      </c>
      <c r="G661" s="7">
        <f t="shared" si="40"/>
        <v>47.232808616404313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12">
        <f t="shared" si="42"/>
        <v>40570.25</v>
      </c>
      <c r="N661">
        <v>1296194400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ht="17" x14ac:dyDescent="0.2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t="s">
        <v>14</v>
      </c>
      <c r="G662" s="7">
        <f t="shared" si="40"/>
        <v>81.736263736263737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12">
        <f t="shared" si="42"/>
        <v>42237.208333333328</v>
      </c>
      <c r="N662">
        <v>1440910800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ht="17" x14ac:dyDescent="0.2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t="s">
        <v>14</v>
      </c>
      <c r="G663" s="7">
        <f t="shared" si="40"/>
        <v>54.187265917603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12">
        <f t="shared" si="42"/>
        <v>40996.208333333336</v>
      </c>
      <c r="N663">
        <v>1335502800</v>
      </c>
      <c r="O663" s="12">
        <f t="shared" si="43"/>
        <v>41026.208333333336</v>
      </c>
      <c r="P663" t="b">
        <v>0</v>
      </c>
      <c r="Q663" t="b">
        <v>0</v>
      </c>
      <c r="R663" t="s">
        <v>158</v>
      </c>
      <c r="S663" t="s">
        <v>2034</v>
      </c>
      <c r="T663" t="s">
        <v>2057</v>
      </c>
    </row>
    <row r="664" spans="1:20" ht="17" x14ac:dyDescent="0.2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t="s">
        <v>14</v>
      </c>
      <c r="G664" s="7">
        <f t="shared" si="40"/>
        <v>97.868131868131869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12">
        <f t="shared" si="42"/>
        <v>43443.25</v>
      </c>
      <c r="N664">
        <v>1544680800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ht="17" x14ac:dyDescent="0.2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t="s">
        <v>14</v>
      </c>
      <c r="G665" s="7">
        <f t="shared" si="40"/>
        <v>77.239999999999995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12">
        <f t="shared" si="42"/>
        <v>40458.208333333336</v>
      </c>
      <c r="N665">
        <v>1288414800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ht="17" x14ac:dyDescent="0.2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t="s">
        <v>14</v>
      </c>
      <c r="G666" s="7">
        <f t="shared" si="40"/>
        <v>33.464735516372798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12">
        <f t="shared" si="42"/>
        <v>40959.25</v>
      </c>
      <c r="N666">
        <v>1330581600</v>
      </c>
      <c r="O666" s="12">
        <f t="shared" si="43"/>
        <v>40969.25</v>
      </c>
      <c r="P666" t="b">
        <v>0</v>
      </c>
      <c r="Q666" t="b">
        <v>0</v>
      </c>
      <c r="R666" t="s">
        <v>158</v>
      </c>
      <c r="S666" t="s">
        <v>2034</v>
      </c>
      <c r="T666" t="s">
        <v>2057</v>
      </c>
    </row>
    <row r="667" spans="1:20" ht="17" x14ac:dyDescent="0.2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t="s">
        <v>20</v>
      </c>
      <c r="G667" s="7">
        <f t="shared" si="40"/>
        <v>239.58823529411765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12">
        <f t="shared" si="42"/>
        <v>40733.208333333336</v>
      </c>
      <c r="N667">
        <v>1311397200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ht="17" x14ac:dyDescent="0.2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t="s">
        <v>2072</v>
      </c>
      <c r="G668" s="7">
        <f t="shared" si="40"/>
        <v>64.032258064516128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12">
        <f t="shared" si="42"/>
        <v>41516.208333333336</v>
      </c>
      <c r="N668">
        <v>1378357200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4" x14ac:dyDescent="0.2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t="s">
        <v>20</v>
      </c>
      <c r="G669" s="7">
        <f t="shared" si="40"/>
        <v>176.15942028985506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12">
        <f t="shared" si="42"/>
        <v>41892.208333333336</v>
      </c>
      <c r="N669">
        <v>1411102800</v>
      </c>
      <c r="O669" s="12">
        <f t="shared" si="43"/>
        <v>41901.208333333336</v>
      </c>
      <c r="P669" t="b">
        <v>0</v>
      </c>
      <c r="Q669" t="b">
        <v>0</v>
      </c>
      <c r="R669" t="s">
        <v>1028</v>
      </c>
      <c r="S669" t="s">
        <v>2063</v>
      </c>
      <c r="T669" t="s">
        <v>2064</v>
      </c>
    </row>
    <row r="670" spans="1:20" ht="34" x14ac:dyDescent="0.2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t="s">
        <v>14</v>
      </c>
      <c r="G670" s="7">
        <f t="shared" si="40"/>
        <v>20.33818181818182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12">
        <f t="shared" si="42"/>
        <v>41122.208333333336</v>
      </c>
      <c r="N670">
        <v>1344834000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ht="17" x14ac:dyDescent="0.2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t="s">
        <v>20</v>
      </c>
      <c r="G671" s="7">
        <f t="shared" si="40"/>
        <v>358.64754098360658</v>
      </c>
      <c r="H671">
        <v>1621</v>
      </c>
      <c r="I671" s="5">
        <f t="shared" si="41"/>
        <v>107.97038864898211</v>
      </c>
      <c r="J671" t="s">
        <v>106</v>
      </c>
      <c r="K671" t="s">
        <v>107</v>
      </c>
      <c r="L671">
        <v>1498453200</v>
      </c>
      <c r="M671" s="12">
        <f t="shared" si="42"/>
        <v>42912.208333333328</v>
      </c>
      <c r="N671">
        <v>1499230800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4" x14ac:dyDescent="0.2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t="s">
        <v>20</v>
      </c>
      <c r="G672" s="7">
        <f t="shared" si="40"/>
        <v>468.85802469135803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12">
        <f t="shared" si="42"/>
        <v>42425.25</v>
      </c>
      <c r="N672">
        <v>1457416800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34" x14ac:dyDescent="0.2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t="s">
        <v>20</v>
      </c>
      <c r="G673" s="7">
        <f t="shared" si="40"/>
        <v>122.05635245901641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12">
        <f t="shared" si="42"/>
        <v>40390.208333333336</v>
      </c>
      <c r="N673">
        <v>1280898000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ht="17" x14ac:dyDescent="0.2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t="s">
        <v>14</v>
      </c>
      <c r="G674" s="7">
        <f t="shared" si="40"/>
        <v>55.931783729156137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12">
        <f t="shared" si="42"/>
        <v>43180.208333333328</v>
      </c>
      <c r="N674">
        <v>1522472400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ht="17" x14ac:dyDescent="0.2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t="s">
        <v>14</v>
      </c>
      <c r="G675" s="7">
        <f t="shared" si="40"/>
        <v>43.660714285714285</v>
      </c>
      <c r="H675">
        <v>58</v>
      </c>
      <c r="I675" s="5">
        <f t="shared" si="41"/>
        <v>42.155172413793103</v>
      </c>
      <c r="J675" t="s">
        <v>106</v>
      </c>
      <c r="K675" t="s">
        <v>107</v>
      </c>
      <c r="L675">
        <v>1460696400</v>
      </c>
      <c r="M675" s="12">
        <f t="shared" si="42"/>
        <v>42475.208333333328</v>
      </c>
      <c r="N675">
        <v>1462510800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ht="17" x14ac:dyDescent="0.2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t="s">
        <v>2072</v>
      </c>
      <c r="G676" s="7">
        <f t="shared" si="40"/>
        <v>33.53837141183363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12">
        <f t="shared" si="42"/>
        <v>40774.208333333336</v>
      </c>
      <c r="N676">
        <v>1317790800</v>
      </c>
      <c r="O676" s="12">
        <f t="shared" si="43"/>
        <v>40821.208333333336</v>
      </c>
      <c r="P676" t="b">
        <v>0</v>
      </c>
      <c r="Q676" t="b">
        <v>0</v>
      </c>
      <c r="R676" t="s">
        <v>121</v>
      </c>
      <c r="S676" t="s">
        <v>2053</v>
      </c>
      <c r="T676" t="s">
        <v>2054</v>
      </c>
    </row>
    <row r="677" spans="1:20" ht="17" x14ac:dyDescent="0.2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t="s">
        <v>20</v>
      </c>
      <c r="G677" s="7">
        <f t="shared" si="40"/>
        <v>122.97938144329896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12">
        <f t="shared" si="42"/>
        <v>43719.208333333328</v>
      </c>
      <c r="N677">
        <v>1568782800</v>
      </c>
      <c r="O677" s="12">
        <f t="shared" si="43"/>
        <v>43726.208333333328</v>
      </c>
      <c r="P677" t="b">
        <v>0</v>
      </c>
      <c r="Q677" t="b">
        <v>0</v>
      </c>
      <c r="R677" t="s">
        <v>1028</v>
      </c>
      <c r="S677" t="s">
        <v>2063</v>
      </c>
      <c r="T677" t="s">
        <v>2064</v>
      </c>
    </row>
    <row r="678" spans="1:20" ht="17" x14ac:dyDescent="0.2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t="s">
        <v>20</v>
      </c>
      <c r="G678" s="7">
        <f t="shared" si="40"/>
        <v>189.74959871589084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12">
        <f t="shared" si="42"/>
        <v>41178.208333333336</v>
      </c>
      <c r="N678">
        <v>1349413200</v>
      </c>
      <c r="O678" s="12">
        <f t="shared" si="43"/>
        <v>41187.208333333336</v>
      </c>
      <c r="P678" t="b">
        <v>0</v>
      </c>
      <c r="Q678" t="b">
        <v>0</v>
      </c>
      <c r="R678" t="s">
        <v>121</v>
      </c>
      <c r="S678" t="s">
        <v>2053</v>
      </c>
      <c r="T678" t="s">
        <v>2054</v>
      </c>
    </row>
    <row r="679" spans="1:20" ht="17" x14ac:dyDescent="0.2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t="s">
        <v>14</v>
      </c>
      <c r="G679" s="7">
        <f t="shared" si="40"/>
        <v>83.622641509433961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12">
        <f t="shared" si="42"/>
        <v>42561.208333333328</v>
      </c>
      <c r="N679">
        <v>1472446800</v>
      </c>
      <c r="O679" s="12">
        <f t="shared" si="43"/>
        <v>42611.208333333328</v>
      </c>
      <c r="P679" t="b">
        <v>0</v>
      </c>
      <c r="Q679" t="b">
        <v>0</v>
      </c>
      <c r="R679" t="s">
        <v>118</v>
      </c>
      <c r="S679" t="s">
        <v>2046</v>
      </c>
      <c r="T679" t="s">
        <v>2052</v>
      </c>
    </row>
    <row r="680" spans="1:20" ht="17" x14ac:dyDescent="0.2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t="s">
        <v>2072</v>
      </c>
      <c r="G680" s="7">
        <f t="shared" si="40"/>
        <v>17.968844221105527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12">
        <f t="shared" si="42"/>
        <v>43484.25</v>
      </c>
      <c r="N680">
        <v>1548050400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ht="17" x14ac:dyDescent="0.2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t="s">
        <v>20</v>
      </c>
      <c r="G681" s="7">
        <f t="shared" si="40"/>
        <v>1036.5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12">
        <f t="shared" si="42"/>
        <v>43756.208333333328</v>
      </c>
      <c r="N681">
        <v>1571806800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34" x14ac:dyDescent="0.2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t="s">
        <v>14</v>
      </c>
      <c r="G682" s="7">
        <f t="shared" si="40"/>
        <v>97.405219780219781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12">
        <f t="shared" si="42"/>
        <v>43813.25</v>
      </c>
      <c r="N682">
        <v>1576476000</v>
      </c>
      <c r="O682" s="12">
        <f t="shared" si="43"/>
        <v>43815.25</v>
      </c>
      <c r="P682" t="b">
        <v>0</v>
      </c>
      <c r="Q682" t="b">
        <v>1</v>
      </c>
      <c r="R682" t="s">
        <v>291</v>
      </c>
      <c r="S682" t="s">
        <v>2049</v>
      </c>
      <c r="T682" t="s">
        <v>2060</v>
      </c>
    </row>
    <row r="683" spans="1:20" ht="34" x14ac:dyDescent="0.2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t="s">
        <v>14</v>
      </c>
      <c r="G683" s="7">
        <f t="shared" si="40"/>
        <v>86.386203150461711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12">
        <f t="shared" si="42"/>
        <v>40898.25</v>
      </c>
      <c r="N683">
        <v>1324965600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ht="17" x14ac:dyDescent="0.2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t="s">
        <v>20</v>
      </c>
      <c r="G684" s="7">
        <f t="shared" si="40"/>
        <v>150.16666666666666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12">
        <f t="shared" si="42"/>
        <v>41619.25</v>
      </c>
      <c r="N684">
        <v>1387519200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ht="17" x14ac:dyDescent="0.2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t="s">
        <v>20</v>
      </c>
      <c r="G685" s="7">
        <f t="shared" si="40"/>
        <v>358.43478260869563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12">
        <f t="shared" si="42"/>
        <v>43359.208333333328</v>
      </c>
      <c r="N685">
        <v>1537246800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ht="17" x14ac:dyDescent="0.2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t="s">
        <v>20</v>
      </c>
      <c r="G686" s="7">
        <f t="shared" si="40"/>
        <v>542.85714285714289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12">
        <f t="shared" si="42"/>
        <v>40358.208333333336</v>
      </c>
      <c r="N686">
        <v>1279515600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ht="17" x14ac:dyDescent="0.2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t="s">
        <v>14</v>
      </c>
      <c r="G687" s="7">
        <f t="shared" si="40"/>
        <v>67.500714285714281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12">
        <f t="shared" si="42"/>
        <v>42239.208333333328</v>
      </c>
      <c r="N687">
        <v>1442379600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ht="17" x14ac:dyDescent="0.2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t="s">
        <v>20</v>
      </c>
      <c r="G688" s="7">
        <f t="shared" si="40"/>
        <v>191.74666666666667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12">
        <f t="shared" si="42"/>
        <v>43186.208333333328</v>
      </c>
      <c r="N688">
        <v>1523077200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ht="17" x14ac:dyDescent="0.2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t="s">
        <v>20</v>
      </c>
      <c r="G689" s="7">
        <f t="shared" si="40"/>
        <v>932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12">
        <f t="shared" si="42"/>
        <v>42806.25</v>
      </c>
      <c r="N689">
        <v>1489554000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ht="17" x14ac:dyDescent="0.2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t="s">
        <v>20</v>
      </c>
      <c r="G690" s="7">
        <f t="shared" si="40"/>
        <v>429.27586206896552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12">
        <f t="shared" si="42"/>
        <v>43475.25</v>
      </c>
      <c r="N690">
        <v>1548482400</v>
      </c>
      <c r="O690" s="12">
        <f t="shared" si="43"/>
        <v>43491.25</v>
      </c>
      <c r="P690" t="b">
        <v>0</v>
      </c>
      <c r="Q690" t="b">
        <v>1</v>
      </c>
      <c r="R690" t="s">
        <v>268</v>
      </c>
      <c r="S690" t="s">
        <v>2040</v>
      </c>
      <c r="T690" t="s">
        <v>2059</v>
      </c>
    </row>
    <row r="691" spans="1:20" ht="17" x14ac:dyDescent="0.2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t="s">
        <v>20</v>
      </c>
      <c r="G691" s="7">
        <f t="shared" si="40"/>
        <v>100.65753424657535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12">
        <f t="shared" si="42"/>
        <v>41576.208333333336</v>
      </c>
      <c r="N691">
        <v>1384063200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ht="17" x14ac:dyDescent="0.2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t="s">
        <v>20</v>
      </c>
      <c r="G692" s="7">
        <f t="shared" si="40"/>
        <v>226.61111111111109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12">
        <f t="shared" si="42"/>
        <v>40874.25</v>
      </c>
      <c r="N692">
        <v>1322892000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ht="17" x14ac:dyDescent="0.2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t="s">
        <v>20</v>
      </c>
      <c r="G693" s="7">
        <f t="shared" si="40"/>
        <v>142.38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12">
        <f t="shared" si="42"/>
        <v>41185.208333333336</v>
      </c>
      <c r="N693">
        <v>1350709200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ht="17" x14ac:dyDescent="0.2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t="s">
        <v>14</v>
      </c>
      <c r="G694" s="7">
        <f t="shared" si="40"/>
        <v>90.633333333333326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12">
        <f t="shared" si="42"/>
        <v>43655.208333333328</v>
      </c>
      <c r="N694">
        <v>1564203600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4" x14ac:dyDescent="0.2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t="s">
        <v>14</v>
      </c>
      <c r="G695" s="7">
        <f t="shared" si="40"/>
        <v>63.966740576496676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12">
        <f t="shared" si="42"/>
        <v>43025.208333333328</v>
      </c>
      <c r="N695">
        <v>1509685200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ht="17" x14ac:dyDescent="0.2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t="s">
        <v>14</v>
      </c>
      <c r="G696" s="7">
        <f t="shared" si="40"/>
        <v>84.131868131868131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12">
        <f t="shared" si="42"/>
        <v>43066.25</v>
      </c>
      <c r="N696">
        <v>1514959200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ht="17" x14ac:dyDescent="0.2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t="s">
        <v>20</v>
      </c>
      <c r="G697" s="7">
        <f t="shared" si="40"/>
        <v>133.93478260869566</v>
      </c>
      <c r="H697">
        <v>196</v>
      </c>
      <c r="I697" s="5">
        <f t="shared" si="41"/>
        <v>62.867346938775512</v>
      </c>
      <c r="J697" t="s">
        <v>106</v>
      </c>
      <c r="K697" t="s">
        <v>107</v>
      </c>
      <c r="L697">
        <v>1447480800</v>
      </c>
      <c r="M697" s="12">
        <f t="shared" si="42"/>
        <v>42322.25</v>
      </c>
      <c r="N697">
        <v>1448863200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ht="17" x14ac:dyDescent="0.2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t="s">
        <v>14</v>
      </c>
      <c r="G698" s="7">
        <f t="shared" si="40"/>
        <v>59.042047531992694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12">
        <f t="shared" si="42"/>
        <v>42114.208333333328</v>
      </c>
      <c r="N698">
        <v>1429592400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34" x14ac:dyDescent="0.2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t="s">
        <v>20</v>
      </c>
      <c r="G699" s="7">
        <f t="shared" si="40"/>
        <v>152.80062063615205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12">
        <f t="shared" si="42"/>
        <v>43190.208333333328</v>
      </c>
      <c r="N699">
        <v>1522645200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ht="17" x14ac:dyDescent="0.2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t="s">
        <v>20</v>
      </c>
      <c r="G700" s="7">
        <f t="shared" si="40"/>
        <v>446.69121140142522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12">
        <f t="shared" si="42"/>
        <v>40871.25</v>
      </c>
      <c r="N700">
        <v>1323324000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ht="17" x14ac:dyDescent="0.2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t="s">
        <v>14</v>
      </c>
      <c r="G701" s="7">
        <f t="shared" si="40"/>
        <v>84.391891891891888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12">
        <f t="shared" si="42"/>
        <v>43641.208333333328</v>
      </c>
      <c r="N701">
        <v>1561525200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34" x14ac:dyDescent="0.2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t="s">
        <v>14</v>
      </c>
      <c r="G702" s="7">
        <f t="shared" si="40"/>
        <v>3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12">
        <f t="shared" si="42"/>
        <v>40203.25</v>
      </c>
      <c r="N702">
        <v>1265695200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34" x14ac:dyDescent="0.2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t="s">
        <v>20</v>
      </c>
      <c r="G703" s="7">
        <f t="shared" si="40"/>
        <v>175.02692307692308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12">
        <f t="shared" si="42"/>
        <v>40629.208333333336</v>
      </c>
      <c r="N703">
        <v>1301806800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4" x14ac:dyDescent="0.2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t="s">
        <v>14</v>
      </c>
      <c r="G704" s="7">
        <f t="shared" si="40"/>
        <v>54.137931034482754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12">
        <f t="shared" si="42"/>
        <v>41477.208333333336</v>
      </c>
      <c r="N704">
        <v>1374901200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ht="17" x14ac:dyDescent="0.2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t="s">
        <v>20</v>
      </c>
      <c r="G705" s="7">
        <f t="shared" si="40"/>
        <v>311.87381703470032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12">
        <f t="shared" si="42"/>
        <v>41020.208333333336</v>
      </c>
      <c r="N705">
        <v>1336453200</v>
      </c>
      <c r="O705" s="12">
        <f t="shared" si="43"/>
        <v>41037.208333333336</v>
      </c>
      <c r="P705" t="b">
        <v>1</v>
      </c>
      <c r="Q705" t="b">
        <v>1</v>
      </c>
      <c r="R705" t="s">
        <v>205</v>
      </c>
      <c r="S705" t="s">
        <v>2046</v>
      </c>
      <c r="T705" t="s">
        <v>2058</v>
      </c>
    </row>
    <row r="706" spans="1:20" ht="34" x14ac:dyDescent="0.2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t="s">
        <v>20</v>
      </c>
      <c r="G706" s="7">
        <f t="shared" ref="G706:G769" si="44">E706/D706*100</f>
        <v>122.78160919540231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 s="12">
        <f t="shared" si="42"/>
        <v>42555.208333333328</v>
      </c>
      <c r="N706">
        <v>1468904400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ht="17" x14ac:dyDescent="0.2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t="s">
        <v>14</v>
      </c>
      <c r="G707" s="7">
        <f t="shared" si="44"/>
        <v>99.026517383618156</v>
      </c>
      <c r="H707">
        <v>2025</v>
      </c>
      <c r="I707" s="5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12">
        <f t="shared" ref="M707:M770" si="46">(((L707/60)/60)/24)+DATE(1970,1,1)</f>
        <v>41619.25</v>
      </c>
      <c r="N707">
        <v>1387087200</v>
      </c>
      <c r="O707" s="12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34" x14ac:dyDescent="0.2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t="s">
        <v>20</v>
      </c>
      <c r="G708" s="7">
        <f t="shared" si="44"/>
        <v>127.84686346863469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 s="12">
        <f t="shared" si="46"/>
        <v>43471.25</v>
      </c>
      <c r="N708">
        <v>1547445600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4" x14ac:dyDescent="0.2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t="s">
        <v>20</v>
      </c>
      <c r="G709" s="7">
        <f t="shared" si="44"/>
        <v>158.61643835616439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12">
        <f t="shared" si="46"/>
        <v>43442.25</v>
      </c>
      <c r="N709">
        <v>1547359200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ht="17" x14ac:dyDescent="0.2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t="s">
        <v>20</v>
      </c>
      <c r="G710" s="7">
        <f t="shared" si="44"/>
        <v>707.05882352941171</v>
      </c>
      <c r="H710">
        <v>137</v>
      </c>
      <c r="I710" s="5">
        <f t="shared" si="45"/>
        <v>87.737226277372258</v>
      </c>
      <c r="J710" t="s">
        <v>97</v>
      </c>
      <c r="K710" t="s">
        <v>98</v>
      </c>
      <c r="L710">
        <v>1495429200</v>
      </c>
      <c r="M710" s="12">
        <f t="shared" si="46"/>
        <v>42877.208333333328</v>
      </c>
      <c r="N710">
        <v>1496293200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ht="17" x14ac:dyDescent="0.2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t="s">
        <v>20</v>
      </c>
      <c r="G711" s="7">
        <f t="shared" si="44"/>
        <v>142.38775510204081</v>
      </c>
      <c r="H711">
        <v>186</v>
      </c>
      <c r="I711" s="5">
        <f t="shared" si="45"/>
        <v>75.021505376344081</v>
      </c>
      <c r="J711" t="s">
        <v>106</v>
      </c>
      <c r="K711" t="s">
        <v>107</v>
      </c>
      <c r="L711">
        <v>1334811600</v>
      </c>
      <c r="M711" s="12">
        <f t="shared" si="46"/>
        <v>41018.208333333336</v>
      </c>
      <c r="N711">
        <v>1335416400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4" x14ac:dyDescent="0.2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t="s">
        <v>20</v>
      </c>
      <c r="G712" s="7">
        <f t="shared" si="44"/>
        <v>147.86046511627907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12">
        <f t="shared" si="46"/>
        <v>43295.208333333328</v>
      </c>
      <c r="N712">
        <v>1532149200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4" x14ac:dyDescent="0.2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t="s">
        <v>14</v>
      </c>
      <c r="G713" s="7">
        <f t="shared" si="44"/>
        <v>20.322580645161288</v>
      </c>
      <c r="H713">
        <v>14</v>
      </c>
      <c r="I713" s="5">
        <f t="shared" si="45"/>
        <v>90</v>
      </c>
      <c r="J713" t="s">
        <v>106</v>
      </c>
      <c r="K713" t="s">
        <v>107</v>
      </c>
      <c r="L713">
        <v>1453615200</v>
      </c>
      <c r="M713" s="12">
        <f t="shared" si="46"/>
        <v>42393.25</v>
      </c>
      <c r="N713">
        <v>1453788000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4" x14ac:dyDescent="0.2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t="s">
        <v>20</v>
      </c>
      <c r="G714" s="7">
        <f t="shared" si="44"/>
        <v>1840.625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12">
        <f t="shared" si="46"/>
        <v>42559.208333333328</v>
      </c>
      <c r="N714">
        <v>1471496400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ht="17" x14ac:dyDescent="0.2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t="s">
        <v>20</v>
      </c>
      <c r="G715" s="7">
        <f t="shared" si="44"/>
        <v>161.94202898550725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12">
        <f t="shared" si="46"/>
        <v>42604.208333333328</v>
      </c>
      <c r="N715">
        <v>1472878800</v>
      </c>
      <c r="O715" s="12">
        <f t="shared" si="47"/>
        <v>42616.208333333328</v>
      </c>
      <c r="P715" t="b">
        <v>0</v>
      </c>
      <c r="Q715" t="b">
        <v>0</v>
      </c>
      <c r="R715" t="s">
        <v>132</v>
      </c>
      <c r="S715" t="s">
        <v>2046</v>
      </c>
      <c r="T715" t="s">
        <v>2055</v>
      </c>
    </row>
    <row r="716" spans="1:20" ht="17" x14ac:dyDescent="0.2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t="s">
        <v>20</v>
      </c>
      <c r="G716" s="7">
        <f t="shared" si="44"/>
        <v>472.82077922077923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12">
        <f t="shared" si="46"/>
        <v>41870.208333333336</v>
      </c>
      <c r="N716">
        <v>1408510800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ht="17" x14ac:dyDescent="0.2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t="s">
        <v>14</v>
      </c>
      <c r="G717" s="7">
        <f t="shared" si="44"/>
        <v>24.466101694915253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12">
        <f t="shared" si="46"/>
        <v>40397.208333333336</v>
      </c>
      <c r="N717">
        <v>1281589200</v>
      </c>
      <c r="O717" s="12">
        <f t="shared" si="47"/>
        <v>40402.208333333336</v>
      </c>
      <c r="P717" t="b">
        <v>0</v>
      </c>
      <c r="Q717" t="b">
        <v>0</v>
      </c>
      <c r="R717" t="s">
        <v>291</v>
      </c>
      <c r="S717" t="s">
        <v>2049</v>
      </c>
      <c r="T717" t="s">
        <v>2060</v>
      </c>
    </row>
    <row r="718" spans="1:20" ht="17" x14ac:dyDescent="0.2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t="s">
        <v>20</v>
      </c>
      <c r="G718" s="7">
        <f t="shared" si="44"/>
        <v>517.65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12">
        <f t="shared" si="46"/>
        <v>41465.208333333336</v>
      </c>
      <c r="N718">
        <v>1375851600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4" x14ac:dyDescent="0.2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t="s">
        <v>20</v>
      </c>
      <c r="G719" s="7">
        <f t="shared" si="44"/>
        <v>247.64285714285714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12">
        <f t="shared" si="46"/>
        <v>40777.208333333336</v>
      </c>
      <c r="N719">
        <v>1315803600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ht="17" x14ac:dyDescent="0.2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t="s">
        <v>20</v>
      </c>
      <c r="G720" s="7">
        <f t="shared" si="44"/>
        <v>100.20481927710843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12">
        <f t="shared" si="46"/>
        <v>41442.208333333336</v>
      </c>
      <c r="N720">
        <v>1373691600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ht="17" x14ac:dyDescent="0.2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t="s">
        <v>20</v>
      </c>
      <c r="G721" s="7">
        <f t="shared" si="44"/>
        <v>153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12">
        <f t="shared" si="46"/>
        <v>41058.208333333336</v>
      </c>
      <c r="N721">
        <v>1339218000</v>
      </c>
      <c r="O721" s="12">
        <f t="shared" si="47"/>
        <v>41069.208333333336</v>
      </c>
      <c r="P721" t="b">
        <v>0</v>
      </c>
      <c r="Q721" t="b">
        <v>0</v>
      </c>
      <c r="R721" t="s">
        <v>118</v>
      </c>
      <c r="S721" t="s">
        <v>2046</v>
      </c>
      <c r="T721" t="s">
        <v>2052</v>
      </c>
    </row>
    <row r="722" spans="1:20" ht="34" x14ac:dyDescent="0.2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t="s">
        <v>2072</v>
      </c>
      <c r="G722" s="7">
        <f t="shared" si="44"/>
        <v>37.091954022988503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12">
        <f t="shared" si="46"/>
        <v>43152.25</v>
      </c>
      <c r="N722">
        <v>1520402400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ht="17" x14ac:dyDescent="0.2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t="s">
        <v>2072</v>
      </c>
      <c r="G723" s="7">
        <f t="shared" si="44"/>
        <v>4.392394822006473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12">
        <f t="shared" si="46"/>
        <v>43194.208333333328</v>
      </c>
      <c r="N723">
        <v>1523336400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ht="17" x14ac:dyDescent="0.2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t="s">
        <v>20</v>
      </c>
      <c r="G724" s="7">
        <f t="shared" si="44"/>
        <v>156.50721649484535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12">
        <f t="shared" si="46"/>
        <v>43045.25</v>
      </c>
      <c r="N724">
        <v>1512280800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ht="17" x14ac:dyDescent="0.2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t="s">
        <v>20</v>
      </c>
      <c r="G725" s="7">
        <f t="shared" si="44"/>
        <v>270.40816326530609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12">
        <f t="shared" si="46"/>
        <v>42431.25</v>
      </c>
      <c r="N725">
        <v>1458709200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4" x14ac:dyDescent="0.2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t="s">
        <v>20</v>
      </c>
      <c r="G726" s="7">
        <f t="shared" si="44"/>
        <v>134.05952380952382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12">
        <f t="shared" si="46"/>
        <v>41934.208333333336</v>
      </c>
      <c r="N726">
        <v>1414126800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ht="17" x14ac:dyDescent="0.2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t="s">
        <v>14</v>
      </c>
      <c r="G727" s="7">
        <f t="shared" si="44"/>
        <v>50.398033126293996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12">
        <f t="shared" si="46"/>
        <v>41958.25</v>
      </c>
      <c r="N727">
        <v>1416204000</v>
      </c>
      <c r="O727" s="12">
        <f t="shared" si="47"/>
        <v>41960.25</v>
      </c>
      <c r="P727" t="b">
        <v>0</v>
      </c>
      <c r="Q727" t="b">
        <v>0</v>
      </c>
      <c r="R727" t="s">
        <v>291</v>
      </c>
      <c r="S727" t="s">
        <v>2049</v>
      </c>
      <c r="T727" t="s">
        <v>2060</v>
      </c>
    </row>
    <row r="728" spans="1:20" ht="17" x14ac:dyDescent="0.2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t="s">
        <v>2072</v>
      </c>
      <c r="G728" s="7">
        <f t="shared" si="44"/>
        <v>88.815837937384899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12">
        <f t="shared" si="46"/>
        <v>40476.208333333336</v>
      </c>
      <c r="N728">
        <v>1288501200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ht="17" x14ac:dyDescent="0.2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t="s">
        <v>20</v>
      </c>
      <c r="G729" s="7">
        <f t="shared" si="44"/>
        <v>165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12">
        <f t="shared" si="46"/>
        <v>43485.25</v>
      </c>
      <c r="N729">
        <v>1552971600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4" x14ac:dyDescent="0.2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t="s">
        <v>14</v>
      </c>
      <c r="G730" s="7">
        <f t="shared" si="44"/>
        <v>17.5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12">
        <f t="shared" si="46"/>
        <v>42515.208333333328</v>
      </c>
      <c r="N730">
        <v>1465102800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4" x14ac:dyDescent="0.2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t="s">
        <v>20</v>
      </c>
      <c r="G731" s="7">
        <f t="shared" si="44"/>
        <v>185.66071428571428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12">
        <f t="shared" si="46"/>
        <v>41309.25</v>
      </c>
      <c r="N731">
        <v>1360130400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ht="17" x14ac:dyDescent="0.2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t="s">
        <v>20</v>
      </c>
      <c r="G732" s="7">
        <f t="shared" si="44"/>
        <v>412.6631944444444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12">
        <f t="shared" si="46"/>
        <v>42147.208333333328</v>
      </c>
      <c r="N732">
        <v>1432875600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ht="17" x14ac:dyDescent="0.2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t="s">
        <v>2072</v>
      </c>
      <c r="G733" s="7">
        <f t="shared" si="44"/>
        <v>90.25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12">
        <f t="shared" si="46"/>
        <v>42939.208333333328</v>
      </c>
      <c r="N733">
        <v>1500872400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ht="17" x14ac:dyDescent="0.2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t="s">
        <v>14</v>
      </c>
      <c r="G734" s="7">
        <f t="shared" si="44"/>
        <v>91.984615384615381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12">
        <f t="shared" si="46"/>
        <v>42816.208333333328</v>
      </c>
      <c r="N734">
        <v>1492146000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ht="17" x14ac:dyDescent="0.2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t="s">
        <v>20</v>
      </c>
      <c r="G735" s="7">
        <f t="shared" si="44"/>
        <v>527.00632911392404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12">
        <f t="shared" si="46"/>
        <v>41844.208333333336</v>
      </c>
      <c r="N735">
        <v>1407301200</v>
      </c>
      <c r="O735" s="12">
        <f t="shared" si="47"/>
        <v>41857.208333333336</v>
      </c>
      <c r="P735" t="b">
        <v>0</v>
      </c>
      <c r="Q735" t="b">
        <v>0</v>
      </c>
      <c r="R735" t="s">
        <v>147</v>
      </c>
      <c r="S735" t="s">
        <v>2034</v>
      </c>
      <c r="T735" t="s">
        <v>2056</v>
      </c>
    </row>
    <row r="736" spans="1:20" ht="17" x14ac:dyDescent="0.2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t="s">
        <v>20</v>
      </c>
      <c r="G736" s="7">
        <f t="shared" si="44"/>
        <v>319.14285714285711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12">
        <f t="shared" si="46"/>
        <v>42763.25</v>
      </c>
      <c r="N736">
        <v>1486620000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4" x14ac:dyDescent="0.2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t="s">
        <v>20</v>
      </c>
      <c r="G737" s="7">
        <f t="shared" si="44"/>
        <v>354.18867924528303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12">
        <f t="shared" si="46"/>
        <v>42459.208333333328</v>
      </c>
      <c r="N737">
        <v>1459918800</v>
      </c>
      <c r="O737" s="12">
        <f t="shared" si="47"/>
        <v>42466.208333333328</v>
      </c>
      <c r="P737" t="b">
        <v>0</v>
      </c>
      <c r="Q737" t="b">
        <v>0</v>
      </c>
      <c r="R737" t="s">
        <v>121</v>
      </c>
      <c r="S737" t="s">
        <v>2053</v>
      </c>
      <c r="T737" t="s">
        <v>2054</v>
      </c>
    </row>
    <row r="738" spans="1:20" ht="17" x14ac:dyDescent="0.2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t="s">
        <v>2072</v>
      </c>
      <c r="G738" s="7">
        <f t="shared" si="44"/>
        <v>32.896103896103895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12">
        <f t="shared" si="46"/>
        <v>42055.25</v>
      </c>
      <c r="N738">
        <v>1424757600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34" x14ac:dyDescent="0.2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t="s">
        <v>20</v>
      </c>
      <c r="G739" s="7">
        <f t="shared" si="44"/>
        <v>135.8918918918919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12">
        <f t="shared" si="46"/>
        <v>42685.25</v>
      </c>
      <c r="N739">
        <v>1479880800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ht="34" x14ac:dyDescent="0.2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t="s">
        <v>14</v>
      </c>
      <c r="G740" s="7">
        <f t="shared" si="44"/>
        <v>2.0843373493975905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12">
        <f t="shared" si="46"/>
        <v>41959.25</v>
      </c>
      <c r="N740">
        <v>1418018400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ht="17" x14ac:dyDescent="0.2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t="s">
        <v>14</v>
      </c>
      <c r="G741" s="7">
        <f t="shared" si="44"/>
        <v>61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12">
        <f t="shared" si="46"/>
        <v>41089.208333333336</v>
      </c>
      <c r="N741">
        <v>1341032400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ht="34" x14ac:dyDescent="0.2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t="s">
        <v>14</v>
      </c>
      <c r="G742" s="7">
        <f t="shared" si="44"/>
        <v>30.037735849056602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12">
        <f t="shared" si="46"/>
        <v>42769.25</v>
      </c>
      <c r="N742">
        <v>1486360800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ht="17" x14ac:dyDescent="0.2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t="s">
        <v>20</v>
      </c>
      <c r="G743" s="7">
        <f t="shared" si="44"/>
        <v>1179.1666666666665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12">
        <f t="shared" si="46"/>
        <v>40321.208333333336</v>
      </c>
      <c r="N743">
        <v>1274677200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ht="17" x14ac:dyDescent="0.2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t="s">
        <v>20</v>
      </c>
      <c r="G744" s="7">
        <f t="shared" si="44"/>
        <v>1126.0833333333335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12">
        <f t="shared" si="46"/>
        <v>40197.25</v>
      </c>
      <c r="N744">
        <v>1267509600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34" x14ac:dyDescent="0.2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t="s">
        <v>14</v>
      </c>
      <c r="G745" s="7">
        <f t="shared" si="44"/>
        <v>12.923076923076923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12">
        <f t="shared" si="46"/>
        <v>42298.208333333328</v>
      </c>
      <c r="N745">
        <v>1445922000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ht="17" x14ac:dyDescent="0.2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t="s">
        <v>20</v>
      </c>
      <c r="G746" s="7">
        <f t="shared" si="44"/>
        <v>712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12">
        <f t="shared" si="46"/>
        <v>43322.208333333328</v>
      </c>
      <c r="N746">
        <v>1534050000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4" x14ac:dyDescent="0.2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t="s">
        <v>14</v>
      </c>
      <c r="G747" s="7">
        <f t="shared" si="44"/>
        <v>30.304347826086957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12">
        <f t="shared" si="46"/>
        <v>40328.208333333336</v>
      </c>
      <c r="N747">
        <v>1277528400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ht="17" x14ac:dyDescent="0.2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t="s">
        <v>20</v>
      </c>
      <c r="G748" s="7">
        <f t="shared" si="44"/>
        <v>212.50896057347671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12">
        <f t="shared" si="46"/>
        <v>40825.208333333336</v>
      </c>
      <c r="N748">
        <v>1318568400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ht="17" x14ac:dyDescent="0.2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t="s">
        <v>20</v>
      </c>
      <c r="G749" s="7">
        <f t="shared" si="44"/>
        <v>228.85714285714286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12">
        <f t="shared" si="46"/>
        <v>40423.208333333336</v>
      </c>
      <c r="N749">
        <v>1284354000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ht="17" x14ac:dyDescent="0.2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t="s">
        <v>2072</v>
      </c>
      <c r="G750" s="7">
        <f t="shared" si="44"/>
        <v>34.959979476654695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12">
        <f t="shared" si="46"/>
        <v>40238.25</v>
      </c>
      <c r="N750">
        <v>1269579600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ht="17" x14ac:dyDescent="0.2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t="s">
        <v>20</v>
      </c>
      <c r="G751" s="7">
        <f t="shared" si="44"/>
        <v>157.29069767441862</v>
      </c>
      <c r="H751">
        <v>366</v>
      </c>
      <c r="I751" s="5">
        <f t="shared" si="45"/>
        <v>36.959016393442624</v>
      </c>
      <c r="J751" t="s">
        <v>106</v>
      </c>
      <c r="K751" t="s">
        <v>107</v>
      </c>
      <c r="L751">
        <v>1412744400</v>
      </c>
      <c r="M751" s="12">
        <f t="shared" si="46"/>
        <v>41920.208333333336</v>
      </c>
      <c r="N751">
        <v>1413781200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ht="17" x14ac:dyDescent="0.2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t="s">
        <v>14</v>
      </c>
      <c r="G752" s="7">
        <f t="shared" si="44"/>
        <v>1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12">
        <f t="shared" si="46"/>
        <v>40360.208333333336</v>
      </c>
      <c r="N752">
        <v>1280120400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ht="17" x14ac:dyDescent="0.2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t="s">
        <v>20</v>
      </c>
      <c r="G753" s="7">
        <f t="shared" si="44"/>
        <v>232.30555555555554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12">
        <f t="shared" si="46"/>
        <v>42446.208333333328</v>
      </c>
      <c r="N753">
        <v>1459486800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ht="17" x14ac:dyDescent="0.2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t="s">
        <v>2072</v>
      </c>
      <c r="G754" s="7">
        <f t="shared" si="44"/>
        <v>92.448275862068968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12">
        <f t="shared" si="46"/>
        <v>40395.208333333336</v>
      </c>
      <c r="N754">
        <v>1282539600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ht="17" x14ac:dyDescent="0.2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t="s">
        <v>20</v>
      </c>
      <c r="G755" s="7">
        <f t="shared" si="44"/>
        <v>256.70212765957444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12">
        <f t="shared" si="46"/>
        <v>40321.208333333336</v>
      </c>
      <c r="N755">
        <v>1275886800</v>
      </c>
      <c r="O755" s="12">
        <f t="shared" si="47"/>
        <v>40336.208333333336</v>
      </c>
      <c r="P755" t="b">
        <v>0</v>
      </c>
      <c r="Q755" t="b">
        <v>0</v>
      </c>
      <c r="R755" t="s">
        <v>121</v>
      </c>
      <c r="S755" t="s">
        <v>2053</v>
      </c>
      <c r="T755" t="s">
        <v>2054</v>
      </c>
    </row>
    <row r="756" spans="1:20" ht="17" x14ac:dyDescent="0.2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t="s">
        <v>20</v>
      </c>
      <c r="G756" s="7">
        <f t="shared" si="44"/>
        <v>168.47017045454547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12">
        <f t="shared" si="46"/>
        <v>41210.208333333336</v>
      </c>
      <c r="N756">
        <v>1355983200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ht="17" x14ac:dyDescent="0.2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t="s">
        <v>20</v>
      </c>
      <c r="G757" s="7">
        <f t="shared" si="44"/>
        <v>166.57777777777778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12">
        <f t="shared" si="46"/>
        <v>43096.25</v>
      </c>
      <c r="N757">
        <v>1515391200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ht="34" x14ac:dyDescent="0.2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t="s">
        <v>20</v>
      </c>
      <c r="G758" s="7">
        <f t="shared" si="44"/>
        <v>772.07692307692309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12">
        <f t="shared" si="46"/>
        <v>42024.25</v>
      </c>
      <c r="N758">
        <v>1422252000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ht="17" x14ac:dyDescent="0.2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t="s">
        <v>20</v>
      </c>
      <c r="G759" s="7">
        <f t="shared" si="44"/>
        <v>406.85714285714283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12">
        <f t="shared" si="46"/>
        <v>40675.208333333336</v>
      </c>
      <c r="N759">
        <v>1305522000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ht="17" x14ac:dyDescent="0.2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t="s">
        <v>20</v>
      </c>
      <c r="G760" s="7">
        <f t="shared" si="44"/>
        <v>564.20608108108115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12">
        <f t="shared" si="46"/>
        <v>41936.208333333336</v>
      </c>
      <c r="N760">
        <v>1414904400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4" x14ac:dyDescent="0.2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t="s">
        <v>14</v>
      </c>
      <c r="G761" s="7">
        <f t="shared" si="44"/>
        <v>68.426865671641792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12">
        <f t="shared" si="46"/>
        <v>43136.25</v>
      </c>
      <c r="N761">
        <v>1520402400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ht="17" x14ac:dyDescent="0.2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t="s">
        <v>14</v>
      </c>
      <c r="G762" s="7">
        <f t="shared" si="44"/>
        <v>34.351966873706004</v>
      </c>
      <c r="H762">
        <v>210</v>
      </c>
      <c r="I762" s="5">
        <f t="shared" si="45"/>
        <v>79.009523809523813</v>
      </c>
      <c r="J762" t="s">
        <v>106</v>
      </c>
      <c r="K762" t="s">
        <v>107</v>
      </c>
      <c r="L762">
        <v>1564635600</v>
      </c>
      <c r="M762" s="12">
        <f t="shared" si="46"/>
        <v>43678.208333333328</v>
      </c>
      <c r="N762">
        <v>1567141200</v>
      </c>
      <c r="O762" s="12">
        <f t="shared" si="47"/>
        <v>43707.208333333328</v>
      </c>
      <c r="P762" t="b">
        <v>0</v>
      </c>
      <c r="Q762" t="b">
        <v>1</v>
      </c>
      <c r="R762" t="s">
        <v>88</v>
      </c>
      <c r="S762" t="s">
        <v>2049</v>
      </c>
      <c r="T762" t="s">
        <v>2050</v>
      </c>
    </row>
    <row r="763" spans="1:20" ht="17" x14ac:dyDescent="0.2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t="s">
        <v>20</v>
      </c>
      <c r="G763" s="7">
        <f t="shared" si="44"/>
        <v>655.4545454545455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12">
        <f t="shared" si="46"/>
        <v>42938.208333333328</v>
      </c>
      <c r="N763">
        <v>1501131600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ht="17" x14ac:dyDescent="0.2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t="s">
        <v>20</v>
      </c>
      <c r="G764" s="7">
        <f t="shared" si="44"/>
        <v>177.25714285714284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12">
        <f t="shared" si="46"/>
        <v>41241.25</v>
      </c>
      <c r="N764">
        <v>1355032800</v>
      </c>
      <c r="O764" s="12">
        <f t="shared" si="47"/>
        <v>41252.25</v>
      </c>
      <c r="P764" t="b">
        <v>0</v>
      </c>
      <c r="Q764" t="b">
        <v>0</v>
      </c>
      <c r="R764" t="s">
        <v>158</v>
      </c>
      <c r="S764" t="s">
        <v>2034</v>
      </c>
      <c r="T764" t="s">
        <v>2057</v>
      </c>
    </row>
    <row r="765" spans="1:20" ht="17" x14ac:dyDescent="0.2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t="s">
        <v>20</v>
      </c>
      <c r="G765" s="7">
        <f t="shared" si="44"/>
        <v>113.17857142857144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12">
        <f t="shared" si="46"/>
        <v>41037.208333333336</v>
      </c>
      <c r="N765">
        <v>1339477200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4" x14ac:dyDescent="0.2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t="s">
        <v>20</v>
      </c>
      <c r="G766" s="7">
        <f t="shared" si="44"/>
        <v>728.18181818181824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12">
        <f t="shared" si="46"/>
        <v>40676.208333333336</v>
      </c>
      <c r="N766">
        <v>1305954000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ht="17" x14ac:dyDescent="0.2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t="s">
        <v>20</v>
      </c>
      <c r="G767" s="7">
        <f t="shared" si="44"/>
        <v>208.33333333333334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12">
        <f t="shared" si="46"/>
        <v>42840.208333333328</v>
      </c>
      <c r="N767">
        <v>1494392400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34" x14ac:dyDescent="0.2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t="s">
        <v>14</v>
      </c>
      <c r="G768" s="7">
        <f t="shared" si="44"/>
        <v>31.171232876712331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12">
        <f t="shared" si="46"/>
        <v>43362.208333333328</v>
      </c>
      <c r="N768">
        <v>1537419600</v>
      </c>
      <c r="O768" s="12">
        <f t="shared" si="47"/>
        <v>43363.208333333328</v>
      </c>
      <c r="P768" t="b">
        <v>0</v>
      </c>
      <c r="Q768" t="b">
        <v>0</v>
      </c>
      <c r="R768" t="s">
        <v>473</v>
      </c>
      <c r="S768" t="s">
        <v>2040</v>
      </c>
      <c r="T768" t="s">
        <v>2062</v>
      </c>
    </row>
    <row r="769" spans="1:20" ht="17" x14ac:dyDescent="0.2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t="s">
        <v>14</v>
      </c>
      <c r="G769" s="7">
        <f t="shared" si="44"/>
        <v>56.967078189300416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12">
        <f t="shared" si="46"/>
        <v>42283.208333333328</v>
      </c>
      <c r="N769">
        <v>1447999200</v>
      </c>
      <c r="O769" s="12">
        <f t="shared" si="47"/>
        <v>42328.25</v>
      </c>
      <c r="P769" t="b">
        <v>0</v>
      </c>
      <c r="Q769" t="b">
        <v>0</v>
      </c>
      <c r="R769" t="s">
        <v>205</v>
      </c>
      <c r="S769" t="s">
        <v>2046</v>
      </c>
      <c r="T769" t="s">
        <v>2058</v>
      </c>
    </row>
    <row r="770" spans="1:20" ht="17" x14ac:dyDescent="0.2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t="s">
        <v>20</v>
      </c>
      <c r="G770" s="7">
        <f t="shared" ref="G770:G833" si="48">E770/D770*100</f>
        <v>231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 s="12">
        <f t="shared" si="46"/>
        <v>41619.25</v>
      </c>
      <c r="N770">
        <v>1388037600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ht="17" x14ac:dyDescent="0.2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t="s">
        <v>14</v>
      </c>
      <c r="G771" s="7">
        <f t="shared" si="48"/>
        <v>86.867834394904463</v>
      </c>
      <c r="H771">
        <v>3410</v>
      </c>
      <c r="I771" s="5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12">
        <f t="shared" ref="M771:M834" si="50">(((L771/60)/60)/24)+DATE(1970,1,1)</f>
        <v>41501.208333333336</v>
      </c>
      <c r="N771">
        <v>1378789200</v>
      </c>
      <c r="O771" s="12">
        <f t="shared" ref="O771:O834" si="51">(((N771/60)/60)/24)+DATE(1970,1,1)</f>
        <v>41527.208333333336</v>
      </c>
      <c r="P771" t="b">
        <v>0</v>
      </c>
      <c r="Q771" t="b">
        <v>0</v>
      </c>
      <c r="R771" t="s">
        <v>88</v>
      </c>
      <c r="S771" t="s">
        <v>2049</v>
      </c>
      <c r="T771" t="s">
        <v>2050</v>
      </c>
    </row>
    <row r="772" spans="1:20" ht="17" x14ac:dyDescent="0.2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t="s">
        <v>20</v>
      </c>
      <c r="G772" s="7">
        <f t="shared" si="48"/>
        <v>270.74418604651163</v>
      </c>
      <c r="H772">
        <v>216</v>
      </c>
      <c r="I772" s="5">
        <f t="shared" si="49"/>
        <v>53.898148148148145</v>
      </c>
      <c r="J772" t="s">
        <v>106</v>
      </c>
      <c r="K772" t="s">
        <v>107</v>
      </c>
      <c r="L772">
        <v>1397451600</v>
      </c>
      <c r="M772" s="12">
        <f t="shared" si="50"/>
        <v>41743.208333333336</v>
      </c>
      <c r="N772">
        <v>1398056400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ht="17" x14ac:dyDescent="0.2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t="s">
        <v>2072</v>
      </c>
      <c r="G773" s="7">
        <f t="shared" si="48"/>
        <v>49.446428571428569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12">
        <f t="shared" si="50"/>
        <v>43491.25</v>
      </c>
      <c r="N773">
        <v>1550815200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ht="17" x14ac:dyDescent="0.2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t="s">
        <v>20</v>
      </c>
      <c r="G774" s="7">
        <f t="shared" si="48"/>
        <v>113.3596256684492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12">
        <f t="shared" si="50"/>
        <v>43505.25</v>
      </c>
      <c r="N774">
        <v>1550037600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ht="17" x14ac:dyDescent="0.2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t="s">
        <v>20</v>
      </c>
      <c r="G775" s="7">
        <f t="shared" si="48"/>
        <v>190.55555555555554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12">
        <f t="shared" si="50"/>
        <v>42838.208333333328</v>
      </c>
      <c r="N775">
        <v>1492923600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ht="17" x14ac:dyDescent="0.2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t="s">
        <v>20</v>
      </c>
      <c r="G776" s="7">
        <f t="shared" si="48"/>
        <v>135.5</v>
      </c>
      <c r="H776">
        <v>78</v>
      </c>
      <c r="I776" s="5">
        <f t="shared" si="49"/>
        <v>86.858974358974365</v>
      </c>
      <c r="J776" t="s">
        <v>106</v>
      </c>
      <c r="K776" t="s">
        <v>107</v>
      </c>
      <c r="L776">
        <v>1463979600</v>
      </c>
      <c r="M776" s="12">
        <f t="shared" si="50"/>
        <v>42513.208333333328</v>
      </c>
      <c r="N776">
        <v>1467522000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4" x14ac:dyDescent="0.2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t="s">
        <v>14</v>
      </c>
      <c r="G777" s="7">
        <f t="shared" si="48"/>
        <v>10.297872340425531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12">
        <f t="shared" si="50"/>
        <v>41949.25</v>
      </c>
      <c r="N777">
        <v>1416117600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ht="17" x14ac:dyDescent="0.2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t="s">
        <v>14</v>
      </c>
      <c r="G778" s="7">
        <f t="shared" si="48"/>
        <v>65.544223826714799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12">
        <f t="shared" si="50"/>
        <v>43650.208333333328</v>
      </c>
      <c r="N778">
        <v>1563771600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ht="17" x14ac:dyDescent="0.2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t="s">
        <v>14</v>
      </c>
      <c r="G779" s="7">
        <f t="shared" si="48"/>
        <v>49.026652452025587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12">
        <f t="shared" si="50"/>
        <v>40809.208333333336</v>
      </c>
      <c r="N779">
        <v>1319259600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ht="17" x14ac:dyDescent="0.2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t="s">
        <v>20</v>
      </c>
      <c r="G780" s="7">
        <f t="shared" si="48"/>
        <v>787.92307692307691</v>
      </c>
      <c r="H780">
        <v>174</v>
      </c>
      <c r="I780" s="5">
        <f t="shared" si="49"/>
        <v>58.867816091954026</v>
      </c>
      <c r="J780" t="s">
        <v>97</v>
      </c>
      <c r="K780" t="s">
        <v>98</v>
      </c>
      <c r="L780">
        <v>1313211600</v>
      </c>
      <c r="M780" s="12">
        <f t="shared" si="50"/>
        <v>40768.208333333336</v>
      </c>
      <c r="N780">
        <v>1313643600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ht="17" x14ac:dyDescent="0.2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t="s">
        <v>14</v>
      </c>
      <c r="G781" s="7">
        <f t="shared" si="48"/>
        <v>80.306347746090154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12">
        <f t="shared" si="50"/>
        <v>42230.208333333328</v>
      </c>
      <c r="N781">
        <v>1440306000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ht="34" x14ac:dyDescent="0.2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t="s">
        <v>20</v>
      </c>
      <c r="G782" s="7">
        <f t="shared" si="48"/>
        <v>106.29411764705883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12">
        <f t="shared" si="50"/>
        <v>42573.208333333328</v>
      </c>
      <c r="N782">
        <v>1470805200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ht="17" x14ac:dyDescent="0.2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t="s">
        <v>2072</v>
      </c>
      <c r="G783" s="7">
        <f t="shared" si="48"/>
        <v>50.735632183908038</v>
      </c>
      <c r="H783">
        <v>56</v>
      </c>
      <c r="I783" s="5">
        <f t="shared" si="49"/>
        <v>78.821428571428569</v>
      </c>
      <c r="J783" t="s">
        <v>97</v>
      </c>
      <c r="K783" t="s">
        <v>98</v>
      </c>
      <c r="L783">
        <v>1288501200</v>
      </c>
      <c r="M783" s="12">
        <f t="shared" si="50"/>
        <v>40482.208333333336</v>
      </c>
      <c r="N783">
        <v>1292911200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ht="17" x14ac:dyDescent="0.2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t="s">
        <v>20</v>
      </c>
      <c r="G784" s="7">
        <f t="shared" si="48"/>
        <v>215.31372549019611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12">
        <f t="shared" si="50"/>
        <v>40603.25</v>
      </c>
      <c r="N784">
        <v>1301374800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ht="17" x14ac:dyDescent="0.2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t="s">
        <v>20</v>
      </c>
      <c r="G785" s="7">
        <f t="shared" si="48"/>
        <v>141.22972972972974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12">
        <f t="shared" si="50"/>
        <v>41625.25</v>
      </c>
      <c r="N785">
        <v>1387864800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ht="17" x14ac:dyDescent="0.2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t="s">
        <v>20</v>
      </c>
      <c r="G786" s="7">
        <f t="shared" si="48"/>
        <v>115.33745781777279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12">
        <f t="shared" si="50"/>
        <v>42435.25</v>
      </c>
      <c r="N786">
        <v>1458190800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4" x14ac:dyDescent="0.2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t="s">
        <v>20</v>
      </c>
      <c r="G787" s="7">
        <f t="shared" si="48"/>
        <v>193.11940298507463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12">
        <f t="shared" si="50"/>
        <v>43582.208333333328</v>
      </c>
      <c r="N787">
        <v>1559278800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ht="17" x14ac:dyDescent="0.2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t="s">
        <v>20</v>
      </c>
      <c r="G788" s="7">
        <f t="shared" si="48"/>
        <v>729.73333333333335</v>
      </c>
      <c r="H788">
        <v>207</v>
      </c>
      <c r="I788" s="5">
        <f t="shared" si="49"/>
        <v>52.879227053140099</v>
      </c>
      <c r="J788" t="s">
        <v>106</v>
      </c>
      <c r="K788" t="s">
        <v>107</v>
      </c>
      <c r="L788">
        <v>1522126800</v>
      </c>
      <c r="M788" s="12">
        <f t="shared" si="50"/>
        <v>43186.208333333328</v>
      </c>
      <c r="N788">
        <v>1522731600</v>
      </c>
      <c r="O788" s="12">
        <f t="shared" si="51"/>
        <v>43193.208333333328</v>
      </c>
      <c r="P788" t="b">
        <v>0</v>
      </c>
      <c r="Q788" t="b">
        <v>1</v>
      </c>
      <c r="R788" t="s">
        <v>158</v>
      </c>
      <c r="S788" t="s">
        <v>2034</v>
      </c>
      <c r="T788" t="s">
        <v>2057</v>
      </c>
    </row>
    <row r="789" spans="1:20" ht="17" x14ac:dyDescent="0.2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t="s">
        <v>14</v>
      </c>
      <c r="G789" s="7">
        <f t="shared" si="48"/>
        <v>99.66339869281046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12">
        <f t="shared" si="50"/>
        <v>40684.208333333336</v>
      </c>
      <c r="N789">
        <v>1306731600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ht="17" x14ac:dyDescent="0.2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t="s">
        <v>47</v>
      </c>
      <c r="G790" s="7">
        <f t="shared" si="48"/>
        <v>88.166666666666671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12">
        <f t="shared" si="50"/>
        <v>41202.208333333336</v>
      </c>
      <c r="N790">
        <v>1352527200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ht="17" x14ac:dyDescent="0.2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t="s">
        <v>14</v>
      </c>
      <c r="G791" s="7">
        <f t="shared" si="48"/>
        <v>37.233333333333334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12">
        <f t="shared" si="50"/>
        <v>41786.208333333336</v>
      </c>
      <c r="N791">
        <v>1404363600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ht="17" x14ac:dyDescent="0.2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t="s">
        <v>2072</v>
      </c>
      <c r="G792" s="7">
        <f t="shared" si="48"/>
        <v>30.540075309306079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12">
        <f t="shared" si="50"/>
        <v>40223.25</v>
      </c>
      <c r="N792">
        <v>1266645600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ht="17" x14ac:dyDescent="0.2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t="s">
        <v>14</v>
      </c>
      <c r="G793" s="7">
        <f t="shared" si="48"/>
        <v>25.714285714285712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12">
        <f t="shared" si="50"/>
        <v>42715.25</v>
      </c>
      <c r="N793">
        <v>1482818400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ht="17" x14ac:dyDescent="0.2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t="s">
        <v>14</v>
      </c>
      <c r="G794" s="7">
        <f t="shared" si="48"/>
        <v>34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12">
        <f t="shared" si="50"/>
        <v>41451.208333333336</v>
      </c>
      <c r="N794">
        <v>1374642000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ht="17" x14ac:dyDescent="0.2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t="s">
        <v>20</v>
      </c>
      <c r="G795" s="7">
        <f t="shared" si="48"/>
        <v>1185.909090909091</v>
      </c>
      <c r="H795">
        <v>181</v>
      </c>
      <c r="I795" s="5">
        <f t="shared" si="49"/>
        <v>72.071823204419886</v>
      </c>
      <c r="J795" t="s">
        <v>97</v>
      </c>
      <c r="K795" t="s">
        <v>98</v>
      </c>
      <c r="L795">
        <v>1372136400</v>
      </c>
      <c r="M795" s="12">
        <f t="shared" si="50"/>
        <v>41450.208333333336</v>
      </c>
      <c r="N795">
        <v>1372482000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ht="17" x14ac:dyDescent="0.2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t="s">
        <v>20</v>
      </c>
      <c r="G796" s="7">
        <f t="shared" si="48"/>
        <v>125.39393939393939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12">
        <f t="shared" si="50"/>
        <v>43091.25</v>
      </c>
      <c r="N796">
        <v>1514959200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4" x14ac:dyDescent="0.2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t="s">
        <v>14</v>
      </c>
      <c r="G797" s="7">
        <f t="shared" si="48"/>
        <v>14.394366197183098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12">
        <f t="shared" si="50"/>
        <v>42675.208333333328</v>
      </c>
      <c r="N797">
        <v>1478235600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ht="17" x14ac:dyDescent="0.2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t="s">
        <v>14</v>
      </c>
      <c r="G798" s="7">
        <f t="shared" si="48"/>
        <v>54.807692307692314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12">
        <f t="shared" si="50"/>
        <v>41859.208333333336</v>
      </c>
      <c r="N798">
        <v>1408078800</v>
      </c>
      <c r="O798" s="12">
        <f t="shared" si="51"/>
        <v>41866.208333333336</v>
      </c>
      <c r="P798" t="b">
        <v>0</v>
      </c>
      <c r="Q798" t="b">
        <v>1</v>
      </c>
      <c r="R798" t="s">
        <v>291</v>
      </c>
      <c r="S798" t="s">
        <v>2049</v>
      </c>
      <c r="T798" t="s">
        <v>2060</v>
      </c>
    </row>
    <row r="799" spans="1:20" ht="17" x14ac:dyDescent="0.2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t="s">
        <v>20</v>
      </c>
      <c r="G799" s="7">
        <f t="shared" si="48"/>
        <v>109.63157894736841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12">
        <f t="shared" si="50"/>
        <v>43464.25</v>
      </c>
      <c r="N799">
        <v>1548136800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ht="17" x14ac:dyDescent="0.2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t="s">
        <v>20</v>
      </c>
      <c r="G800" s="7">
        <f t="shared" si="48"/>
        <v>188.47058823529412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12">
        <f t="shared" si="50"/>
        <v>41060.208333333336</v>
      </c>
      <c r="N800">
        <v>1340859600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ht="17" x14ac:dyDescent="0.2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t="s">
        <v>14</v>
      </c>
      <c r="G801" s="7">
        <f t="shared" si="48"/>
        <v>87.008284023668637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12">
        <f t="shared" si="50"/>
        <v>42399.25</v>
      </c>
      <c r="N801">
        <v>1454479200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ht="17" x14ac:dyDescent="0.2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t="s">
        <v>14</v>
      </c>
      <c r="G802" s="7">
        <f t="shared" si="48"/>
        <v>1</v>
      </c>
      <c r="H802">
        <v>1</v>
      </c>
      <c r="I802" s="5">
        <f t="shared" si="49"/>
        <v>1</v>
      </c>
      <c r="J802" t="s">
        <v>97</v>
      </c>
      <c r="K802" t="s">
        <v>98</v>
      </c>
      <c r="L802">
        <v>1434085200</v>
      </c>
      <c r="M802" s="12">
        <f t="shared" si="50"/>
        <v>42167.208333333328</v>
      </c>
      <c r="N802">
        <v>1434430800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ht="17" x14ac:dyDescent="0.2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t="s">
        <v>20</v>
      </c>
      <c r="G803" s="7">
        <f t="shared" si="48"/>
        <v>202.9130434782609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12">
        <f t="shared" si="50"/>
        <v>43830.25</v>
      </c>
      <c r="N803">
        <v>1579672800</v>
      </c>
      <c r="O803" s="12">
        <f t="shared" si="51"/>
        <v>43852.25</v>
      </c>
      <c r="P803" t="b">
        <v>0</v>
      </c>
      <c r="Q803" t="b">
        <v>1</v>
      </c>
      <c r="R803" t="s">
        <v>121</v>
      </c>
      <c r="S803" t="s">
        <v>2053</v>
      </c>
      <c r="T803" t="s">
        <v>2054</v>
      </c>
    </row>
    <row r="804" spans="1:20" ht="34" x14ac:dyDescent="0.2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t="s">
        <v>20</v>
      </c>
      <c r="G804" s="7">
        <f t="shared" si="48"/>
        <v>197.03225806451613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12">
        <f t="shared" si="50"/>
        <v>43650.208333333328</v>
      </c>
      <c r="N804">
        <v>1562389200</v>
      </c>
      <c r="O804" s="12">
        <f t="shared" si="51"/>
        <v>43652.208333333328</v>
      </c>
      <c r="P804" t="b">
        <v>0</v>
      </c>
      <c r="Q804" t="b">
        <v>0</v>
      </c>
      <c r="R804" t="s">
        <v>121</v>
      </c>
      <c r="S804" t="s">
        <v>2053</v>
      </c>
      <c r="T804" t="s">
        <v>2054</v>
      </c>
    </row>
    <row r="805" spans="1:20" ht="34" x14ac:dyDescent="0.2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t="s">
        <v>20</v>
      </c>
      <c r="G805" s="7">
        <f t="shared" si="48"/>
        <v>107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12">
        <f t="shared" si="50"/>
        <v>43492.25</v>
      </c>
      <c r="N805">
        <v>1551506400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ht="17" x14ac:dyDescent="0.2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t="s">
        <v>20</v>
      </c>
      <c r="G806" s="7">
        <f t="shared" si="48"/>
        <v>268.73076923076923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12">
        <f t="shared" si="50"/>
        <v>43102.25</v>
      </c>
      <c r="N806">
        <v>1516600800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4" x14ac:dyDescent="0.2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t="s">
        <v>14</v>
      </c>
      <c r="G807" s="7">
        <f t="shared" si="48"/>
        <v>50.845360824742272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12">
        <f t="shared" si="50"/>
        <v>41958.25</v>
      </c>
      <c r="N807">
        <v>1420437600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ht="17" x14ac:dyDescent="0.2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t="s">
        <v>20</v>
      </c>
      <c r="G808" s="7">
        <f t="shared" si="48"/>
        <v>1180.2857142857142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12">
        <f t="shared" si="50"/>
        <v>40973.25</v>
      </c>
      <c r="N808">
        <v>1332997200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ht="17" x14ac:dyDescent="0.2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t="s">
        <v>20</v>
      </c>
      <c r="G809" s="7">
        <f t="shared" si="48"/>
        <v>264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12">
        <f t="shared" si="50"/>
        <v>43753.208333333328</v>
      </c>
      <c r="N809">
        <v>1574920800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ht="17" x14ac:dyDescent="0.2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t="s">
        <v>14</v>
      </c>
      <c r="G810" s="7">
        <f t="shared" si="48"/>
        <v>30.44230769230769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12">
        <f t="shared" si="50"/>
        <v>42507.208333333328</v>
      </c>
      <c r="N810">
        <v>1464930000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ht="17" x14ac:dyDescent="0.2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t="s">
        <v>14</v>
      </c>
      <c r="G811" s="7">
        <f t="shared" si="48"/>
        <v>62.880681818181813</v>
      </c>
      <c r="H811">
        <v>2108</v>
      </c>
      <c r="I811" s="5">
        <f t="shared" si="49"/>
        <v>42</v>
      </c>
      <c r="J811" t="s">
        <v>97</v>
      </c>
      <c r="K811" t="s">
        <v>98</v>
      </c>
      <c r="L811">
        <v>1344920400</v>
      </c>
      <c r="M811" s="12">
        <f t="shared" si="50"/>
        <v>41135.208333333336</v>
      </c>
      <c r="N811">
        <v>1345006800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ht="34" x14ac:dyDescent="0.2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t="s">
        <v>20</v>
      </c>
      <c r="G812" s="7">
        <f t="shared" si="48"/>
        <v>193.125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12">
        <f t="shared" si="50"/>
        <v>43067.25</v>
      </c>
      <c r="N812">
        <v>1512712800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ht="17" x14ac:dyDescent="0.2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t="s">
        <v>14</v>
      </c>
      <c r="G813" s="7">
        <f t="shared" si="48"/>
        <v>77.102702702702715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12">
        <f t="shared" si="50"/>
        <v>42378.25</v>
      </c>
      <c r="N813">
        <v>1452492000</v>
      </c>
      <c r="O813" s="12">
        <f t="shared" si="51"/>
        <v>42380.25</v>
      </c>
      <c r="P813" t="b">
        <v>0</v>
      </c>
      <c r="Q813" t="b">
        <v>1</v>
      </c>
      <c r="R813" t="s">
        <v>88</v>
      </c>
      <c r="S813" t="s">
        <v>2049</v>
      </c>
      <c r="T813" t="s">
        <v>2050</v>
      </c>
    </row>
    <row r="814" spans="1:20" ht="17" x14ac:dyDescent="0.2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t="s">
        <v>20</v>
      </c>
      <c r="G814" s="7">
        <f t="shared" si="48"/>
        <v>225.52763819095478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12">
        <f t="shared" si="50"/>
        <v>43206.208333333328</v>
      </c>
      <c r="N814">
        <v>1524286800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ht="17" x14ac:dyDescent="0.2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t="s">
        <v>20</v>
      </c>
      <c r="G815" s="7">
        <f t="shared" si="48"/>
        <v>239.40625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12">
        <f t="shared" si="50"/>
        <v>41148.208333333336</v>
      </c>
      <c r="N815">
        <v>1346907600</v>
      </c>
      <c r="O815" s="12">
        <f t="shared" si="51"/>
        <v>41158.208333333336</v>
      </c>
      <c r="P815" t="b">
        <v>0</v>
      </c>
      <c r="Q815" t="b">
        <v>0</v>
      </c>
      <c r="R815" t="s">
        <v>88</v>
      </c>
      <c r="S815" t="s">
        <v>2049</v>
      </c>
      <c r="T815" t="s">
        <v>2050</v>
      </c>
    </row>
    <row r="816" spans="1:20" ht="17" x14ac:dyDescent="0.2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t="s">
        <v>14</v>
      </c>
      <c r="G816" s="7">
        <f t="shared" si="48"/>
        <v>92.1875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12">
        <f t="shared" si="50"/>
        <v>42517.208333333328</v>
      </c>
      <c r="N816">
        <v>1464498000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4" x14ac:dyDescent="0.2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t="s">
        <v>20</v>
      </c>
      <c r="G817" s="7">
        <f t="shared" si="48"/>
        <v>130.23333333333335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12">
        <f t="shared" si="50"/>
        <v>43068.25</v>
      </c>
      <c r="N817">
        <v>1514181600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ht="34" x14ac:dyDescent="0.2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t="s">
        <v>20</v>
      </c>
      <c r="G818" s="7">
        <f t="shared" si="48"/>
        <v>615.21739130434787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12">
        <f t="shared" si="50"/>
        <v>41680.25</v>
      </c>
      <c r="N818">
        <v>1392184800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ht="17" x14ac:dyDescent="0.2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t="s">
        <v>20</v>
      </c>
      <c r="G819" s="7">
        <f t="shared" si="48"/>
        <v>368.79532163742692</v>
      </c>
      <c r="H819">
        <v>2489</v>
      </c>
      <c r="I819" s="5">
        <f t="shared" si="49"/>
        <v>76.011249497790274</v>
      </c>
      <c r="J819" t="s">
        <v>106</v>
      </c>
      <c r="K819" t="s">
        <v>107</v>
      </c>
      <c r="L819">
        <v>1556946000</v>
      </c>
      <c r="M819" s="12">
        <f t="shared" si="50"/>
        <v>43589.208333333328</v>
      </c>
      <c r="N819">
        <v>1559365200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ht="17" x14ac:dyDescent="0.2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t="s">
        <v>20</v>
      </c>
      <c r="G820" s="7">
        <f t="shared" si="48"/>
        <v>1094.8571428571429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12">
        <f t="shared" si="50"/>
        <v>43486.25</v>
      </c>
      <c r="N820">
        <v>1549173600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4" x14ac:dyDescent="0.2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t="s">
        <v>14</v>
      </c>
      <c r="G821" s="7">
        <f t="shared" si="48"/>
        <v>50.662921348314605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12">
        <f t="shared" si="50"/>
        <v>41237.25</v>
      </c>
      <c r="N821">
        <v>1355032800</v>
      </c>
      <c r="O821" s="12">
        <f t="shared" si="51"/>
        <v>41252.25</v>
      </c>
      <c r="P821" t="b">
        <v>1</v>
      </c>
      <c r="Q821" t="b">
        <v>0</v>
      </c>
      <c r="R821" t="s">
        <v>88</v>
      </c>
      <c r="S821" t="s">
        <v>2049</v>
      </c>
      <c r="T821" t="s">
        <v>2050</v>
      </c>
    </row>
    <row r="822" spans="1:20" ht="17" x14ac:dyDescent="0.2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t="s">
        <v>20</v>
      </c>
      <c r="G822" s="7">
        <f t="shared" si="48"/>
        <v>800.6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12">
        <f t="shared" si="50"/>
        <v>43310.208333333328</v>
      </c>
      <c r="N822">
        <v>1533963600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ht="17" x14ac:dyDescent="0.2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t="s">
        <v>20</v>
      </c>
      <c r="G823" s="7">
        <f t="shared" si="48"/>
        <v>291.28571428571428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12">
        <f t="shared" si="50"/>
        <v>42794.25</v>
      </c>
      <c r="N823">
        <v>1489381200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ht="17" x14ac:dyDescent="0.2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t="s">
        <v>20</v>
      </c>
      <c r="G824" s="7">
        <f t="shared" si="48"/>
        <v>349.9666666666667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12">
        <f t="shared" si="50"/>
        <v>41698.25</v>
      </c>
      <c r="N824">
        <v>1395032400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ht="34" x14ac:dyDescent="0.2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t="s">
        <v>20</v>
      </c>
      <c r="G825" s="7">
        <f t="shared" si="48"/>
        <v>357.07317073170731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12">
        <f t="shared" si="50"/>
        <v>41892.208333333336</v>
      </c>
      <c r="N825">
        <v>1412485200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ht="17" x14ac:dyDescent="0.2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t="s">
        <v>20</v>
      </c>
      <c r="G826" s="7">
        <f t="shared" si="48"/>
        <v>126.48941176470588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12">
        <f t="shared" si="50"/>
        <v>40348.208333333336</v>
      </c>
      <c r="N826">
        <v>1279688400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ht="17" x14ac:dyDescent="0.2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t="s">
        <v>20</v>
      </c>
      <c r="G827" s="7">
        <f t="shared" si="48"/>
        <v>387.5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12">
        <f t="shared" si="50"/>
        <v>42941.208333333328</v>
      </c>
      <c r="N827">
        <v>1501995600</v>
      </c>
      <c r="O827" s="12">
        <f t="shared" si="51"/>
        <v>42953.208333333328</v>
      </c>
      <c r="P827" t="b">
        <v>0</v>
      </c>
      <c r="Q827" t="b">
        <v>0</v>
      </c>
      <c r="R827" t="s">
        <v>99</v>
      </c>
      <c r="S827" t="s">
        <v>2040</v>
      </c>
      <c r="T827" t="s">
        <v>2051</v>
      </c>
    </row>
    <row r="828" spans="1:20" ht="34" x14ac:dyDescent="0.2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t="s">
        <v>20</v>
      </c>
      <c r="G828" s="7">
        <f t="shared" si="48"/>
        <v>457.03571428571428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12">
        <f t="shared" si="50"/>
        <v>40525.25</v>
      </c>
      <c r="N828">
        <v>1294639200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4" x14ac:dyDescent="0.2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t="s">
        <v>20</v>
      </c>
      <c r="G829" s="7">
        <f t="shared" si="48"/>
        <v>266.69565217391306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12">
        <f t="shared" si="50"/>
        <v>40666.208333333336</v>
      </c>
      <c r="N829">
        <v>1305435600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34" x14ac:dyDescent="0.2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t="s">
        <v>14</v>
      </c>
      <c r="G830" s="7">
        <f t="shared" si="48"/>
        <v>69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12">
        <f t="shared" si="50"/>
        <v>43340.208333333328</v>
      </c>
      <c r="N830">
        <v>1537592400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ht="17" x14ac:dyDescent="0.2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t="s">
        <v>14</v>
      </c>
      <c r="G831" s="7">
        <f t="shared" si="48"/>
        <v>51.34375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12">
        <f t="shared" si="50"/>
        <v>42164.208333333328</v>
      </c>
      <c r="N831">
        <v>1435122000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4" x14ac:dyDescent="0.2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t="s">
        <v>14</v>
      </c>
      <c r="G832" s="7">
        <f t="shared" si="48"/>
        <v>1.1710526315789473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12">
        <f t="shared" si="50"/>
        <v>43103.25</v>
      </c>
      <c r="N832">
        <v>1520056800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4" x14ac:dyDescent="0.2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t="s">
        <v>20</v>
      </c>
      <c r="G833" s="7">
        <f t="shared" si="48"/>
        <v>108.97734294541709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12">
        <f t="shared" si="50"/>
        <v>40994.208333333336</v>
      </c>
      <c r="N833">
        <v>1335675600</v>
      </c>
      <c r="O833" s="12">
        <f t="shared" si="51"/>
        <v>41028.208333333336</v>
      </c>
      <c r="P833" t="b">
        <v>0</v>
      </c>
      <c r="Q833" t="b">
        <v>0</v>
      </c>
      <c r="R833" t="s">
        <v>121</v>
      </c>
      <c r="S833" t="s">
        <v>2053</v>
      </c>
      <c r="T833" t="s">
        <v>2054</v>
      </c>
    </row>
    <row r="834" spans="1:20" ht="17" x14ac:dyDescent="0.2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t="s">
        <v>20</v>
      </c>
      <c r="G834" s="7">
        <f t="shared" ref="G834:G897" si="52">E834/D834*100</f>
        <v>315.17592592592592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 s="12">
        <f t="shared" si="50"/>
        <v>42299.208333333328</v>
      </c>
      <c r="N834">
        <v>1448431200</v>
      </c>
      <c r="O834" s="12">
        <f t="shared" si="51"/>
        <v>42333.25</v>
      </c>
      <c r="P834" t="b">
        <v>1</v>
      </c>
      <c r="Q834" t="b">
        <v>0</v>
      </c>
      <c r="R834" t="s">
        <v>205</v>
      </c>
      <c r="S834" t="s">
        <v>2046</v>
      </c>
      <c r="T834" t="s">
        <v>2058</v>
      </c>
    </row>
    <row r="835" spans="1:20" ht="17" x14ac:dyDescent="0.2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t="s">
        <v>20</v>
      </c>
      <c r="G835" s="7">
        <f t="shared" si="52"/>
        <v>157.69117647058823</v>
      </c>
      <c r="H835">
        <v>165</v>
      </c>
      <c r="I835" s="5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12">
        <f t="shared" ref="M835:M898" si="54">(((L835/60)/60)/24)+DATE(1970,1,1)</f>
        <v>40588.25</v>
      </c>
      <c r="N835">
        <v>1298613600</v>
      </c>
      <c r="O835" s="12">
        <f t="shared" ref="O835:O898" si="55">(((N835/60)/60)/24)+DATE(1970,1,1)</f>
        <v>40599.25</v>
      </c>
      <c r="P835" t="b">
        <v>0</v>
      </c>
      <c r="Q835" t="b">
        <v>0</v>
      </c>
      <c r="R835" t="s">
        <v>205</v>
      </c>
      <c r="S835" t="s">
        <v>2046</v>
      </c>
      <c r="T835" t="s">
        <v>2058</v>
      </c>
    </row>
    <row r="836" spans="1:20" ht="17" x14ac:dyDescent="0.2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t="s">
        <v>20</v>
      </c>
      <c r="G836" s="7">
        <f t="shared" si="52"/>
        <v>153.8082191780822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 s="12">
        <f t="shared" si="54"/>
        <v>41448.208333333336</v>
      </c>
      <c r="N836">
        <v>1372482000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ht="17" x14ac:dyDescent="0.2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t="s">
        <v>14</v>
      </c>
      <c r="G837" s="7">
        <f t="shared" si="52"/>
        <v>89.738979118329468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12">
        <f t="shared" si="54"/>
        <v>42063.25</v>
      </c>
      <c r="N837">
        <v>1425621600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ht="17" x14ac:dyDescent="0.2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t="s">
        <v>14</v>
      </c>
      <c r="G838" s="7">
        <f t="shared" si="52"/>
        <v>75.135802469135797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12">
        <f t="shared" si="54"/>
        <v>40214.25</v>
      </c>
      <c r="N838">
        <v>1266300000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ht="17" x14ac:dyDescent="0.2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t="s">
        <v>20</v>
      </c>
      <c r="G839" s="7">
        <f t="shared" si="52"/>
        <v>852.88135593220341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12">
        <f t="shared" si="54"/>
        <v>40629.208333333336</v>
      </c>
      <c r="N839">
        <v>1305867600</v>
      </c>
      <c r="O839" s="12">
        <f t="shared" si="55"/>
        <v>40683.208333333336</v>
      </c>
      <c r="P839" t="b">
        <v>0</v>
      </c>
      <c r="Q839" t="b">
        <v>0</v>
      </c>
      <c r="R839" t="s">
        <v>158</v>
      </c>
      <c r="S839" t="s">
        <v>2034</v>
      </c>
      <c r="T839" t="s">
        <v>2057</v>
      </c>
    </row>
    <row r="840" spans="1:20" ht="17" x14ac:dyDescent="0.2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t="s">
        <v>20</v>
      </c>
      <c r="G840" s="7">
        <f t="shared" si="52"/>
        <v>138.90625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12">
        <f t="shared" si="54"/>
        <v>43370.208333333328</v>
      </c>
      <c r="N840">
        <v>1538802000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ht="17" x14ac:dyDescent="0.2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t="s">
        <v>20</v>
      </c>
      <c r="G841" s="7">
        <f t="shared" si="52"/>
        <v>190.18181818181819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12">
        <f t="shared" si="54"/>
        <v>41715.208333333336</v>
      </c>
      <c r="N841">
        <v>1398920400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ht="17" x14ac:dyDescent="0.2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t="s">
        <v>20</v>
      </c>
      <c r="G842" s="7">
        <f t="shared" si="52"/>
        <v>100.24333619948409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12">
        <f t="shared" si="54"/>
        <v>41836.208333333336</v>
      </c>
      <c r="N842">
        <v>1405659600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ht="17" x14ac:dyDescent="0.2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t="s">
        <v>20</v>
      </c>
      <c r="G843" s="7">
        <f t="shared" si="52"/>
        <v>142.75824175824175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12">
        <f t="shared" si="54"/>
        <v>42419.25</v>
      </c>
      <c r="N843">
        <v>1457244000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4" x14ac:dyDescent="0.2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t="s">
        <v>20</v>
      </c>
      <c r="G844" s="7">
        <f t="shared" si="52"/>
        <v>563.13333333333333</v>
      </c>
      <c r="H844">
        <v>132</v>
      </c>
      <c r="I844" s="5">
        <f t="shared" si="53"/>
        <v>63.992424242424242</v>
      </c>
      <c r="J844" t="s">
        <v>106</v>
      </c>
      <c r="K844" t="s">
        <v>107</v>
      </c>
      <c r="L844">
        <v>1529038800</v>
      </c>
      <c r="M844" s="12">
        <f t="shared" si="54"/>
        <v>43266.208333333328</v>
      </c>
      <c r="N844">
        <v>1529298000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34" x14ac:dyDescent="0.2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t="s">
        <v>14</v>
      </c>
      <c r="G845" s="7">
        <f t="shared" si="52"/>
        <v>30.715909090909086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12">
        <f t="shared" si="54"/>
        <v>43338.208333333328</v>
      </c>
      <c r="N845">
        <v>1535778000</v>
      </c>
      <c r="O845" s="12">
        <f t="shared" si="55"/>
        <v>43344.208333333328</v>
      </c>
      <c r="P845" t="b">
        <v>0</v>
      </c>
      <c r="Q845" t="b">
        <v>0</v>
      </c>
      <c r="R845" t="s">
        <v>121</v>
      </c>
      <c r="S845" t="s">
        <v>2053</v>
      </c>
      <c r="T845" t="s">
        <v>2054</v>
      </c>
    </row>
    <row r="846" spans="1:20" ht="17" x14ac:dyDescent="0.2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t="s">
        <v>2072</v>
      </c>
      <c r="G846" s="7">
        <f t="shared" si="52"/>
        <v>99.39772727272728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12">
        <f t="shared" si="54"/>
        <v>40930.25</v>
      </c>
      <c r="N846">
        <v>1327471200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ht="17" x14ac:dyDescent="0.2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t="s">
        <v>20</v>
      </c>
      <c r="G847" s="7">
        <f t="shared" si="52"/>
        <v>197.54935622317598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12">
        <f t="shared" si="54"/>
        <v>43235.208333333328</v>
      </c>
      <c r="N847">
        <v>1529557200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ht="17" x14ac:dyDescent="0.2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t="s">
        <v>20</v>
      </c>
      <c r="G848" s="7">
        <f t="shared" si="52"/>
        <v>508.5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12">
        <f t="shared" si="54"/>
        <v>43302.208333333328</v>
      </c>
      <c r="N848">
        <v>1535259600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ht="17" x14ac:dyDescent="0.2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t="s">
        <v>20</v>
      </c>
      <c r="G849" s="7">
        <f t="shared" si="52"/>
        <v>237.74468085106383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12">
        <f t="shared" si="54"/>
        <v>43107.25</v>
      </c>
      <c r="N849">
        <v>1515564000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ht="17" x14ac:dyDescent="0.2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t="s">
        <v>20</v>
      </c>
      <c r="G850" s="7">
        <f t="shared" si="52"/>
        <v>338.46875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12">
        <f t="shared" si="54"/>
        <v>40341.208333333336</v>
      </c>
      <c r="N850">
        <v>1277096400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ht="17" x14ac:dyDescent="0.2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t="s">
        <v>20</v>
      </c>
      <c r="G851" s="7">
        <f t="shared" si="52"/>
        <v>133.08955223880596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12">
        <f t="shared" si="54"/>
        <v>40948.25</v>
      </c>
      <c r="N851">
        <v>1329026400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ht="34" x14ac:dyDescent="0.2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t="s">
        <v>14</v>
      </c>
      <c r="G852" s="7">
        <f t="shared" si="52"/>
        <v>1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12">
        <f t="shared" si="54"/>
        <v>40866.25</v>
      </c>
      <c r="N852">
        <v>1322978400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4" x14ac:dyDescent="0.2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t="s">
        <v>20</v>
      </c>
      <c r="G853" s="7">
        <f t="shared" si="52"/>
        <v>207.79999999999998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12">
        <f t="shared" si="54"/>
        <v>41031.208333333336</v>
      </c>
      <c r="N853">
        <v>1338786000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ht="34" x14ac:dyDescent="0.2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t="s">
        <v>14</v>
      </c>
      <c r="G854" s="7">
        <f t="shared" si="52"/>
        <v>51.122448979591837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12">
        <f t="shared" si="54"/>
        <v>40740.208333333336</v>
      </c>
      <c r="N854">
        <v>1311656400</v>
      </c>
      <c r="O854" s="12">
        <f t="shared" si="55"/>
        <v>40750.208333333336</v>
      </c>
      <c r="P854" t="b">
        <v>0</v>
      </c>
      <c r="Q854" t="b">
        <v>1</v>
      </c>
      <c r="R854" t="s">
        <v>88</v>
      </c>
      <c r="S854" t="s">
        <v>2049</v>
      </c>
      <c r="T854" t="s">
        <v>2050</v>
      </c>
    </row>
    <row r="855" spans="1:20" ht="17" x14ac:dyDescent="0.2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t="s">
        <v>20</v>
      </c>
      <c r="G855" s="7">
        <f t="shared" si="52"/>
        <v>652.05847953216369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12">
        <f t="shared" si="54"/>
        <v>40714.208333333336</v>
      </c>
      <c r="N855">
        <v>1308978000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ht="34" x14ac:dyDescent="0.2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t="s">
        <v>20</v>
      </c>
      <c r="G856" s="7">
        <f t="shared" si="52"/>
        <v>113.63099415204678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12">
        <f t="shared" si="54"/>
        <v>43787.25</v>
      </c>
      <c r="N856">
        <v>1576389600</v>
      </c>
      <c r="O856" s="12">
        <f t="shared" si="55"/>
        <v>43814.25</v>
      </c>
      <c r="P856" t="b">
        <v>0</v>
      </c>
      <c r="Q856" t="b">
        <v>0</v>
      </c>
      <c r="R856" t="s">
        <v>118</v>
      </c>
      <c r="S856" t="s">
        <v>2046</v>
      </c>
      <c r="T856" t="s">
        <v>2052</v>
      </c>
    </row>
    <row r="857" spans="1:20" ht="17" x14ac:dyDescent="0.2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t="s">
        <v>20</v>
      </c>
      <c r="G857" s="7">
        <f t="shared" si="52"/>
        <v>102.37606837606839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12">
        <f t="shared" si="54"/>
        <v>40712.208333333336</v>
      </c>
      <c r="N857">
        <v>1311051600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ht="17" x14ac:dyDescent="0.2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t="s">
        <v>20</v>
      </c>
      <c r="G858" s="7">
        <f t="shared" si="52"/>
        <v>356.58333333333331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12">
        <f t="shared" si="54"/>
        <v>41023.208333333336</v>
      </c>
      <c r="N858">
        <v>1336712400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34" x14ac:dyDescent="0.2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t="s">
        <v>20</v>
      </c>
      <c r="G859" s="7">
        <f t="shared" si="52"/>
        <v>139.86792452830187</v>
      </c>
      <c r="H859">
        <v>225</v>
      </c>
      <c r="I859" s="5">
        <f t="shared" si="53"/>
        <v>32.946666666666665</v>
      </c>
      <c r="J859" t="s">
        <v>97</v>
      </c>
      <c r="K859" t="s">
        <v>98</v>
      </c>
      <c r="L859">
        <v>1328421600</v>
      </c>
      <c r="M859" s="12">
        <f t="shared" si="54"/>
        <v>40944.25</v>
      </c>
      <c r="N859">
        <v>1330408800</v>
      </c>
      <c r="O859" s="12">
        <f t="shared" si="55"/>
        <v>40967.25</v>
      </c>
      <c r="P859" t="b">
        <v>1</v>
      </c>
      <c r="Q859" t="b">
        <v>0</v>
      </c>
      <c r="R859" t="s">
        <v>99</v>
      </c>
      <c r="S859" t="s">
        <v>2040</v>
      </c>
      <c r="T859" t="s">
        <v>2051</v>
      </c>
    </row>
    <row r="860" spans="1:20" ht="34" x14ac:dyDescent="0.2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t="s">
        <v>14</v>
      </c>
      <c r="G860" s="7">
        <f t="shared" si="52"/>
        <v>69.45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12">
        <f t="shared" si="54"/>
        <v>43211.208333333328</v>
      </c>
      <c r="N860">
        <v>1524891600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34" x14ac:dyDescent="0.2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t="s">
        <v>14</v>
      </c>
      <c r="G861" s="7">
        <f t="shared" si="52"/>
        <v>35.534246575342465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12">
        <f t="shared" si="54"/>
        <v>41334.25</v>
      </c>
      <c r="N861">
        <v>1363669200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4" x14ac:dyDescent="0.2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t="s">
        <v>20</v>
      </c>
      <c r="G862" s="7">
        <f t="shared" si="52"/>
        <v>251.65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12">
        <f t="shared" si="54"/>
        <v>43515.25</v>
      </c>
      <c r="N862">
        <v>1551420000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ht="17" x14ac:dyDescent="0.2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t="s">
        <v>20</v>
      </c>
      <c r="G863" s="7">
        <f t="shared" si="52"/>
        <v>105.87500000000001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12">
        <f t="shared" si="54"/>
        <v>40258.208333333336</v>
      </c>
      <c r="N863">
        <v>1269838800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ht="17" x14ac:dyDescent="0.2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t="s">
        <v>20</v>
      </c>
      <c r="G864" s="7">
        <f t="shared" si="52"/>
        <v>187.42857142857144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12">
        <f t="shared" si="54"/>
        <v>40756.208333333336</v>
      </c>
      <c r="N864">
        <v>1312520400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ht="17" x14ac:dyDescent="0.2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t="s">
        <v>20</v>
      </c>
      <c r="G865" s="7">
        <f t="shared" si="52"/>
        <v>386.78571428571428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12">
        <f t="shared" si="54"/>
        <v>42172.208333333328</v>
      </c>
      <c r="N865">
        <v>1436504400</v>
      </c>
      <c r="O865" s="12">
        <f t="shared" si="55"/>
        <v>42195.208333333328</v>
      </c>
      <c r="P865" t="b">
        <v>0</v>
      </c>
      <c r="Q865" t="b">
        <v>1</v>
      </c>
      <c r="R865" t="s">
        <v>268</v>
      </c>
      <c r="S865" t="s">
        <v>2040</v>
      </c>
      <c r="T865" t="s">
        <v>2059</v>
      </c>
    </row>
    <row r="866" spans="1:20" ht="17" x14ac:dyDescent="0.2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t="s">
        <v>20</v>
      </c>
      <c r="G866" s="7">
        <f t="shared" si="52"/>
        <v>347.07142857142856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12">
        <f t="shared" si="54"/>
        <v>42601.208333333328</v>
      </c>
      <c r="N866">
        <v>1472014800</v>
      </c>
      <c r="O866" s="12">
        <f t="shared" si="55"/>
        <v>42606.208333333328</v>
      </c>
      <c r="P866" t="b">
        <v>0</v>
      </c>
      <c r="Q866" t="b">
        <v>0</v>
      </c>
      <c r="R866" t="s">
        <v>99</v>
      </c>
      <c r="S866" t="s">
        <v>2040</v>
      </c>
      <c r="T866" t="s">
        <v>2051</v>
      </c>
    </row>
    <row r="867" spans="1:20" ht="17" x14ac:dyDescent="0.2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t="s">
        <v>20</v>
      </c>
      <c r="G867" s="7">
        <f t="shared" si="52"/>
        <v>185.82098765432099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12">
        <f t="shared" si="54"/>
        <v>41897.208333333336</v>
      </c>
      <c r="N867">
        <v>1411534800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ht="17" x14ac:dyDescent="0.2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t="s">
        <v>2072</v>
      </c>
      <c r="G868" s="7">
        <f t="shared" si="52"/>
        <v>43.241247264770237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12">
        <f t="shared" si="54"/>
        <v>40671.208333333336</v>
      </c>
      <c r="N868">
        <v>1304917200</v>
      </c>
      <c r="O868" s="12">
        <f t="shared" si="55"/>
        <v>40672.208333333336</v>
      </c>
      <c r="P868" t="b">
        <v>0</v>
      </c>
      <c r="Q868" t="b">
        <v>0</v>
      </c>
      <c r="R868" t="s">
        <v>121</v>
      </c>
      <c r="S868" t="s">
        <v>2053</v>
      </c>
      <c r="T868" t="s">
        <v>2054</v>
      </c>
    </row>
    <row r="869" spans="1:20" ht="34" x14ac:dyDescent="0.2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t="s">
        <v>20</v>
      </c>
      <c r="G869" s="7">
        <f t="shared" si="52"/>
        <v>162.4375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12">
        <f t="shared" si="54"/>
        <v>43382.208333333328</v>
      </c>
      <c r="N869">
        <v>1539579600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ht="17" x14ac:dyDescent="0.2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t="s">
        <v>20</v>
      </c>
      <c r="G870" s="7">
        <f t="shared" si="52"/>
        <v>184.84285714285716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12">
        <f t="shared" si="54"/>
        <v>41559.208333333336</v>
      </c>
      <c r="N870">
        <v>1382504400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ht="17" x14ac:dyDescent="0.2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t="s">
        <v>14</v>
      </c>
      <c r="G871" s="7">
        <f t="shared" si="52"/>
        <v>23.703520691785052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12">
        <f t="shared" si="54"/>
        <v>40350.208333333336</v>
      </c>
      <c r="N871">
        <v>1278306000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ht="17" x14ac:dyDescent="0.2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t="s">
        <v>14</v>
      </c>
      <c r="G872" s="7">
        <f t="shared" si="52"/>
        <v>89.870129870129873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12">
        <f t="shared" si="54"/>
        <v>42240.208333333328</v>
      </c>
      <c r="N872">
        <v>1442552400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4" x14ac:dyDescent="0.2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t="s">
        <v>20</v>
      </c>
      <c r="G873" s="7">
        <f t="shared" si="52"/>
        <v>272.6041958041958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12">
        <f t="shared" si="54"/>
        <v>43040.208333333328</v>
      </c>
      <c r="N873">
        <v>1511071200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ht="17" x14ac:dyDescent="0.2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t="s">
        <v>20</v>
      </c>
      <c r="G874" s="7">
        <f t="shared" si="52"/>
        <v>170.04255319148936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12">
        <f t="shared" si="54"/>
        <v>43346.208333333328</v>
      </c>
      <c r="N874">
        <v>1536382800</v>
      </c>
      <c r="O874" s="12">
        <f t="shared" si="55"/>
        <v>43351.208333333328</v>
      </c>
      <c r="P874" t="b">
        <v>0</v>
      </c>
      <c r="Q874" t="b">
        <v>0</v>
      </c>
      <c r="R874" t="s">
        <v>473</v>
      </c>
      <c r="S874" t="s">
        <v>2040</v>
      </c>
      <c r="T874" t="s">
        <v>2062</v>
      </c>
    </row>
    <row r="875" spans="1:20" ht="17" x14ac:dyDescent="0.2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t="s">
        <v>20</v>
      </c>
      <c r="G875" s="7">
        <f t="shared" si="52"/>
        <v>188.28503562945369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12">
        <f t="shared" si="54"/>
        <v>41647.25</v>
      </c>
      <c r="N875">
        <v>1389592800</v>
      </c>
      <c r="O875" s="12">
        <f t="shared" si="55"/>
        <v>41652.25</v>
      </c>
      <c r="P875" t="b">
        <v>0</v>
      </c>
      <c r="Q875" t="b">
        <v>0</v>
      </c>
      <c r="R875" t="s">
        <v>121</v>
      </c>
      <c r="S875" t="s">
        <v>2053</v>
      </c>
      <c r="T875" t="s">
        <v>2054</v>
      </c>
    </row>
    <row r="876" spans="1:20" ht="17" x14ac:dyDescent="0.2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t="s">
        <v>20</v>
      </c>
      <c r="G876" s="7">
        <f t="shared" si="52"/>
        <v>346.93532338308455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12">
        <f t="shared" si="54"/>
        <v>40291.208333333336</v>
      </c>
      <c r="N876">
        <v>1275282000</v>
      </c>
      <c r="O876" s="12">
        <f t="shared" si="55"/>
        <v>40329.208333333336</v>
      </c>
      <c r="P876" t="b">
        <v>0</v>
      </c>
      <c r="Q876" t="b">
        <v>1</v>
      </c>
      <c r="R876" t="s">
        <v>121</v>
      </c>
      <c r="S876" t="s">
        <v>2053</v>
      </c>
      <c r="T876" t="s">
        <v>2054</v>
      </c>
    </row>
    <row r="877" spans="1:20" ht="17" x14ac:dyDescent="0.2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t="s">
        <v>14</v>
      </c>
      <c r="G877" s="7">
        <f t="shared" si="52"/>
        <v>69.177215189873422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12">
        <f t="shared" si="54"/>
        <v>40556.25</v>
      </c>
      <c r="N877">
        <v>1294984800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4" x14ac:dyDescent="0.2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t="s">
        <v>14</v>
      </c>
      <c r="G878" s="7">
        <f t="shared" si="52"/>
        <v>25.433734939759034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12">
        <f t="shared" si="54"/>
        <v>43624.208333333328</v>
      </c>
      <c r="N878">
        <v>1562043600</v>
      </c>
      <c r="O878" s="12">
        <f t="shared" si="55"/>
        <v>43648.208333333328</v>
      </c>
      <c r="P878" t="b">
        <v>0</v>
      </c>
      <c r="Q878" t="b">
        <v>0</v>
      </c>
      <c r="R878" t="s">
        <v>121</v>
      </c>
      <c r="S878" t="s">
        <v>2053</v>
      </c>
      <c r="T878" t="s">
        <v>2054</v>
      </c>
    </row>
    <row r="879" spans="1:20" ht="17" x14ac:dyDescent="0.2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t="s">
        <v>14</v>
      </c>
      <c r="G879" s="7">
        <f t="shared" si="52"/>
        <v>77.400977995110026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12">
        <f t="shared" si="54"/>
        <v>42577.208333333328</v>
      </c>
      <c r="N879">
        <v>1469595600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ht="17" x14ac:dyDescent="0.2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t="s">
        <v>14</v>
      </c>
      <c r="G880" s="7">
        <f t="shared" si="52"/>
        <v>37.481481481481481</v>
      </c>
      <c r="H880">
        <v>12</v>
      </c>
      <c r="I880" s="5">
        <f t="shared" si="53"/>
        <v>84.333333333333329</v>
      </c>
      <c r="J880" t="s">
        <v>106</v>
      </c>
      <c r="K880" t="s">
        <v>107</v>
      </c>
      <c r="L880">
        <v>1579068000</v>
      </c>
      <c r="M880" s="12">
        <f t="shared" si="54"/>
        <v>43845.25</v>
      </c>
      <c r="N880">
        <v>1581141600</v>
      </c>
      <c r="O880" s="12">
        <f t="shared" si="55"/>
        <v>43869.25</v>
      </c>
      <c r="P880" t="b">
        <v>0</v>
      </c>
      <c r="Q880" t="b">
        <v>0</v>
      </c>
      <c r="R880" t="s">
        <v>147</v>
      </c>
      <c r="S880" t="s">
        <v>2034</v>
      </c>
      <c r="T880" t="s">
        <v>2056</v>
      </c>
    </row>
    <row r="881" spans="1:20" ht="17" x14ac:dyDescent="0.2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t="s">
        <v>20</v>
      </c>
      <c r="G881" s="7">
        <f t="shared" si="52"/>
        <v>543.79999999999995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12">
        <f t="shared" si="54"/>
        <v>42788.25</v>
      </c>
      <c r="N881">
        <v>1488520800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ht="17" x14ac:dyDescent="0.2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t="s">
        <v>20</v>
      </c>
      <c r="G882" s="7">
        <f t="shared" si="52"/>
        <v>228.52189349112427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12">
        <f t="shared" si="54"/>
        <v>43667.208333333328</v>
      </c>
      <c r="N882">
        <v>1563858000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ht="17" x14ac:dyDescent="0.2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t="s">
        <v>14</v>
      </c>
      <c r="G883" s="7">
        <f t="shared" si="52"/>
        <v>38.948339483394832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12">
        <f t="shared" si="54"/>
        <v>42194.208333333328</v>
      </c>
      <c r="N883">
        <v>1438923600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ht="17" x14ac:dyDescent="0.2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t="s">
        <v>20</v>
      </c>
      <c r="G884" s="7">
        <f t="shared" si="52"/>
        <v>370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12">
        <f t="shared" si="54"/>
        <v>42025.25</v>
      </c>
      <c r="N884">
        <v>1422165600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4" x14ac:dyDescent="0.2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t="s">
        <v>20</v>
      </c>
      <c r="G885" s="7">
        <f t="shared" si="52"/>
        <v>237.91176470588232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12">
        <f t="shared" si="54"/>
        <v>40323.208333333336</v>
      </c>
      <c r="N885">
        <v>1277874000</v>
      </c>
      <c r="O885" s="12">
        <f t="shared" si="55"/>
        <v>40359.208333333336</v>
      </c>
      <c r="P885" t="b">
        <v>0</v>
      </c>
      <c r="Q885" t="b">
        <v>0</v>
      </c>
      <c r="R885" t="s">
        <v>99</v>
      </c>
      <c r="S885" t="s">
        <v>2040</v>
      </c>
      <c r="T885" t="s">
        <v>2051</v>
      </c>
    </row>
    <row r="886" spans="1:20" ht="17" x14ac:dyDescent="0.2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t="s">
        <v>14</v>
      </c>
      <c r="G886" s="7">
        <f t="shared" si="52"/>
        <v>64.036299765807954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12">
        <f t="shared" si="54"/>
        <v>41763.208333333336</v>
      </c>
      <c r="N886">
        <v>1399352400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ht="17" x14ac:dyDescent="0.2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t="s">
        <v>20</v>
      </c>
      <c r="G887" s="7">
        <f t="shared" si="52"/>
        <v>118.27777777777777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12">
        <f t="shared" si="54"/>
        <v>40335.208333333336</v>
      </c>
      <c r="N887">
        <v>1279083600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ht="17" x14ac:dyDescent="0.2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t="s">
        <v>14</v>
      </c>
      <c r="G888" s="7">
        <f t="shared" si="52"/>
        <v>84.824037184594957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12">
        <f t="shared" si="54"/>
        <v>40416.208333333336</v>
      </c>
      <c r="N888">
        <v>1284354000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34" x14ac:dyDescent="0.2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t="s">
        <v>14</v>
      </c>
      <c r="G889" s="7">
        <f t="shared" si="52"/>
        <v>29.346153846153843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12">
        <f t="shared" si="54"/>
        <v>42202.208333333328</v>
      </c>
      <c r="N889">
        <v>1441170000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4" x14ac:dyDescent="0.2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t="s">
        <v>20</v>
      </c>
      <c r="G890" s="7">
        <f t="shared" si="52"/>
        <v>209.89655172413794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12">
        <f t="shared" si="54"/>
        <v>42836.208333333328</v>
      </c>
      <c r="N890">
        <v>1493528400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ht="17" x14ac:dyDescent="0.2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t="s">
        <v>20</v>
      </c>
      <c r="G891" s="7">
        <f t="shared" si="52"/>
        <v>169.78571428571431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12">
        <f t="shared" si="54"/>
        <v>41710.208333333336</v>
      </c>
      <c r="N891">
        <v>1395205200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ht="17" x14ac:dyDescent="0.2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t="s">
        <v>20</v>
      </c>
      <c r="G892" s="7">
        <f t="shared" si="52"/>
        <v>115.95907738095239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12">
        <f t="shared" si="54"/>
        <v>43640.208333333328</v>
      </c>
      <c r="N892">
        <v>1561438800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34" x14ac:dyDescent="0.2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t="s">
        <v>20</v>
      </c>
      <c r="G893" s="7">
        <f t="shared" si="52"/>
        <v>258.59999999999997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12">
        <f t="shared" si="54"/>
        <v>40880.25</v>
      </c>
      <c r="N893">
        <v>1326693600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ht="17" x14ac:dyDescent="0.2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t="s">
        <v>20</v>
      </c>
      <c r="G894" s="7">
        <f t="shared" si="52"/>
        <v>230.58333333333331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12">
        <f t="shared" si="54"/>
        <v>40319.208333333336</v>
      </c>
      <c r="N894">
        <v>1277960400</v>
      </c>
      <c r="O894" s="12">
        <f t="shared" si="55"/>
        <v>40360.208333333336</v>
      </c>
      <c r="P894" t="b">
        <v>0</v>
      </c>
      <c r="Q894" t="b">
        <v>0</v>
      </c>
      <c r="R894" t="s">
        <v>205</v>
      </c>
      <c r="S894" t="s">
        <v>2046</v>
      </c>
      <c r="T894" t="s">
        <v>2058</v>
      </c>
    </row>
    <row r="895" spans="1:20" ht="17" x14ac:dyDescent="0.2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t="s">
        <v>20</v>
      </c>
      <c r="G895" s="7">
        <f t="shared" si="52"/>
        <v>128.21428571428572</v>
      </c>
      <c r="H895">
        <v>199</v>
      </c>
      <c r="I895" s="5">
        <f t="shared" si="53"/>
        <v>54.120603015075375</v>
      </c>
      <c r="J895" t="s">
        <v>106</v>
      </c>
      <c r="K895" t="s">
        <v>107</v>
      </c>
      <c r="L895">
        <v>1434344400</v>
      </c>
      <c r="M895" s="12">
        <f t="shared" si="54"/>
        <v>42170.208333333328</v>
      </c>
      <c r="N895">
        <v>1434690000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ht="17" x14ac:dyDescent="0.2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t="s">
        <v>20</v>
      </c>
      <c r="G896" s="7">
        <f t="shared" si="52"/>
        <v>188.70588235294116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12">
        <f t="shared" si="54"/>
        <v>41466.208333333336</v>
      </c>
      <c r="N896">
        <v>1376110800</v>
      </c>
      <c r="O896" s="12">
        <f t="shared" si="55"/>
        <v>41496.208333333336</v>
      </c>
      <c r="P896" t="b">
        <v>0</v>
      </c>
      <c r="Q896" t="b">
        <v>1</v>
      </c>
      <c r="R896" t="s">
        <v>268</v>
      </c>
      <c r="S896" t="s">
        <v>2040</v>
      </c>
      <c r="T896" t="s">
        <v>2059</v>
      </c>
    </row>
    <row r="897" spans="1:20" ht="34" x14ac:dyDescent="0.2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t="s">
        <v>14</v>
      </c>
      <c r="G897" s="7">
        <f t="shared" si="52"/>
        <v>6.9511889862327907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12">
        <f t="shared" si="54"/>
        <v>43134.25</v>
      </c>
      <c r="N897">
        <v>1518415200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4" x14ac:dyDescent="0.2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t="s">
        <v>20</v>
      </c>
      <c r="G898" s="7">
        <f t="shared" ref="G898:G961" si="56">E898/D898*100</f>
        <v>774.43434343434342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 s="12">
        <f t="shared" si="54"/>
        <v>40738.208333333336</v>
      </c>
      <c r="N898">
        <v>1310878800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ht="17" x14ac:dyDescent="0.2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t="s">
        <v>14</v>
      </c>
      <c r="G899" s="7">
        <f t="shared" si="56"/>
        <v>27.693181818181817</v>
      </c>
      <c r="H899">
        <v>27</v>
      </c>
      <c r="I899" s="5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12">
        <f t="shared" ref="M899:M962" si="58">(((L899/60)/60)/24)+DATE(1970,1,1)</f>
        <v>43583.208333333328</v>
      </c>
      <c r="N899">
        <v>1556600400</v>
      </c>
      <c r="O899" s="12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ht="17" x14ac:dyDescent="0.2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t="s">
        <v>14</v>
      </c>
      <c r="G900" s="7">
        <f t="shared" si="56"/>
        <v>52.479620323841424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 s="12">
        <f t="shared" si="58"/>
        <v>43815.25</v>
      </c>
      <c r="N900">
        <v>1576994400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ht="17" x14ac:dyDescent="0.2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t="s">
        <v>20</v>
      </c>
      <c r="G901" s="7">
        <f t="shared" si="56"/>
        <v>407.09677419354841</v>
      </c>
      <c r="H901">
        <v>123</v>
      </c>
      <c r="I901" s="5">
        <f t="shared" si="57"/>
        <v>102.60162601626017</v>
      </c>
      <c r="J901" t="s">
        <v>97</v>
      </c>
      <c r="K901" t="s">
        <v>98</v>
      </c>
      <c r="L901">
        <v>1381122000</v>
      </c>
      <c r="M901" s="12">
        <f t="shared" si="58"/>
        <v>41554.208333333336</v>
      </c>
      <c r="N901">
        <v>1382677200</v>
      </c>
      <c r="O901" s="12">
        <f t="shared" si="59"/>
        <v>41572.208333333336</v>
      </c>
      <c r="P901" t="b">
        <v>0</v>
      </c>
      <c r="Q901" t="b">
        <v>0</v>
      </c>
      <c r="R901" t="s">
        <v>158</v>
      </c>
      <c r="S901" t="s">
        <v>2034</v>
      </c>
      <c r="T901" t="s">
        <v>2057</v>
      </c>
    </row>
    <row r="902" spans="1:20" ht="17" x14ac:dyDescent="0.2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t="s">
        <v>14</v>
      </c>
      <c r="G902" s="7">
        <f t="shared" si="56"/>
        <v>2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12">
        <f t="shared" si="58"/>
        <v>41901.208333333336</v>
      </c>
      <c r="N902">
        <v>1411189200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ht="17" x14ac:dyDescent="0.2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t="s">
        <v>20</v>
      </c>
      <c r="G903" s="7">
        <f t="shared" si="56"/>
        <v>156.17857142857144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12">
        <f t="shared" si="58"/>
        <v>43298.208333333328</v>
      </c>
      <c r="N903">
        <v>1534654800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ht="17" x14ac:dyDescent="0.2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t="s">
        <v>20</v>
      </c>
      <c r="G904" s="7">
        <f t="shared" si="56"/>
        <v>252.42857142857144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12">
        <f t="shared" si="58"/>
        <v>42399.25</v>
      </c>
      <c r="N904">
        <v>1457762400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4" x14ac:dyDescent="0.2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t="s">
        <v>47</v>
      </c>
      <c r="G905" s="7">
        <f t="shared" si="56"/>
        <v>1.729268292682927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12">
        <f t="shared" si="58"/>
        <v>41034.208333333336</v>
      </c>
      <c r="N905">
        <v>1337490000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ht="17" x14ac:dyDescent="0.2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t="s">
        <v>14</v>
      </c>
      <c r="G906" s="7">
        <f t="shared" si="56"/>
        <v>12.230769230769232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12">
        <f t="shared" si="58"/>
        <v>41186.208333333336</v>
      </c>
      <c r="N906">
        <v>1349672400</v>
      </c>
      <c r="O906" s="12">
        <f t="shared" si="59"/>
        <v>41190.208333333336</v>
      </c>
      <c r="P906" t="b">
        <v>0</v>
      </c>
      <c r="Q906" t="b">
        <v>0</v>
      </c>
      <c r="R906" t="s">
        <v>132</v>
      </c>
      <c r="S906" t="s">
        <v>2046</v>
      </c>
      <c r="T906" t="s">
        <v>2055</v>
      </c>
    </row>
    <row r="907" spans="1:20" ht="17" x14ac:dyDescent="0.2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t="s">
        <v>20</v>
      </c>
      <c r="G907" s="7">
        <f t="shared" si="56"/>
        <v>163.98734177215189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12">
        <f t="shared" si="58"/>
        <v>41536.208333333336</v>
      </c>
      <c r="N907">
        <v>1379826000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4" x14ac:dyDescent="0.2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t="s">
        <v>20</v>
      </c>
      <c r="G908" s="7">
        <f t="shared" si="56"/>
        <v>162.98181818181817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12">
        <f t="shared" si="58"/>
        <v>42868.208333333328</v>
      </c>
      <c r="N908">
        <v>1497762000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ht="17" x14ac:dyDescent="0.2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t="s">
        <v>14</v>
      </c>
      <c r="G909" s="7">
        <f t="shared" si="56"/>
        <v>20.252747252747252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12">
        <f t="shared" si="58"/>
        <v>40660.208333333336</v>
      </c>
      <c r="N909">
        <v>1304485200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ht="17" x14ac:dyDescent="0.2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t="s">
        <v>20</v>
      </c>
      <c r="G910" s="7">
        <f t="shared" si="56"/>
        <v>319.24083769633506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12">
        <f t="shared" si="58"/>
        <v>41031.208333333336</v>
      </c>
      <c r="N910">
        <v>1336885200</v>
      </c>
      <c r="O910" s="12">
        <f t="shared" si="59"/>
        <v>41042.208333333336</v>
      </c>
      <c r="P910" t="b">
        <v>0</v>
      </c>
      <c r="Q910" t="b">
        <v>0</v>
      </c>
      <c r="R910" t="s">
        <v>88</v>
      </c>
      <c r="S910" t="s">
        <v>2049</v>
      </c>
      <c r="T910" t="s">
        <v>2050</v>
      </c>
    </row>
    <row r="911" spans="1:20" ht="17" x14ac:dyDescent="0.2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t="s">
        <v>20</v>
      </c>
      <c r="G911" s="7">
        <f t="shared" si="56"/>
        <v>478.94444444444446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12">
        <f t="shared" si="58"/>
        <v>43255.208333333328</v>
      </c>
      <c r="N911">
        <v>1530421200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ht="17" x14ac:dyDescent="0.2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t="s">
        <v>2072</v>
      </c>
      <c r="G912" s="7">
        <f t="shared" si="56"/>
        <v>19.556634304207122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12">
        <f t="shared" si="58"/>
        <v>42026.25</v>
      </c>
      <c r="N912">
        <v>1421992800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ht="17" x14ac:dyDescent="0.2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t="s">
        <v>20</v>
      </c>
      <c r="G913" s="7">
        <f t="shared" si="56"/>
        <v>198.94827586206895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12">
        <f t="shared" si="58"/>
        <v>43717.208333333328</v>
      </c>
      <c r="N913">
        <v>1568178000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ht="17" x14ac:dyDescent="0.2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t="s">
        <v>20</v>
      </c>
      <c r="G914" s="7">
        <f t="shared" si="56"/>
        <v>795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12">
        <f t="shared" si="58"/>
        <v>41157.208333333336</v>
      </c>
      <c r="N914">
        <v>1347944400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ht="17" x14ac:dyDescent="0.2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t="s">
        <v>14</v>
      </c>
      <c r="G915" s="7">
        <f t="shared" si="56"/>
        <v>50.621082621082621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12">
        <f t="shared" si="58"/>
        <v>43597.208333333328</v>
      </c>
      <c r="N915">
        <v>1558760400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ht="17" x14ac:dyDescent="0.2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t="s">
        <v>14</v>
      </c>
      <c r="G916" s="7">
        <f t="shared" si="56"/>
        <v>57.4375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12">
        <f t="shared" si="58"/>
        <v>41490.208333333336</v>
      </c>
      <c r="N916">
        <v>1376629200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ht="17" x14ac:dyDescent="0.2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t="s">
        <v>20</v>
      </c>
      <c r="G917" s="7">
        <f t="shared" si="56"/>
        <v>155.62827640984909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12">
        <f t="shared" si="58"/>
        <v>42976.208333333328</v>
      </c>
      <c r="N917">
        <v>1504760400</v>
      </c>
      <c r="O917" s="12">
        <f t="shared" si="59"/>
        <v>42985.208333333328</v>
      </c>
      <c r="P917" t="b">
        <v>0</v>
      </c>
      <c r="Q917" t="b">
        <v>0</v>
      </c>
      <c r="R917" t="s">
        <v>268</v>
      </c>
      <c r="S917" t="s">
        <v>2040</v>
      </c>
      <c r="T917" t="s">
        <v>2059</v>
      </c>
    </row>
    <row r="918" spans="1:20" ht="34" x14ac:dyDescent="0.2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t="s">
        <v>14</v>
      </c>
      <c r="G918" s="7">
        <f t="shared" si="56"/>
        <v>36.297297297297298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12">
        <f t="shared" si="58"/>
        <v>41991.25</v>
      </c>
      <c r="N918">
        <v>1419660000</v>
      </c>
      <c r="O918" s="12">
        <f t="shared" si="59"/>
        <v>42000.25</v>
      </c>
      <c r="P918" t="b">
        <v>0</v>
      </c>
      <c r="Q918" t="b">
        <v>0</v>
      </c>
      <c r="R918" t="s">
        <v>121</v>
      </c>
      <c r="S918" t="s">
        <v>2053</v>
      </c>
      <c r="T918" t="s">
        <v>2054</v>
      </c>
    </row>
    <row r="919" spans="1:20" ht="17" x14ac:dyDescent="0.2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t="s">
        <v>47</v>
      </c>
      <c r="G919" s="7">
        <f t="shared" si="56"/>
        <v>58.25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12">
        <f t="shared" si="58"/>
        <v>40722.208333333336</v>
      </c>
      <c r="N919">
        <v>1311310800</v>
      </c>
      <c r="O919" s="12">
        <f t="shared" si="59"/>
        <v>40746.208333333336</v>
      </c>
      <c r="P919" t="b">
        <v>0</v>
      </c>
      <c r="Q919" t="b">
        <v>1</v>
      </c>
      <c r="R919" t="s">
        <v>99</v>
      </c>
      <c r="S919" t="s">
        <v>2040</v>
      </c>
      <c r="T919" t="s">
        <v>2051</v>
      </c>
    </row>
    <row r="920" spans="1:20" ht="17" x14ac:dyDescent="0.2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t="s">
        <v>20</v>
      </c>
      <c r="G920" s="7">
        <f t="shared" si="56"/>
        <v>237.39473684210526</v>
      </c>
      <c r="H920">
        <v>156</v>
      </c>
      <c r="I920" s="5">
        <f t="shared" si="57"/>
        <v>57.82692307692308</v>
      </c>
      <c r="J920" t="s">
        <v>97</v>
      </c>
      <c r="K920" t="s">
        <v>98</v>
      </c>
      <c r="L920">
        <v>1343365200</v>
      </c>
      <c r="M920" s="12">
        <f t="shared" si="58"/>
        <v>41117.208333333336</v>
      </c>
      <c r="N920">
        <v>1344315600</v>
      </c>
      <c r="O920" s="12">
        <f t="shared" si="59"/>
        <v>41128.208333333336</v>
      </c>
      <c r="P920" t="b">
        <v>0</v>
      </c>
      <c r="Q920" t="b">
        <v>0</v>
      </c>
      <c r="R920" t="s">
        <v>132</v>
      </c>
      <c r="S920" t="s">
        <v>2046</v>
      </c>
      <c r="T920" t="s">
        <v>2055</v>
      </c>
    </row>
    <row r="921" spans="1:20" ht="17" x14ac:dyDescent="0.2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t="s">
        <v>14</v>
      </c>
      <c r="G921" s="7">
        <f t="shared" si="56"/>
        <v>58.75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12">
        <f t="shared" si="58"/>
        <v>43022.208333333328</v>
      </c>
      <c r="N921">
        <v>1510725600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ht="17" x14ac:dyDescent="0.2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t="s">
        <v>20</v>
      </c>
      <c r="G922" s="7">
        <f t="shared" si="56"/>
        <v>182.56603773584905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12">
        <f t="shared" si="58"/>
        <v>43503.25</v>
      </c>
      <c r="N922">
        <v>1551247200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ht="17" x14ac:dyDescent="0.2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t="s">
        <v>14</v>
      </c>
      <c r="G923" s="7">
        <f t="shared" si="56"/>
        <v>0.75436408977556113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12">
        <f t="shared" si="58"/>
        <v>40951.25</v>
      </c>
      <c r="N923">
        <v>1330236000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ht="17" x14ac:dyDescent="0.2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t="s">
        <v>20</v>
      </c>
      <c r="G924" s="7">
        <f t="shared" si="56"/>
        <v>175.95330739299609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12">
        <f t="shared" si="58"/>
        <v>43443.25</v>
      </c>
      <c r="N924">
        <v>1545112800</v>
      </c>
      <c r="O924" s="12">
        <f t="shared" si="59"/>
        <v>43452.25</v>
      </c>
      <c r="P924" t="b">
        <v>0</v>
      </c>
      <c r="Q924" t="b">
        <v>1</v>
      </c>
      <c r="R924" t="s">
        <v>318</v>
      </c>
      <c r="S924" t="s">
        <v>2034</v>
      </c>
      <c r="T924" t="s">
        <v>2061</v>
      </c>
    </row>
    <row r="925" spans="1:20" ht="17" x14ac:dyDescent="0.2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t="s">
        <v>20</v>
      </c>
      <c r="G925" s="7">
        <f t="shared" si="56"/>
        <v>237.88235294117646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12">
        <f t="shared" si="58"/>
        <v>40373.208333333336</v>
      </c>
      <c r="N925">
        <v>1279170000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ht="17" x14ac:dyDescent="0.2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t="s">
        <v>20</v>
      </c>
      <c r="G926" s="7">
        <f t="shared" si="56"/>
        <v>488.05076142131981</v>
      </c>
      <c r="H926">
        <v>2289</v>
      </c>
      <c r="I926" s="5">
        <f t="shared" si="57"/>
        <v>84.006989951944078</v>
      </c>
      <c r="J926" t="s">
        <v>106</v>
      </c>
      <c r="K926" t="s">
        <v>107</v>
      </c>
      <c r="L926">
        <v>1572498000</v>
      </c>
      <c r="M926" s="12">
        <f t="shared" si="58"/>
        <v>43769.208333333328</v>
      </c>
      <c r="N926">
        <v>1573452000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4" x14ac:dyDescent="0.2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t="s">
        <v>20</v>
      </c>
      <c r="G927" s="7">
        <f t="shared" si="56"/>
        <v>224.06666666666669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12">
        <f t="shared" si="58"/>
        <v>43000.208333333328</v>
      </c>
      <c r="N927">
        <v>1507093200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ht="17" x14ac:dyDescent="0.2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t="s">
        <v>14</v>
      </c>
      <c r="G928" s="7">
        <f t="shared" si="56"/>
        <v>18.126436781609197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12">
        <f t="shared" si="58"/>
        <v>42502.208333333328</v>
      </c>
      <c r="N928">
        <v>1463374800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ht="17" x14ac:dyDescent="0.2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t="s">
        <v>14</v>
      </c>
      <c r="G929" s="7">
        <f t="shared" si="56"/>
        <v>45.847222222222221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12">
        <f t="shared" si="58"/>
        <v>41102.208333333336</v>
      </c>
      <c r="N929">
        <v>1344574800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ht="17" x14ac:dyDescent="0.2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t="s">
        <v>20</v>
      </c>
      <c r="G930" s="7">
        <f t="shared" si="56"/>
        <v>117.31541218637993</v>
      </c>
      <c r="H930">
        <v>3777</v>
      </c>
      <c r="I930" s="5">
        <f t="shared" si="57"/>
        <v>51.995234312946785</v>
      </c>
      <c r="J930" t="s">
        <v>106</v>
      </c>
      <c r="K930" t="s">
        <v>107</v>
      </c>
      <c r="L930">
        <v>1388296800</v>
      </c>
      <c r="M930" s="12">
        <f t="shared" si="58"/>
        <v>41637.25</v>
      </c>
      <c r="N930">
        <v>1389074400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ht="17" x14ac:dyDescent="0.2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t="s">
        <v>20</v>
      </c>
      <c r="G931" s="7">
        <f t="shared" si="56"/>
        <v>217.30909090909088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12">
        <f t="shared" si="58"/>
        <v>42858.208333333328</v>
      </c>
      <c r="N931">
        <v>1494997200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ht="17" x14ac:dyDescent="0.2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t="s">
        <v>20</v>
      </c>
      <c r="G932" s="7">
        <f t="shared" si="56"/>
        <v>112.28571428571428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12">
        <f t="shared" si="58"/>
        <v>42060.25</v>
      </c>
      <c r="N932">
        <v>1425448800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ht="17" x14ac:dyDescent="0.2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t="s">
        <v>14</v>
      </c>
      <c r="G933" s="7">
        <f t="shared" si="56"/>
        <v>72.51898734177216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12">
        <f t="shared" si="58"/>
        <v>41818.208333333336</v>
      </c>
      <c r="N933">
        <v>1404104400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ht="17" x14ac:dyDescent="0.2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t="s">
        <v>20</v>
      </c>
      <c r="G934" s="7">
        <f t="shared" si="56"/>
        <v>212.30434782608697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12">
        <f t="shared" si="58"/>
        <v>41709.208333333336</v>
      </c>
      <c r="N934">
        <v>1394773200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ht="17" x14ac:dyDescent="0.2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t="s">
        <v>20</v>
      </c>
      <c r="G935" s="7">
        <f t="shared" si="56"/>
        <v>239.74657534246577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12">
        <f t="shared" si="58"/>
        <v>41372.208333333336</v>
      </c>
      <c r="N935">
        <v>1366520400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ht="17" x14ac:dyDescent="0.2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t="s">
        <v>20</v>
      </c>
      <c r="G936" s="7">
        <f t="shared" si="56"/>
        <v>181.93548387096774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12">
        <f t="shared" si="58"/>
        <v>42422.25</v>
      </c>
      <c r="N936">
        <v>1456639200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4" x14ac:dyDescent="0.2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t="s">
        <v>20</v>
      </c>
      <c r="G937" s="7">
        <f t="shared" si="56"/>
        <v>164.13114754098362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12">
        <f t="shared" si="58"/>
        <v>42209.208333333328</v>
      </c>
      <c r="N937">
        <v>1438318800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ht="17" x14ac:dyDescent="0.2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t="s">
        <v>14</v>
      </c>
      <c r="G938" s="7">
        <f t="shared" si="56"/>
        <v>1.6375968992248062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12">
        <f t="shared" si="58"/>
        <v>43668.208333333328</v>
      </c>
      <c r="N938">
        <v>1564030800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ht="17" x14ac:dyDescent="0.2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t="s">
        <v>2072</v>
      </c>
      <c r="G939" s="7">
        <f t="shared" si="56"/>
        <v>49.64385964912281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12">
        <f t="shared" si="58"/>
        <v>42334.25</v>
      </c>
      <c r="N939">
        <v>1449295200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ht="17" x14ac:dyDescent="0.2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t="s">
        <v>20</v>
      </c>
      <c r="G940" s="7">
        <f t="shared" si="56"/>
        <v>109.70652173913042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12">
        <f t="shared" si="58"/>
        <v>43263.208333333328</v>
      </c>
      <c r="N940">
        <v>1531890000</v>
      </c>
      <c r="O940" s="12">
        <f t="shared" si="59"/>
        <v>43299.208333333328</v>
      </c>
      <c r="P940" t="b">
        <v>0</v>
      </c>
      <c r="Q940" t="b">
        <v>1</v>
      </c>
      <c r="R940" t="s">
        <v>118</v>
      </c>
      <c r="S940" t="s">
        <v>2046</v>
      </c>
      <c r="T940" t="s">
        <v>2052</v>
      </c>
    </row>
    <row r="941" spans="1:20" ht="34" x14ac:dyDescent="0.2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t="s">
        <v>14</v>
      </c>
      <c r="G941" s="7">
        <f t="shared" si="56"/>
        <v>49.217948717948715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12">
        <f t="shared" si="58"/>
        <v>40670.208333333336</v>
      </c>
      <c r="N941">
        <v>1306213200</v>
      </c>
      <c r="O941" s="12">
        <f t="shared" si="59"/>
        <v>40687.208333333336</v>
      </c>
      <c r="P941" t="b">
        <v>0</v>
      </c>
      <c r="Q941" t="b">
        <v>1</v>
      </c>
      <c r="R941" t="s">
        <v>88</v>
      </c>
      <c r="S941" t="s">
        <v>2049</v>
      </c>
      <c r="T941" t="s">
        <v>2050</v>
      </c>
    </row>
    <row r="942" spans="1:20" ht="17" x14ac:dyDescent="0.2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t="s">
        <v>47</v>
      </c>
      <c r="G942" s="7">
        <f t="shared" si="56"/>
        <v>62.232323232323225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12">
        <f t="shared" si="58"/>
        <v>41244.25</v>
      </c>
      <c r="N942">
        <v>1356242400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ht="17" x14ac:dyDescent="0.2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t="s">
        <v>14</v>
      </c>
      <c r="G943" s="7">
        <f t="shared" si="56"/>
        <v>13.05813953488372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12">
        <f t="shared" si="58"/>
        <v>40552.25</v>
      </c>
      <c r="N943">
        <v>1297576800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ht="17" x14ac:dyDescent="0.2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t="s">
        <v>14</v>
      </c>
      <c r="G944" s="7">
        <f t="shared" si="56"/>
        <v>64.635416666666671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12">
        <f t="shared" si="58"/>
        <v>40568.25</v>
      </c>
      <c r="N944">
        <v>1296194400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ht="17" x14ac:dyDescent="0.2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t="s">
        <v>20</v>
      </c>
      <c r="G945" s="7">
        <f t="shared" si="56"/>
        <v>159.58666666666667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12">
        <f t="shared" si="58"/>
        <v>41906.208333333336</v>
      </c>
      <c r="N945">
        <v>1414558800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ht="17" x14ac:dyDescent="0.2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t="s">
        <v>14</v>
      </c>
      <c r="G946" s="7">
        <f t="shared" si="56"/>
        <v>81.42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12">
        <f t="shared" si="58"/>
        <v>42776.25</v>
      </c>
      <c r="N946">
        <v>1488348000</v>
      </c>
      <c r="O946" s="12">
        <f t="shared" si="59"/>
        <v>42795.25</v>
      </c>
      <c r="P946" t="b">
        <v>0</v>
      </c>
      <c r="Q946" t="b">
        <v>0</v>
      </c>
      <c r="R946" t="s">
        <v>121</v>
      </c>
      <c r="S946" t="s">
        <v>2053</v>
      </c>
      <c r="T946" t="s">
        <v>2054</v>
      </c>
    </row>
    <row r="947" spans="1:20" ht="17" x14ac:dyDescent="0.2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t="s">
        <v>14</v>
      </c>
      <c r="G947" s="7">
        <f t="shared" si="56"/>
        <v>32.444767441860463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12">
        <f t="shared" si="58"/>
        <v>41004.208333333336</v>
      </c>
      <c r="N947">
        <v>1334898000</v>
      </c>
      <c r="O947" s="12">
        <f t="shared" si="59"/>
        <v>41019.208333333336</v>
      </c>
      <c r="P947" t="b">
        <v>1</v>
      </c>
      <c r="Q947" t="b">
        <v>0</v>
      </c>
      <c r="R947" t="s">
        <v>121</v>
      </c>
      <c r="S947" t="s">
        <v>2053</v>
      </c>
      <c r="T947" t="s">
        <v>2054</v>
      </c>
    </row>
    <row r="948" spans="1:20" ht="34" x14ac:dyDescent="0.2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t="s">
        <v>14</v>
      </c>
      <c r="G948" s="7">
        <f t="shared" si="56"/>
        <v>9.9141184124918666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12">
        <f t="shared" si="58"/>
        <v>40710.208333333336</v>
      </c>
      <c r="N948">
        <v>1308373200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ht="17" x14ac:dyDescent="0.2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t="s">
        <v>14</v>
      </c>
      <c r="G949" s="7">
        <f t="shared" si="56"/>
        <v>26.694444444444443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12">
        <f t="shared" si="58"/>
        <v>41908.208333333336</v>
      </c>
      <c r="N949">
        <v>1412312400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ht="17" x14ac:dyDescent="0.2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t="s">
        <v>2072</v>
      </c>
      <c r="G950" s="7">
        <f t="shared" si="56"/>
        <v>62.957446808510639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12">
        <f t="shared" si="58"/>
        <v>41985.25</v>
      </c>
      <c r="N950">
        <v>1419228000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34" x14ac:dyDescent="0.2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t="s">
        <v>20</v>
      </c>
      <c r="G951" s="7">
        <f t="shared" si="56"/>
        <v>161.35593220338984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12">
        <f t="shared" si="58"/>
        <v>42112.208333333328</v>
      </c>
      <c r="N951">
        <v>1430974800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ht="17" x14ac:dyDescent="0.2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t="s">
        <v>14</v>
      </c>
      <c r="G952" s="7">
        <f t="shared" si="56"/>
        <v>5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12">
        <f t="shared" si="58"/>
        <v>43571.208333333328</v>
      </c>
      <c r="N952">
        <v>1555822800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ht="17" x14ac:dyDescent="0.2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t="s">
        <v>20</v>
      </c>
      <c r="G953" s="7">
        <f t="shared" si="56"/>
        <v>1096.9379310344827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12">
        <f t="shared" si="58"/>
        <v>42730.25</v>
      </c>
      <c r="N953">
        <v>1482818400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ht="17" x14ac:dyDescent="0.2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t="s">
        <v>2072</v>
      </c>
      <c r="G954" s="7">
        <f t="shared" si="56"/>
        <v>70.094158075601371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12">
        <f t="shared" si="58"/>
        <v>42591.208333333328</v>
      </c>
      <c r="N954">
        <v>1471928400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34" x14ac:dyDescent="0.2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t="s">
        <v>14</v>
      </c>
      <c r="G955" s="7">
        <f t="shared" si="56"/>
        <v>60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12">
        <f t="shared" si="58"/>
        <v>42358.25</v>
      </c>
      <c r="N955">
        <v>1453701600</v>
      </c>
      <c r="O955" s="12">
        <f t="shared" si="59"/>
        <v>42394.25</v>
      </c>
      <c r="P955" t="b">
        <v>0</v>
      </c>
      <c r="Q955" t="b">
        <v>1</v>
      </c>
      <c r="R955" t="s">
        <v>473</v>
      </c>
      <c r="S955" t="s">
        <v>2040</v>
      </c>
      <c r="T955" t="s">
        <v>2062</v>
      </c>
    </row>
    <row r="956" spans="1:20" ht="17" x14ac:dyDescent="0.2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t="s">
        <v>20</v>
      </c>
      <c r="G956" s="7">
        <f t="shared" si="56"/>
        <v>367.0985915492958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12">
        <f t="shared" si="58"/>
        <v>41174.208333333336</v>
      </c>
      <c r="N956">
        <v>1350363600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4" x14ac:dyDescent="0.2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t="s">
        <v>20</v>
      </c>
      <c r="G957" s="7">
        <f t="shared" si="56"/>
        <v>1109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12">
        <f t="shared" si="58"/>
        <v>41238.25</v>
      </c>
      <c r="N957">
        <v>1353996000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ht="17" x14ac:dyDescent="0.2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t="s">
        <v>14</v>
      </c>
      <c r="G958" s="7">
        <f t="shared" si="56"/>
        <v>19.028784648187631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12">
        <f t="shared" si="58"/>
        <v>42360.25</v>
      </c>
      <c r="N958">
        <v>1451109600</v>
      </c>
      <c r="O958" s="12">
        <f t="shared" si="59"/>
        <v>42364.25</v>
      </c>
      <c r="P958" t="b">
        <v>0</v>
      </c>
      <c r="Q958" t="b">
        <v>0</v>
      </c>
      <c r="R958" t="s">
        <v>473</v>
      </c>
      <c r="S958" t="s">
        <v>2040</v>
      </c>
      <c r="T958" t="s">
        <v>2062</v>
      </c>
    </row>
    <row r="959" spans="1:20" ht="17" x14ac:dyDescent="0.2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t="s">
        <v>20</v>
      </c>
      <c r="G959" s="7">
        <f t="shared" si="56"/>
        <v>126.87755102040816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12">
        <f t="shared" si="58"/>
        <v>40955.25</v>
      </c>
      <c r="N959">
        <v>1329631200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4" x14ac:dyDescent="0.2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t="s">
        <v>20</v>
      </c>
      <c r="G960" s="7">
        <f t="shared" si="56"/>
        <v>734.63636363636363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12">
        <f t="shared" si="58"/>
        <v>40350.208333333336</v>
      </c>
      <c r="N960">
        <v>1278997200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ht="17" x14ac:dyDescent="0.2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t="s">
        <v>14</v>
      </c>
      <c r="G961" s="7">
        <f t="shared" si="56"/>
        <v>4.5731034482758623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12">
        <f t="shared" si="58"/>
        <v>40357.208333333336</v>
      </c>
      <c r="N961">
        <v>1280120400</v>
      </c>
      <c r="O961" s="12">
        <f t="shared" si="59"/>
        <v>40385.208333333336</v>
      </c>
      <c r="P961" t="b">
        <v>0</v>
      </c>
      <c r="Q961" t="b">
        <v>0</v>
      </c>
      <c r="R961" t="s">
        <v>205</v>
      </c>
      <c r="S961" t="s">
        <v>2046</v>
      </c>
      <c r="T961" t="s">
        <v>2058</v>
      </c>
    </row>
    <row r="962" spans="1:20" ht="17" x14ac:dyDescent="0.2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t="s">
        <v>14</v>
      </c>
      <c r="G962" s="7">
        <f t="shared" ref="G962:G1001" si="60">E962/D962*100</f>
        <v>85.054545454545448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 s="12">
        <f t="shared" si="58"/>
        <v>42408.25</v>
      </c>
      <c r="N962">
        <v>1458104400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34" x14ac:dyDescent="0.2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t="s">
        <v>20</v>
      </c>
      <c r="G963" s="7">
        <f t="shared" si="60"/>
        <v>119.29824561403508</v>
      </c>
      <c r="H963">
        <v>155</v>
      </c>
      <c r="I963" s="5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12">
        <f t="shared" ref="M963:M1001" si="62">(((L963/60)/60)/24)+DATE(1970,1,1)</f>
        <v>40591.25</v>
      </c>
      <c r="N963">
        <v>1298268000</v>
      </c>
      <c r="O963" s="12">
        <f t="shared" ref="O963:O1001" si="63">(((N963/60)/60)/24)+DATE(1970,1,1)</f>
        <v>40595.25</v>
      </c>
      <c r="P963" t="b">
        <v>0</v>
      </c>
      <c r="Q963" t="b">
        <v>0</v>
      </c>
      <c r="R963" t="s">
        <v>205</v>
      </c>
      <c r="S963" t="s">
        <v>2046</v>
      </c>
      <c r="T963" t="s">
        <v>2058</v>
      </c>
    </row>
    <row r="964" spans="1:20" ht="17" x14ac:dyDescent="0.2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t="s">
        <v>20</v>
      </c>
      <c r="G964" s="7">
        <f t="shared" si="60"/>
        <v>296.02777777777777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 s="12">
        <f t="shared" si="62"/>
        <v>41592.25</v>
      </c>
      <c r="N964">
        <v>1386223200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ht="17" x14ac:dyDescent="0.2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t="s">
        <v>14</v>
      </c>
      <c r="G965" s="7">
        <f t="shared" si="60"/>
        <v>84.694915254237287</v>
      </c>
      <c r="H965">
        <v>114</v>
      </c>
      <c r="I965" s="5">
        <f t="shared" si="61"/>
        <v>43.833333333333336</v>
      </c>
      <c r="J965" t="s">
        <v>106</v>
      </c>
      <c r="K965" t="s">
        <v>107</v>
      </c>
      <c r="L965">
        <v>1299304800</v>
      </c>
      <c r="M965" s="12">
        <f t="shared" si="62"/>
        <v>40607.25</v>
      </c>
      <c r="N965">
        <v>1299823200</v>
      </c>
      <c r="O965" s="12">
        <f t="shared" si="63"/>
        <v>40613.25</v>
      </c>
      <c r="P965" t="b">
        <v>0</v>
      </c>
      <c r="Q965" t="b">
        <v>1</v>
      </c>
      <c r="R965" t="s">
        <v>121</v>
      </c>
      <c r="S965" t="s">
        <v>2053</v>
      </c>
      <c r="T965" t="s">
        <v>2054</v>
      </c>
    </row>
    <row r="966" spans="1:20" ht="17" x14ac:dyDescent="0.2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t="s">
        <v>20</v>
      </c>
      <c r="G966" s="7">
        <f t="shared" si="60"/>
        <v>355.7837837837838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12">
        <f t="shared" si="62"/>
        <v>42135.208333333328</v>
      </c>
      <c r="N966">
        <v>1431752400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ht="17" x14ac:dyDescent="0.2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t="s">
        <v>20</v>
      </c>
      <c r="G967" s="7">
        <f t="shared" si="60"/>
        <v>386.40909090909093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12">
        <f t="shared" si="62"/>
        <v>40203.25</v>
      </c>
      <c r="N967">
        <v>1267855200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ht="17" x14ac:dyDescent="0.2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t="s">
        <v>20</v>
      </c>
      <c r="G968" s="7">
        <f t="shared" si="60"/>
        <v>792.23529411764707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12">
        <f t="shared" si="62"/>
        <v>42901.208333333328</v>
      </c>
      <c r="N968">
        <v>1497675600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ht="17" x14ac:dyDescent="0.2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t="s">
        <v>20</v>
      </c>
      <c r="G969" s="7">
        <f t="shared" si="60"/>
        <v>137.03393665158373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12">
        <f t="shared" si="62"/>
        <v>41005.208333333336</v>
      </c>
      <c r="N969">
        <v>1336885200</v>
      </c>
      <c r="O969" s="12">
        <f t="shared" si="63"/>
        <v>41042.208333333336</v>
      </c>
      <c r="P969" t="b">
        <v>0</v>
      </c>
      <c r="Q969" t="b">
        <v>0</v>
      </c>
      <c r="R969" t="s">
        <v>318</v>
      </c>
      <c r="S969" t="s">
        <v>2034</v>
      </c>
      <c r="T969" t="s">
        <v>2061</v>
      </c>
    </row>
    <row r="970" spans="1:20" ht="34" x14ac:dyDescent="0.2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t="s">
        <v>20</v>
      </c>
      <c r="G970" s="7">
        <f t="shared" si="60"/>
        <v>338.20833333333337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 s="12">
        <f t="shared" si="62"/>
        <v>40544.25</v>
      </c>
      <c r="N970">
        <v>1295157600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ht="17" x14ac:dyDescent="0.2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t="s">
        <v>20</v>
      </c>
      <c r="G971" s="7">
        <f t="shared" si="60"/>
        <v>108.22784810126582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12">
        <f t="shared" si="62"/>
        <v>43821.25</v>
      </c>
      <c r="N971">
        <v>1577599200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4" x14ac:dyDescent="0.2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t="s">
        <v>14</v>
      </c>
      <c r="G972" s="7">
        <f t="shared" si="60"/>
        <v>60.757639620653315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12">
        <f t="shared" si="62"/>
        <v>40672.208333333336</v>
      </c>
      <c r="N972">
        <v>1305003600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ht="17" x14ac:dyDescent="0.2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t="s">
        <v>14</v>
      </c>
      <c r="G973" s="7">
        <f t="shared" si="60"/>
        <v>27.725490196078432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12">
        <f t="shared" si="62"/>
        <v>41555.208333333336</v>
      </c>
      <c r="N973">
        <v>1381726800</v>
      </c>
      <c r="O973" s="12">
        <f t="shared" si="63"/>
        <v>41561.208333333336</v>
      </c>
      <c r="P973" t="b">
        <v>0</v>
      </c>
      <c r="Q973" t="b">
        <v>0</v>
      </c>
      <c r="R973" t="s">
        <v>268</v>
      </c>
      <c r="S973" t="s">
        <v>2040</v>
      </c>
      <c r="T973" t="s">
        <v>2059</v>
      </c>
    </row>
    <row r="974" spans="1:20" ht="34" x14ac:dyDescent="0.2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t="s">
        <v>20</v>
      </c>
      <c r="G974" s="7">
        <f t="shared" si="60"/>
        <v>228.3934426229508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12">
        <f t="shared" si="62"/>
        <v>41792.208333333336</v>
      </c>
      <c r="N974">
        <v>1402462800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ht="17" x14ac:dyDescent="0.2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t="s">
        <v>14</v>
      </c>
      <c r="G975" s="7">
        <f t="shared" si="60"/>
        <v>21.615194054500414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12">
        <f t="shared" si="62"/>
        <v>40522.25</v>
      </c>
      <c r="N975">
        <v>1292133600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ht="17" x14ac:dyDescent="0.2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t="s">
        <v>20</v>
      </c>
      <c r="G976" s="7">
        <f t="shared" si="60"/>
        <v>373.875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12">
        <f t="shared" si="62"/>
        <v>41412.208333333336</v>
      </c>
      <c r="N976">
        <v>1368939600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ht="17" x14ac:dyDescent="0.2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t="s">
        <v>20</v>
      </c>
      <c r="G977" s="7">
        <f t="shared" si="60"/>
        <v>154.92592592592592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12">
        <f t="shared" si="62"/>
        <v>42337.25</v>
      </c>
      <c r="N977">
        <v>1452146400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4" x14ac:dyDescent="0.2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t="s">
        <v>20</v>
      </c>
      <c r="G978" s="7">
        <f t="shared" si="60"/>
        <v>322.14999999999998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12">
        <f t="shared" si="62"/>
        <v>40571.25</v>
      </c>
      <c r="N978">
        <v>1296712800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ht="17" x14ac:dyDescent="0.2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t="s">
        <v>14</v>
      </c>
      <c r="G979" s="7">
        <f t="shared" si="60"/>
        <v>73.957142857142856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12">
        <f t="shared" si="62"/>
        <v>43138.25</v>
      </c>
      <c r="N979">
        <v>1520748000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ht="17" x14ac:dyDescent="0.2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t="s">
        <v>20</v>
      </c>
      <c r="G980" s="7">
        <f t="shared" si="60"/>
        <v>864.1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12">
        <f t="shared" si="62"/>
        <v>42686.25</v>
      </c>
      <c r="N980">
        <v>1480831200</v>
      </c>
      <c r="O980" s="12">
        <f t="shared" si="63"/>
        <v>42708.25</v>
      </c>
      <c r="P980" t="b">
        <v>0</v>
      </c>
      <c r="Q980" t="b">
        <v>0</v>
      </c>
      <c r="R980" t="s">
        <v>88</v>
      </c>
      <c r="S980" t="s">
        <v>2049</v>
      </c>
      <c r="T980" t="s">
        <v>2050</v>
      </c>
    </row>
    <row r="981" spans="1:20" ht="17" x14ac:dyDescent="0.2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t="s">
        <v>20</v>
      </c>
      <c r="G981" s="7">
        <f t="shared" si="60"/>
        <v>143.26245847176079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12">
        <f t="shared" si="62"/>
        <v>42078.208333333328</v>
      </c>
      <c r="N981">
        <v>1426914000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ht="17" x14ac:dyDescent="0.2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t="s">
        <v>14</v>
      </c>
      <c r="G982" s="7">
        <f t="shared" si="60"/>
        <v>40.281762295081968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12">
        <f t="shared" si="62"/>
        <v>42307.208333333328</v>
      </c>
      <c r="N982">
        <v>1446616800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ht="17" x14ac:dyDescent="0.2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t="s">
        <v>20</v>
      </c>
      <c r="G983" s="7">
        <f t="shared" si="60"/>
        <v>178.22388059701493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12">
        <f t="shared" si="62"/>
        <v>43094.25</v>
      </c>
      <c r="N983">
        <v>1517032800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ht="17" x14ac:dyDescent="0.2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t="s">
        <v>14</v>
      </c>
      <c r="G984" s="7">
        <f t="shared" si="60"/>
        <v>84.930555555555557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12">
        <f t="shared" si="62"/>
        <v>40743.208333333336</v>
      </c>
      <c r="N984">
        <v>1311224400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ht="17" x14ac:dyDescent="0.2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t="s">
        <v>20</v>
      </c>
      <c r="G985" s="7">
        <f t="shared" si="60"/>
        <v>145.93648334624322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12">
        <f t="shared" si="62"/>
        <v>43681.208333333328</v>
      </c>
      <c r="N985">
        <v>1566190800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34" x14ac:dyDescent="0.2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t="s">
        <v>20</v>
      </c>
      <c r="G986" s="7">
        <f t="shared" si="60"/>
        <v>152.46153846153848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12">
        <f t="shared" si="62"/>
        <v>43716.208333333328</v>
      </c>
      <c r="N986">
        <v>1570165200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ht="17" x14ac:dyDescent="0.2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t="s">
        <v>14</v>
      </c>
      <c r="G987" s="7">
        <f t="shared" si="60"/>
        <v>67.129542790152414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12">
        <f t="shared" si="62"/>
        <v>41614.25</v>
      </c>
      <c r="N987">
        <v>1388556000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34" x14ac:dyDescent="0.2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t="s">
        <v>14</v>
      </c>
      <c r="G988" s="7">
        <f t="shared" si="60"/>
        <v>40.307692307692307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12">
        <f t="shared" si="62"/>
        <v>40638.208333333336</v>
      </c>
      <c r="N988">
        <v>1303189200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ht="17" x14ac:dyDescent="0.2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t="s">
        <v>20</v>
      </c>
      <c r="G989" s="7">
        <f t="shared" si="60"/>
        <v>216.79032258064518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12">
        <f t="shared" si="62"/>
        <v>42852.208333333328</v>
      </c>
      <c r="N989">
        <v>1494478800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ht="17" x14ac:dyDescent="0.2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t="s">
        <v>14</v>
      </c>
      <c r="G990" s="7">
        <f t="shared" si="60"/>
        <v>52.117021276595743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12">
        <f t="shared" si="62"/>
        <v>42686.25</v>
      </c>
      <c r="N990">
        <v>1480744800</v>
      </c>
      <c r="O990" s="12">
        <f t="shared" si="63"/>
        <v>42707.25</v>
      </c>
      <c r="P990" t="b">
        <v>0</v>
      </c>
      <c r="Q990" t="b">
        <v>0</v>
      </c>
      <c r="R990" t="s">
        <v>132</v>
      </c>
      <c r="S990" t="s">
        <v>2046</v>
      </c>
      <c r="T990" t="s">
        <v>2055</v>
      </c>
    </row>
    <row r="991" spans="1:20" ht="17" x14ac:dyDescent="0.2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t="s">
        <v>20</v>
      </c>
      <c r="G991" s="7">
        <f t="shared" si="60"/>
        <v>499.58333333333337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12">
        <f t="shared" si="62"/>
        <v>43571.208333333328</v>
      </c>
      <c r="N991">
        <v>1555822800</v>
      </c>
      <c r="O991" s="12">
        <f t="shared" si="63"/>
        <v>43576.208333333328</v>
      </c>
      <c r="P991" t="b">
        <v>0</v>
      </c>
      <c r="Q991" t="b">
        <v>0</v>
      </c>
      <c r="R991" t="s">
        <v>205</v>
      </c>
      <c r="S991" t="s">
        <v>2046</v>
      </c>
      <c r="T991" t="s">
        <v>2058</v>
      </c>
    </row>
    <row r="992" spans="1:20" ht="17" x14ac:dyDescent="0.2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t="s">
        <v>14</v>
      </c>
      <c r="G992" s="7">
        <f t="shared" si="60"/>
        <v>87.679487179487182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12">
        <f t="shared" si="62"/>
        <v>42432.25</v>
      </c>
      <c r="N992">
        <v>1458882000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ht="17" x14ac:dyDescent="0.2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t="s">
        <v>20</v>
      </c>
      <c r="G993" s="7">
        <f t="shared" si="60"/>
        <v>113.17346938775511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12">
        <f t="shared" si="62"/>
        <v>41907.208333333336</v>
      </c>
      <c r="N993">
        <v>1411966800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ht="17" x14ac:dyDescent="0.2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t="s">
        <v>20</v>
      </c>
      <c r="G994" s="7">
        <f t="shared" si="60"/>
        <v>426.54838709677421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12">
        <f t="shared" si="62"/>
        <v>43227.208333333328</v>
      </c>
      <c r="N994">
        <v>1526878800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ht="17" x14ac:dyDescent="0.2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t="s">
        <v>2072</v>
      </c>
      <c r="G995" s="7">
        <f t="shared" si="60"/>
        <v>77.632653061224488</v>
      </c>
      <c r="H995">
        <v>75</v>
      </c>
      <c r="I995" s="5">
        <f t="shared" si="61"/>
        <v>101.44</v>
      </c>
      <c r="J995" t="s">
        <v>106</v>
      </c>
      <c r="K995" t="s">
        <v>107</v>
      </c>
      <c r="L995">
        <v>1450936800</v>
      </c>
      <c r="M995" s="12">
        <f t="shared" si="62"/>
        <v>42362.25</v>
      </c>
      <c r="N995">
        <v>1452405600</v>
      </c>
      <c r="O995" s="12">
        <f t="shared" si="63"/>
        <v>42379.25</v>
      </c>
      <c r="P995" t="b">
        <v>0</v>
      </c>
      <c r="Q995" t="b">
        <v>1</v>
      </c>
      <c r="R995" t="s">
        <v>121</v>
      </c>
      <c r="S995" t="s">
        <v>2053</v>
      </c>
      <c r="T995" t="s">
        <v>2054</v>
      </c>
    </row>
    <row r="996" spans="1:20" ht="17" x14ac:dyDescent="0.2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t="s">
        <v>14</v>
      </c>
      <c r="G996" s="7">
        <f t="shared" si="60"/>
        <v>52.496810772501767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12">
        <f t="shared" si="62"/>
        <v>41929.208333333336</v>
      </c>
      <c r="N996">
        <v>1414040400</v>
      </c>
      <c r="O996" s="12">
        <f t="shared" si="63"/>
        <v>41935.208333333336</v>
      </c>
      <c r="P996" t="b">
        <v>0</v>
      </c>
      <c r="Q996" t="b">
        <v>1</v>
      </c>
      <c r="R996" t="s">
        <v>205</v>
      </c>
      <c r="S996" t="s">
        <v>2046</v>
      </c>
      <c r="T996" t="s">
        <v>2058</v>
      </c>
    </row>
    <row r="997" spans="1:20" ht="17" x14ac:dyDescent="0.2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t="s">
        <v>20</v>
      </c>
      <c r="G997" s="7">
        <f t="shared" si="60"/>
        <v>157.46762589928059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12">
        <f t="shared" si="62"/>
        <v>43408.208333333328</v>
      </c>
      <c r="N997">
        <v>1543816800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34" x14ac:dyDescent="0.2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t="s">
        <v>14</v>
      </c>
      <c r="G998" s="7">
        <f t="shared" si="60"/>
        <v>72.939393939393938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12">
        <f t="shared" si="62"/>
        <v>41276.25</v>
      </c>
      <c r="N998">
        <v>1359698400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ht="17" x14ac:dyDescent="0.2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t="s">
        <v>2072</v>
      </c>
      <c r="G999" s="7">
        <f t="shared" si="60"/>
        <v>60.565789473684205</v>
      </c>
      <c r="H999">
        <v>139</v>
      </c>
      <c r="I999" s="5">
        <f t="shared" si="61"/>
        <v>33.115107913669064</v>
      </c>
      <c r="J999" t="s">
        <v>106</v>
      </c>
      <c r="K999" t="s">
        <v>107</v>
      </c>
      <c r="L999">
        <v>1390197600</v>
      </c>
      <c r="M999" s="12">
        <f t="shared" si="62"/>
        <v>41659.25</v>
      </c>
      <c r="N999">
        <v>1390629600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ht="17" x14ac:dyDescent="0.2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t="s">
        <v>14</v>
      </c>
      <c r="G1000" s="7">
        <f t="shared" si="60"/>
        <v>56.791291291291287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12">
        <f t="shared" si="62"/>
        <v>40220.25</v>
      </c>
      <c r="N1000">
        <v>1267077600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ht="17" x14ac:dyDescent="0.2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t="s">
        <v>2072</v>
      </c>
      <c r="G1001" s="7">
        <f t="shared" si="60"/>
        <v>56.542754275427541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12">
        <f t="shared" si="62"/>
        <v>42550.208333333328</v>
      </c>
      <c r="N1001">
        <v>1467781200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autoFilter ref="A1:T1001" xr:uid="{00000000-0001-0000-0000-000000000000}"/>
  <phoneticPr fontId="18" type="noConversion"/>
  <conditionalFormatting sqref="F1:F1048576">
    <cfRule type="containsText" dxfId="19" priority="1" operator="containsText" text="cancelled">
      <formula>NOT(ISERROR(SEARCH("cancelled",F1)))</formula>
    </cfRule>
  </conditionalFormatting>
  <conditionalFormatting sqref="F1:G1048576">
    <cfRule type="containsText" dxfId="18" priority="3" operator="containsText" text="canceled">
      <formula>NOT(ISERROR(SEARCH("canceled",F1)))</formula>
    </cfRule>
    <cfRule type="containsText" dxfId="17" priority="4" operator="containsText" text="live">
      <formula>NOT(ISERROR(SEARCH("live",F1)))</formula>
    </cfRule>
    <cfRule type="containsText" dxfId="16" priority="5" operator="containsText" text="successful">
      <formula>NOT(ISERROR(SEARCH("successful",F1)))</formula>
    </cfRule>
    <cfRule type="containsText" dxfId="15" priority="6" operator="containsText" text="failed">
      <formula>NOT(ISERROR(SEARCH("failed",F1)))</formula>
    </cfRule>
  </conditionalFormatting>
  <conditionalFormatting sqref="G1:G1048576">
    <cfRule type="colorScale" priority="2">
      <colorScale>
        <cfvo type="num" val="99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10B3-6264-4B41-950C-7E2439E916F3}">
  <dimension ref="A2:F15"/>
  <sheetViews>
    <sheetView zoomScale="110" zoomScaleNormal="110" workbookViewId="0">
      <selection activeCell="C17" sqref="C17"/>
    </sheetView>
  </sheetViews>
  <sheetFormatPr baseColWidth="10" defaultRowHeight="16" x14ac:dyDescent="0.2"/>
  <cols>
    <col min="1" max="1" width="23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x14ac:dyDescent="0.2">
      <c r="A2" s="8" t="s">
        <v>6</v>
      </c>
      <c r="B2" t="s">
        <v>2069</v>
      </c>
    </row>
    <row r="4" spans="1:6" x14ac:dyDescent="0.2">
      <c r="A4" s="8" t="s">
        <v>2067</v>
      </c>
      <c r="B4" s="8" t="s">
        <v>2068</v>
      </c>
    </row>
    <row r="5" spans="1:6" x14ac:dyDescent="0.2">
      <c r="A5" s="8" t="s">
        <v>2065</v>
      </c>
      <c r="B5" t="s">
        <v>2072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">
      <c r="A6" s="9" t="s">
        <v>2040</v>
      </c>
      <c r="B6" s="28">
        <v>11</v>
      </c>
      <c r="C6" s="28">
        <v>60</v>
      </c>
      <c r="D6" s="28">
        <v>5</v>
      </c>
      <c r="E6" s="28">
        <v>102</v>
      </c>
      <c r="F6" s="28">
        <v>178</v>
      </c>
    </row>
    <row r="7" spans="1:6" x14ac:dyDescent="0.2">
      <c r="A7" s="9" t="s">
        <v>2032</v>
      </c>
      <c r="B7" s="28">
        <v>4</v>
      </c>
      <c r="C7" s="28">
        <v>20</v>
      </c>
      <c r="D7" s="28"/>
      <c r="E7" s="28">
        <v>22</v>
      </c>
      <c r="F7" s="28">
        <v>46</v>
      </c>
    </row>
    <row r="8" spans="1:6" x14ac:dyDescent="0.2">
      <c r="A8" s="9" t="s">
        <v>2049</v>
      </c>
      <c r="B8" s="28">
        <v>1</v>
      </c>
      <c r="C8" s="28">
        <v>23</v>
      </c>
      <c r="D8" s="28">
        <v>3</v>
      </c>
      <c r="E8" s="28">
        <v>21</v>
      </c>
      <c r="F8" s="28">
        <v>48</v>
      </c>
    </row>
    <row r="9" spans="1:6" x14ac:dyDescent="0.2">
      <c r="A9" s="9" t="s">
        <v>2063</v>
      </c>
      <c r="B9" s="28"/>
      <c r="C9" s="28"/>
      <c r="D9" s="28"/>
      <c r="E9" s="28">
        <v>4</v>
      </c>
      <c r="F9" s="28">
        <v>4</v>
      </c>
    </row>
    <row r="10" spans="1:6" x14ac:dyDescent="0.2">
      <c r="A10" s="9" t="s">
        <v>2034</v>
      </c>
      <c r="B10" s="28">
        <v>10</v>
      </c>
      <c r="C10" s="28">
        <v>66</v>
      </c>
      <c r="D10" s="28"/>
      <c r="E10" s="28">
        <v>99</v>
      </c>
      <c r="F10" s="28">
        <v>175</v>
      </c>
    </row>
    <row r="11" spans="1:6" x14ac:dyDescent="0.2">
      <c r="A11" s="9" t="s">
        <v>2053</v>
      </c>
      <c r="B11" s="28">
        <v>4</v>
      </c>
      <c r="C11" s="28">
        <v>11</v>
      </c>
      <c r="D11" s="28">
        <v>1</v>
      </c>
      <c r="E11" s="28">
        <v>26</v>
      </c>
      <c r="F11" s="28">
        <v>42</v>
      </c>
    </row>
    <row r="12" spans="1:6" x14ac:dyDescent="0.2">
      <c r="A12" s="9" t="s">
        <v>2046</v>
      </c>
      <c r="B12" s="28">
        <v>2</v>
      </c>
      <c r="C12" s="28">
        <v>24</v>
      </c>
      <c r="D12" s="28">
        <v>1</v>
      </c>
      <c r="E12" s="28">
        <v>40</v>
      </c>
      <c r="F12" s="28">
        <v>67</v>
      </c>
    </row>
    <row r="13" spans="1:6" x14ac:dyDescent="0.2">
      <c r="A13" s="9" t="s">
        <v>2036</v>
      </c>
      <c r="B13" s="28">
        <v>2</v>
      </c>
      <c r="C13" s="28">
        <v>28</v>
      </c>
      <c r="D13" s="28">
        <v>2</v>
      </c>
      <c r="E13" s="28">
        <v>64</v>
      </c>
      <c r="F13" s="28">
        <v>96</v>
      </c>
    </row>
    <row r="14" spans="1:6" x14ac:dyDescent="0.2">
      <c r="A14" s="9" t="s">
        <v>2038</v>
      </c>
      <c r="B14" s="28">
        <v>23</v>
      </c>
      <c r="C14" s="28">
        <v>132</v>
      </c>
      <c r="D14" s="28">
        <v>2</v>
      </c>
      <c r="E14" s="28">
        <v>187</v>
      </c>
      <c r="F14" s="28">
        <v>344</v>
      </c>
    </row>
    <row r="15" spans="1:6" x14ac:dyDescent="0.2">
      <c r="A15" s="9" t="s">
        <v>2066</v>
      </c>
      <c r="B15" s="28">
        <v>57</v>
      </c>
      <c r="C15" s="28">
        <v>364</v>
      </c>
      <c r="D15" s="28">
        <v>14</v>
      </c>
      <c r="E15" s="28">
        <v>565</v>
      </c>
      <c r="F15" s="2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807F-0C45-C740-857D-B3FE430923B4}">
  <dimension ref="A1:F33"/>
  <sheetViews>
    <sheetView topLeftCell="E4" workbookViewId="0">
      <selection activeCell="E34" sqref="E34"/>
    </sheetView>
  </sheetViews>
  <sheetFormatPr baseColWidth="10" defaultRowHeight="16" x14ac:dyDescent="0.2"/>
  <cols>
    <col min="1" max="1" width="23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2069</v>
      </c>
    </row>
    <row r="2" spans="1:6" x14ac:dyDescent="0.2">
      <c r="A2" s="8" t="s">
        <v>2030</v>
      </c>
      <c r="B2" t="s">
        <v>2069</v>
      </c>
    </row>
    <row r="4" spans="1:6" x14ac:dyDescent="0.2">
      <c r="A4" s="8" t="s">
        <v>2067</v>
      </c>
      <c r="B4" s="8" t="s">
        <v>2068</v>
      </c>
    </row>
    <row r="5" spans="1:6" x14ac:dyDescent="0.2">
      <c r="A5" s="8" t="s">
        <v>2065</v>
      </c>
      <c r="B5" t="s">
        <v>2072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">
      <c r="A6" s="9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2064</v>
      </c>
      <c r="E7">
        <v>4</v>
      </c>
      <c r="F7">
        <v>4</v>
      </c>
    </row>
    <row r="8" spans="1:6" x14ac:dyDescent="0.2">
      <c r="A8" s="9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2042</v>
      </c>
      <c r="C10">
        <v>8</v>
      </c>
      <c r="E10">
        <v>10</v>
      </c>
      <c r="F10">
        <v>18</v>
      </c>
    </row>
    <row r="11" spans="1:6" x14ac:dyDescent="0.2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2056</v>
      </c>
      <c r="C15">
        <v>3</v>
      </c>
      <c r="E15">
        <v>4</v>
      </c>
      <c r="F15">
        <v>7</v>
      </c>
    </row>
    <row r="16" spans="1:6" x14ac:dyDescent="0.2">
      <c r="A16" s="9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2055</v>
      </c>
      <c r="C20">
        <v>4</v>
      </c>
      <c r="E20">
        <v>4</v>
      </c>
      <c r="F20">
        <v>8</v>
      </c>
    </row>
    <row r="21" spans="1:6" x14ac:dyDescent="0.2">
      <c r="A21" s="9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2062</v>
      </c>
      <c r="C22">
        <v>9</v>
      </c>
      <c r="E22">
        <v>5</v>
      </c>
      <c r="F22">
        <v>14</v>
      </c>
    </row>
    <row r="23" spans="1:6" x14ac:dyDescent="0.2">
      <c r="A23" s="9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2058</v>
      </c>
      <c r="C25">
        <v>7</v>
      </c>
      <c r="E25">
        <v>14</v>
      </c>
      <c r="F25">
        <v>21</v>
      </c>
    </row>
    <row r="26" spans="1:6" x14ac:dyDescent="0.2">
      <c r="A26" s="9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2061</v>
      </c>
      <c r="E29">
        <v>3</v>
      </c>
      <c r="F29">
        <v>3</v>
      </c>
    </row>
    <row r="30" spans="1:6" x14ac:dyDescent="0.2">
      <c r="A30" s="9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  <row r="33" spans="5:5" x14ac:dyDescent="0.2">
      <c r="E33">
        <f>SUM(GETPIVOTDATA("average donation",$A$4,"outcome","successful","Sub-Category","plays")/GETPIVOTDATA("average donation",$A$4,"outcome","successful")*100)</f>
        <v>33.097345132743364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605-8B89-DB48-AE68-84EBDBD6AEB9}">
  <dimension ref="A1:F18"/>
  <sheetViews>
    <sheetView workbookViewId="0">
      <selection activeCell="C22" sqref="C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customWidth="1"/>
    <col min="5" max="5" width="9.5" bestFit="1" customWidth="1"/>
    <col min="6" max="6" width="10.83203125" bestFit="1" customWidth="1"/>
    <col min="7" max="7" width="8.83203125" customWidth="1"/>
    <col min="8" max="879" width="15.5" bestFit="1" customWidth="1"/>
  </cols>
  <sheetData>
    <row r="1" spans="1:6" x14ac:dyDescent="0.2">
      <c r="A1" s="8" t="s">
        <v>2030</v>
      </c>
      <c r="B1" t="s">
        <v>2069</v>
      </c>
    </row>
    <row r="2" spans="1:6" x14ac:dyDescent="0.2">
      <c r="A2" s="8" t="s">
        <v>2086</v>
      </c>
      <c r="B2" t="s">
        <v>2069</v>
      </c>
    </row>
    <row r="4" spans="1:6" x14ac:dyDescent="0.2">
      <c r="A4" s="8" t="s">
        <v>2085</v>
      </c>
      <c r="B4" s="8" t="s">
        <v>2068</v>
      </c>
    </row>
    <row r="5" spans="1:6" x14ac:dyDescent="0.2">
      <c r="A5" s="8" t="s">
        <v>2065</v>
      </c>
      <c r="B5" t="s">
        <v>2072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">
      <c r="A6" s="13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3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3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3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3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3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3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3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3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3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3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3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3" t="s">
        <v>2066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EE56-A096-B341-8E86-EB6BA2BA5C3F}">
  <dimension ref="A1:H13"/>
  <sheetViews>
    <sheetView workbookViewId="0">
      <selection activeCell="D2" sqref="D2"/>
    </sheetView>
  </sheetViews>
  <sheetFormatPr baseColWidth="10" defaultColWidth="9.33203125" defaultRowHeight="16" x14ac:dyDescent="0.2"/>
  <cols>
    <col min="1" max="1" width="27.83203125" customWidth="1"/>
    <col min="2" max="2" width="16.83203125" customWidth="1"/>
    <col min="3" max="3" width="15.1640625" customWidth="1"/>
    <col min="4" max="4" width="16.83203125" customWidth="1"/>
    <col min="5" max="5" width="12.83203125" customWidth="1"/>
    <col min="6" max="6" width="19.5" style="16" customWidth="1"/>
    <col min="7" max="7" width="16.33203125" style="16" customWidth="1"/>
    <col min="8" max="8" width="18.83203125" style="16" customWidth="1"/>
  </cols>
  <sheetData>
    <row r="1" spans="1:8" s="14" customFormat="1" x14ac:dyDescent="0.2">
      <c r="A1" s="14" t="s">
        <v>2087</v>
      </c>
      <c r="B1" s="14" t="s">
        <v>2088</v>
      </c>
      <c r="C1" s="14" t="s">
        <v>2089</v>
      </c>
      <c r="D1" s="14" t="s">
        <v>2090</v>
      </c>
      <c r="E1" s="14" t="s">
        <v>2091</v>
      </c>
      <c r="F1" s="15" t="s">
        <v>2092</v>
      </c>
      <c r="G1" s="15" t="s">
        <v>2093</v>
      </c>
      <c r="H1" s="15" t="s">
        <v>2094</v>
      </c>
    </row>
    <row r="2" spans="1:8" x14ac:dyDescent="0.2">
      <c r="A2" t="s">
        <v>2095</v>
      </c>
      <c r="B2">
        <f>COUNTIFS(Crowdfunding!D2:D1001,"&lt;1000",Crowdfunding!F2:F1001, "successful")</f>
        <v>30</v>
      </c>
      <c r="C2">
        <f>COUNTIFS(Crowdfunding!D2:D1001,"&lt;1000",Crowdfunding!F2:F1001, "failed")</f>
        <v>20</v>
      </c>
      <c r="D2">
        <f>COUNTIFS(Crowdfunding!D2:D1001,"&lt;1000",Crowdfunding!F2:F1001, "cancelled")</f>
        <v>1</v>
      </c>
      <c r="E2">
        <f>SUM(B2:D2)</f>
        <v>51</v>
      </c>
      <c r="F2" s="16">
        <f>B2/E2</f>
        <v>0.58823529411764708</v>
      </c>
      <c r="G2" s="16">
        <f>C2/E2</f>
        <v>0.39215686274509803</v>
      </c>
      <c r="H2" s="16">
        <f>D2/E2</f>
        <v>1.9607843137254902E-2</v>
      </c>
    </row>
    <row r="3" spans="1:8" x14ac:dyDescent="0.2">
      <c r="A3" t="s">
        <v>2096</v>
      </c>
      <c r="B3">
        <f>COUNTIFS(Crowdfunding!D2:D1001,"&gt;=1000",Crowdfunding!D2:D1001,"&lt;=4999",Crowdfunding!F2:F1001, "successful")</f>
        <v>191</v>
      </c>
      <c r="C3">
        <f>COUNTIFS(Crowdfunding!D2:D1001,"&gt;=1000",Crowdfunding!D2:D1001,"&lt;=4999",Crowdfunding!F2:F1001, "failed")</f>
        <v>38</v>
      </c>
      <c r="D3">
        <f>COUNTIFS(Crowdfunding!D2:D1001,"&gt;=1000",Crowdfunding!D2:D1001,"&lt;=4999",Crowdfunding!F2:F1001, "cancelled")</f>
        <v>2</v>
      </c>
      <c r="E3">
        <f t="shared" ref="E3:E13" si="0">SUM(B3:D3)</f>
        <v>231</v>
      </c>
      <c r="F3" s="16">
        <f t="shared" ref="F3:F13" si="1">B3/E3</f>
        <v>0.82683982683982682</v>
      </c>
      <c r="G3" s="16">
        <f t="shared" ref="G3:G13" si="2">C3/E3</f>
        <v>0.16450216450216451</v>
      </c>
      <c r="H3" s="16">
        <f t="shared" ref="H3:H13" si="3">D3/E3</f>
        <v>8.658008658008658E-3</v>
      </c>
    </row>
    <row r="4" spans="1:8" x14ac:dyDescent="0.2">
      <c r="A4" t="s">
        <v>2097</v>
      </c>
      <c r="B4">
        <f>COUNTIFS(Crowdfunding!D2:D1001,"&gt;=5000",Crowdfunding!D2:D1001,"&lt;=9999",Crowdfunding!F2:F1001, "successful")</f>
        <v>164</v>
      </c>
      <c r="C4">
        <f>COUNTIFS(Crowdfunding!D2:D1001,"&gt;=5000",Crowdfunding!D2:D1001,"&lt;=9999",Crowdfunding!F2:F1001, "failed")</f>
        <v>126</v>
      </c>
      <c r="D4">
        <f>COUNTIFS(Crowdfunding!D2:D1001,"&gt;=5000",Crowdfunding!D2:D1001,"&lt;=9999",Crowdfunding!F2:F1001, "cancelled")</f>
        <v>25</v>
      </c>
      <c r="E4">
        <f t="shared" si="0"/>
        <v>315</v>
      </c>
      <c r="F4" s="16">
        <f t="shared" si="1"/>
        <v>0.52063492063492067</v>
      </c>
      <c r="G4" s="16">
        <f t="shared" si="2"/>
        <v>0.4</v>
      </c>
      <c r="H4" s="16">
        <f t="shared" si="3"/>
        <v>7.9365079365079361E-2</v>
      </c>
    </row>
    <row r="5" spans="1:8" x14ac:dyDescent="0.2">
      <c r="A5" t="s">
        <v>2098</v>
      </c>
      <c r="B5">
        <f>COUNTIFS(Crowdfunding!D2:D1001,"&gt;=10000",Crowdfunding!D2:D1001,"&lt;=14999",Crowdfunding!F2:F1001, "successful")</f>
        <v>4</v>
      </c>
      <c r="C5">
        <f>COUNTIFS(Crowdfunding!D2:D1001,"&gt;=10000",Crowdfunding!D2:D1001,"&lt;=14999",Crowdfunding!F2:F1001, "failed")</f>
        <v>5</v>
      </c>
      <c r="D5">
        <f>COUNTIFS(Crowdfunding!D2:D1001,"&gt;=10000",Crowdfunding!D2:D1001,"&lt;=14999",Crowdfunding!F2:F1001, "cancelled")</f>
        <v>0</v>
      </c>
      <c r="E5">
        <f t="shared" si="0"/>
        <v>9</v>
      </c>
      <c r="F5" s="16">
        <f t="shared" si="1"/>
        <v>0.44444444444444442</v>
      </c>
      <c r="G5" s="16">
        <f t="shared" si="2"/>
        <v>0.55555555555555558</v>
      </c>
      <c r="H5" s="16">
        <f t="shared" si="3"/>
        <v>0</v>
      </c>
    </row>
    <row r="6" spans="1:8" x14ac:dyDescent="0.2">
      <c r="A6" t="s">
        <v>2099</v>
      </c>
      <c r="B6">
        <f>COUNTIFS(Crowdfunding!D2:D1001,"&gt;=15000",Crowdfunding!D2:D1001,"&lt;=19999",Crowdfunding!F2:F1001, "successful")</f>
        <v>10</v>
      </c>
      <c r="C6">
        <f>COUNTIFS(Crowdfunding!D2:D1001,"&gt;=15000",Crowdfunding!D2:D1001,"&lt;=19999",Crowdfunding!F2:F1001, "failed")</f>
        <v>0</v>
      </c>
      <c r="D6">
        <f>COUNTIFS(Crowdfunding!D2:D1001,"&gt;=15000",Crowdfunding!D2:D1001,"&lt;=19999",Crowdfunding!F2:F1001, "cancelled")</f>
        <v>0</v>
      </c>
      <c r="E6">
        <f t="shared" si="0"/>
        <v>10</v>
      </c>
      <c r="F6" s="16">
        <f t="shared" si="1"/>
        <v>1</v>
      </c>
      <c r="G6" s="16">
        <f t="shared" si="2"/>
        <v>0</v>
      </c>
      <c r="H6" s="16">
        <f t="shared" si="3"/>
        <v>0</v>
      </c>
    </row>
    <row r="7" spans="1:8" x14ac:dyDescent="0.2">
      <c r="A7" t="s">
        <v>2100</v>
      </c>
      <c r="B7">
        <f>COUNTIFS(Crowdfunding!D2:D1001,"&gt;=20000",Crowdfunding!D2:D1001,"&lt;=24999",Crowdfunding!F2:F1001, "successful")</f>
        <v>7</v>
      </c>
      <c r="C7">
        <f>COUNTIFS(Crowdfunding!D2:D1001,"&gt;=20000",Crowdfunding!D2:D1001,"&lt;=24999",Crowdfunding!F2:F1001, "failed")</f>
        <v>0</v>
      </c>
      <c r="D7">
        <f>COUNTIFS(Crowdfunding!D2:D1001,"&gt;=20000",Crowdfunding!D2:D1001,"&lt;=24999",Crowdfunding!F2:F1001, "cancelled")</f>
        <v>0</v>
      </c>
      <c r="E7">
        <f t="shared" si="0"/>
        <v>7</v>
      </c>
      <c r="F7" s="16">
        <f t="shared" si="1"/>
        <v>1</v>
      </c>
      <c r="G7" s="16">
        <f t="shared" si="2"/>
        <v>0</v>
      </c>
      <c r="H7" s="16">
        <f t="shared" si="3"/>
        <v>0</v>
      </c>
    </row>
    <row r="8" spans="1:8" x14ac:dyDescent="0.2">
      <c r="A8" t="s">
        <v>2101</v>
      </c>
      <c r="B8">
        <f>COUNTIFS(Crowdfunding!D2:D1001,"&gt;=25000",Crowdfunding!D2:D1001,"&lt;=29999",Crowdfunding!F2:F1001, "successful")</f>
        <v>11</v>
      </c>
      <c r="C8">
        <f>COUNTIFS(Crowdfunding!D2:D1001,"&gt;=25000",Crowdfunding!D2:D1001,"&lt;=29999",Crowdfunding!F2:F1001, "failed")</f>
        <v>3</v>
      </c>
      <c r="D8">
        <f>COUNTIFS(Crowdfunding!D2:D1001,"&gt;=25000",Crowdfunding!D2:D1001,"&lt;=29999",Crowdfunding!F2:F1001, "cancelled")</f>
        <v>0</v>
      </c>
      <c r="E8">
        <f t="shared" si="0"/>
        <v>14</v>
      </c>
      <c r="F8" s="16">
        <f t="shared" si="1"/>
        <v>0.7857142857142857</v>
      </c>
      <c r="G8" s="16">
        <f t="shared" si="2"/>
        <v>0.21428571428571427</v>
      </c>
      <c r="H8" s="16">
        <f t="shared" si="3"/>
        <v>0</v>
      </c>
    </row>
    <row r="9" spans="1:8" x14ac:dyDescent="0.2">
      <c r="A9" t="s">
        <v>2102</v>
      </c>
      <c r="B9">
        <f>COUNTIFS(Crowdfunding!D2:D1001,"&gt;=30000",Crowdfunding!D2:D1001,"&lt;=34999",Crowdfunding!F2:F1001, "successful")</f>
        <v>7</v>
      </c>
      <c r="C9">
        <f>COUNTIFS(Crowdfunding!D2:D1001,"&gt;=30000",Crowdfunding!D2:D1001,"&lt;=34999",Crowdfunding!F2:F1001, "failed")</f>
        <v>0</v>
      </c>
      <c r="D9">
        <f>COUNTIFS(Crowdfunding!D2:D1001,"&gt;=30000",Crowdfunding!D2:D1001,"&lt;=34999",Crowdfunding!F2:F1001, "cancelled")</f>
        <v>0</v>
      </c>
      <c r="E9">
        <f t="shared" si="0"/>
        <v>7</v>
      </c>
      <c r="F9" s="16">
        <f t="shared" si="1"/>
        <v>1</v>
      </c>
      <c r="G9" s="16">
        <f t="shared" si="2"/>
        <v>0</v>
      </c>
      <c r="H9" s="16">
        <f t="shared" si="3"/>
        <v>0</v>
      </c>
    </row>
    <row r="10" spans="1:8" x14ac:dyDescent="0.2">
      <c r="A10" t="s">
        <v>2103</v>
      </c>
      <c r="B10">
        <f>COUNTIFS(Crowdfunding!D2:D1001,"&gt;=35000",Crowdfunding!D2:D1001,"&lt;=39999",Crowdfunding!F2:F1001, "successful")</f>
        <v>8</v>
      </c>
      <c r="C10">
        <f>COUNTIFS(Crowdfunding!D2:D1001,"&gt;=35000",Crowdfunding!D2:D1001,"&lt;=39999",Crowdfunding!F2:F1001, "failed")</f>
        <v>3</v>
      </c>
      <c r="D10">
        <f>COUNTIFS(Crowdfunding!D2:D1001,"&gt;=35000",Crowdfunding!D2:D1001,"&lt;=39999",Crowdfunding!F2:F1001, "cancelled")</f>
        <v>1</v>
      </c>
      <c r="E10">
        <f t="shared" si="0"/>
        <v>12</v>
      </c>
      <c r="F10" s="16">
        <f t="shared" si="1"/>
        <v>0.66666666666666663</v>
      </c>
      <c r="G10" s="16">
        <f t="shared" si="2"/>
        <v>0.25</v>
      </c>
      <c r="H10" s="16">
        <f t="shared" si="3"/>
        <v>8.3333333333333329E-2</v>
      </c>
    </row>
    <row r="11" spans="1:8" x14ac:dyDescent="0.2">
      <c r="A11" t="s">
        <v>2106</v>
      </c>
      <c r="B11">
        <f>COUNTIFS(Crowdfunding!D2:D1001,"&gt;=40000",Crowdfunding!D2:D1001,"&lt;=44999",Crowdfunding!F2:F1001, "successful")</f>
        <v>11</v>
      </c>
      <c r="C11">
        <f>COUNTIFS(Crowdfunding!D2:D1001,"&gt;=40000",Crowdfunding!D2:D1001,"&lt;=44999",Crowdfunding!F2:F1001, "failed")</f>
        <v>3</v>
      </c>
      <c r="D11">
        <f>COUNTIFS(Crowdfunding!D2:D1001,"&gt;=40000",Crowdfunding!D2:D1001,"&lt;=44999",Crowdfunding!F2:F1001, "cancelled")</f>
        <v>0</v>
      </c>
      <c r="E11">
        <f t="shared" si="0"/>
        <v>14</v>
      </c>
      <c r="F11" s="16">
        <f t="shared" si="1"/>
        <v>0.7857142857142857</v>
      </c>
      <c r="G11" s="16">
        <f t="shared" si="2"/>
        <v>0.21428571428571427</v>
      </c>
      <c r="H11" s="16">
        <f t="shared" si="3"/>
        <v>0</v>
      </c>
    </row>
    <row r="12" spans="1:8" x14ac:dyDescent="0.2">
      <c r="A12" t="s">
        <v>2105</v>
      </c>
      <c r="B12">
        <f>COUNTIFS(Crowdfunding!D2:D1001,"&gt;=45000",Crowdfunding!D2:D1001,"&lt;=49999",Crowdfunding!F2:F1001, "successful")</f>
        <v>8</v>
      </c>
      <c r="C12">
        <f>COUNTIFS(Crowdfunding!D2:D1001,"&gt;=45000",Crowdfunding!D2:D1001,"&lt;=49999",Crowdfunding!F2:F1001, "failed")</f>
        <v>3</v>
      </c>
      <c r="D12">
        <f>COUNTIFS(Crowdfunding!D2:D1001,"&gt;=45000",Crowdfunding!D2:D1001,"&lt;=49999",Crowdfunding!F2:F1001, "cancelled")</f>
        <v>0</v>
      </c>
      <c r="E12">
        <f t="shared" si="0"/>
        <v>11</v>
      </c>
      <c r="F12" s="16">
        <f t="shared" si="1"/>
        <v>0.72727272727272729</v>
      </c>
      <c r="G12" s="16">
        <f t="shared" si="2"/>
        <v>0.27272727272727271</v>
      </c>
      <c r="H12" s="16">
        <f t="shared" si="3"/>
        <v>0</v>
      </c>
    </row>
    <row r="13" spans="1:8" x14ac:dyDescent="0.2">
      <c r="A13" t="s">
        <v>2104</v>
      </c>
      <c r="B13">
        <f>COUNTIFS(Crowdfunding!D2:D1001,"&gt;=50000",Crowdfunding!F2:F1001, "successful")</f>
        <v>114</v>
      </c>
      <c r="C13">
        <f>COUNTIFS(Crowdfunding!D2:D1001,"&gt;=50000",Crowdfunding!F2:F1001, "failed")</f>
        <v>163</v>
      </c>
      <c r="D13">
        <f>COUNTIFS(Crowdfunding!D2:D1001,"&gt;=50000",Crowdfunding!F2:F1001, "cancelled")</f>
        <v>28</v>
      </c>
      <c r="E13">
        <f t="shared" si="0"/>
        <v>305</v>
      </c>
      <c r="F13" s="16">
        <f t="shared" si="1"/>
        <v>0.3737704918032787</v>
      </c>
      <c r="G13" s="16">
        <f t="shared" si="2"/>
        <v>0.53442622950819674</v>
      </c>
      <c r="H13" s="16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F398-953F-654A-81A0-6EA4E186756D}">
  <dimension ref="A1:H566"/>
  <sheetViews>
    <sheetView tabSelected="1" topLeftCell="A70" workbookViewId="0">
      <selection activeCell="F17" sqref="F17"/>
    </sheetView>
  </sheetViews>
  <sheetFormatPr baseColWidth="10" defaultRowHeight="16" x14ac:dyDescent="0.2"/>
  <cols>
    <col min="2" max="2" width="13.6640625" customWidth="1"/>
    <col min="4" max="4" width="15" customWidth="1"/>
    <col min="6" max="6" width="36.83203125" customWidth="1"/>
    <col min="7" max="7" width="20" customWidth="1"/>
    <col min="8" max="8" width="16.83203125" customWidth="1"/>
  </cols>
  <sheetData>
    <row r="1" spans="1:8" x14ac:dyDescent="0.2">
      <c r="A1" s="1" t="s">
        <v>4</v>
      </c>
      <c r="B1" s="1" t="s">
        <v>5</v>
      </c>
      <c r="C1" s="1" t="s">
        <v>4</v>
      </c>
      <c r="D1" s="1" t="s">
        <v>5</v>
      </c>
    </row>
    <row r="2" spans="1:8" x14ac:dyDescent="0.2">
      <c r="A2" t="s">
        <v>20</v>
      </c>
      <c r="B2">
        <v>158</v>
      </c>
      <c r="C2" t="s">
        <v>14</v>
      </c>
      <c r="D2">
        <v>0</v>
      </c>
    </row>
    <row r="3" spans="1:8" x14ac:dyDescent="0.2">
      <c r="A3" t="s">
        <v>20</v>
      </c>
      <c r="B3">
        <v>1425</v>
      </c>
      <c r="C3" t="s">
        <v>14</v>
      </c>
      <c r="D3">
        <v>24</v>
      </c>
      <c r="F3" s="25" t="s">
        <v>2113</v>
      </c>
      <c r="G3" s="26"/>
      <c r="H3" s="27"/>
    </row>
    <row r="4" spans="1:8" x14ac:dyDescent="0.2">
      <c r="A4" t="s">
        <v>20</v>
      </c>
      <c r="B4">
        <v>174</v>
      </c>
      <c r="C4" t="s">
        <v>14</v>
      </c>
      <c r="D4">
        <v>53</v>
      </c>
      <c r="F4" s="17"/>
      <c r="G4" t="s">
        <v>2111</v>
      </c>
      <c r="H4" s="18" t="s">
        <v>2112</v>
      </c>
    </row>
    <row r="5" spans="1:8" x14ac:dyDescent="0.2">
      <c r="A5" t="s">
        <v>20</v>
      </c>
      <c r="B5">
        <v>227</v>
      </c>
      <c r="C5" t="s">
        <v>14</v>
      </c>
      <c r="D5">
        <v>18</v>
      </c>
      <c r="F5" s="17" t="s">
        <v>2107</v>
      </c>
      <c r="G5" s="21">
        <f>AVERAGE(B2:B566)</f>
        <v>851.14690265486729</v>
      </c>
      <c r="H5" s="23">
        <f>AVERAGE(D2:D365)</f>
        <v>585.61538461538464</v>
      </c>
    </row>
    <row r="6" spans="1:8" x14ac:dyDescent="0.2">
      <c r="A6" t="s">
        <v>20</v>
      </c>
      <c r="B6">
        <v>220</v>
      </c>
      <c r="C6" t="s">
        <v>14</v>
      </c>
      <c r="D6">
        <v>44</v>
      </c>
      <c r="F6" s="17" t="s">
        <v>2109</v>
      </c>
      <c r="G6" s="21">
        <f>MEDIAN(G7,G8)</f>
        <v>3655.5</v>
      </c>
      <c r="H6" s="18">
        <f>MEDIAN(H7,H8)</f>
        <v>3040</v>
      </c>
    </row>
    <row r="7" spans="1:8" x14ac:dyDescent="0.2">
      <c r="A7" t="s">
        <v>20</v>
      </c>
      <c r="B7">
        <v>98</v>
      </c>
      <c r="C7" t="s">
        <v>14</v>
      </c>
      <c r="D7">
        <v>27</v>
      </c>
      <c r="F7" s="17" t="s">
        <v>2108</v>
      </c>
      <c r="G7" s="21">
        <f>MIN(B2:B566)</f>
        <v>16</v>
      </c>
      <c r="H7" s="18">
        <f>MIN(D2:D365)</f>
        <v>0</v>
      </c>
    </row>
    <row r="8" spans="1:8" x14ac:dyDescent="0.2">
      <c r="A8" t="s">
        <v>20</v>
      </c>
      <c r="B8">
        <v>100</v>
      </c>
      <c r="C8" t="s">
        <v>14</v>
      </c>
      <c r="D8">
        <v>55</v>
      </c>
      <c r="F8" s="17" t="s">
        <v>2110</v>
      </c>
      <c r="G8" s="21">
        <f>MAX(B2:B566)</f>
        <v>7295</v>
      </c>
      <c r="H8" s="18">
        <f>MAX(D2:D365)</f>
        <v>6080</v>
      </c>
    </row>
    <row r="9" spans="1:8" x14ac:dyDescent="0.2">
      <c r="A9" t="s">
        <v>20</v>
      </c>
      <c r="B9">
        <v>1249</v>
      </c>
      <c r="C9" t="s">
        <v>14</v>
      </c>
      <c r="D9">
        <v>200</v>
      </c>
      <c r="F9" s="17" t="s">
        <v>2114</v>
      </c>
      <c r="G9" s="5">
        <f>_xlfn.VAR.S(B2:B566)</f>
        <v>1606216.5936295739</v>
      </c>
      <c r="H9" s="22">
        <f>_xlfn.VAR.S(D2:D365)</f>
        <v>924113.45496927318</v>
      </c>
    </row>
    <row r="10" spans="1:8" x14ac:dyDescent="0.2">
      <c r="A10" t="s">
        <v>20</v>
      </c>
      <c r="B10">
        <v>1396</v>
      </c>
      <c r="C10" t="s">
        <v>14</v>
      </c>
      <c r="D10">
        <v>452</v>
      </c>
      <c r="F10" s="19" t="s">
        <v>2115</v>
      </c>
      <c r="G10" s="20">
        <f>_xlfn.STDEV.S(B2:B566)</f>
        <v>1267.366006183523</v>
      </c>
      <c r="H10" s="24">
        <f>_xlfn.STDEV.S(D2:D365)</f>
        <v>961.30819978260524</v>
      </c>
    </row>
    <row r="11" spans="1:8" x14ac:dyDescent="0.2">
      <c r="A11" t="s">
        <v>20</v>
      </c>
      <c r="B11">
        <v>890</v>
      </c>
      <c r="C11" t="s">
        <v>14</v>
      </c>
      <c r="D11">
        <v>674</v>
      </c>
    </row>
    <row r="12" spans="1:8" x14ac:dyDescent="0.2">
      <c r="A12" t="s">
        <v>20</v>
      </c>
      <c r="B12">
        <v>142</v>
      </c>
      <c r="C12" t="s">
        <v>14</v>
      </c>
      <c r="D12">
        <v>558</v>
      </c>
    </row>
    <row r="13" spans="1:8" x14ac:dyDescent="0.2">
      <c r="A13" t="s">
        <v>20</v>
      </c>
      <c r="B13">
        <v>2673</v>
      </c>
      <c r="C13" t="s">
        <v>14</v>
      </c>
      <c r="D13">
        <v>15</v>
      </c>
    </row>
    <row r="14" spans="1:8" x14ac:dyDescent="0.2">
      <c r="A14" t="s">
        <v>20</v>
      </c>
      <c r="B14">
        <v>163</v>
      </c>
      <c r="C14" t="s">
        <v>14</v>
      </c>
      <c r="D14">
        <v>2307</v>
      </c>
    </row>
    <row r="15" spans="1:8" x14ac:dyDescent="0.2">
      <c r="A15" t="s">
        <v>20</v>
      </c>
      <c r="B15">
        <v>2220</v>
      </c>
      <c r="C15" t="s">
        <v>14</v>
      </c>
      <c r="D15">
        <v>88</v>
      </c>
    </row>
    <row r="16" spans="1:8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sortState xmlns:xlrd2="http://schemas.microsoft.com/office/spreadsheetml/2017/richdata2" ref="A2:D566">
    <sortCondition ref="B2:B566"/>
  </sortState>
  <mergeCells count="1">
    <mergeCell ref="F3:H3"/>
  </mergeCells>
  <conditionalFormatting sqref="A1:A1048141">
    <cfRule type="containsText" dxfId="14" priority="20" operator="containsText" text="failed">
      <formula>NOT(ISERROR(SEARCH("failed",A1)))</formula>
    </cfRule>
    <cfRule type="containsText" dxfId="13" priority="19" operator="containsText" text="successful">
      <formula>NOT(ISERROR(SEARCH("successful",A1)))</formula>
    </cfRule>
    <cfRule type="containsText" dxfId="12" priority="18" operator="containsText" text="live">
      <formula>NOT(ISERROR(SEARCH("live",A1)))</formula>
    </cfRule>
    <cfRule type="containsText" dxfId="11" priority="17" operator="containsText" text="canceled">
      <formula>NOT(ISERROR(SEARCH("canceled",A1)))</formula>
    </cfRule>
    <cfRule type="containsText" dxfId="10" priority="16" operator="containsText" text="cancelled">
      <formula>NOT(ISERROR(SEARCH("cancelled",A1)))</formula>
    </cfRule>
  </conditionalFormatting>
  <conditionalFormatting sqref="C1:C1047940">
    <cfRule type="containsText" dxfId="9" priority="11" operator="containsText" text="cancelled">
      <formula>NOT(ISERROR(SEARCH("cancelled",C1)))</formula>
    </cfRule>
    <cfRule type="containsText" dxfId="8" priority="14" operator="containsText" text="successful">
      <formula>NOT(ISERROR(SEARCH("successful",C1)))</formula>
    </cfRule>
    <cfRule type="containsText" dxfId="7" priority="15" operator="containsText" text="failed">
      <formula>NOT(ISERROR(SEARCH("failed",C1)))</formula>
    </cfRule>
    <cfRule type="containsText" dxfId="6" priority="13" operator="containsText" text="live">
      <formula>NOT(ISERROR(SEARCH("live",C1)))</formula>
    </cfRule>
    <cfRule type="containsText" dxfId="5" priority="12" operator="containsText" text="canceled">
      <formula>NOT(ISERROR(SEARCH("canceled",C1)))</formula>
    </cfRule>
  </conditionalFormatting>
  <conditionalFormatting sqref="G4:H4">
    <cfRule type="containsText" dxfId="4" priority="1" operator="containsText" text="cancelled">
      <formula>NOT(ISERROR(SEARCH("cancelled",G4)))</formula>
    </cfRule>
    <cfRule type="containsText" dxfId="3" priority="5" operator="containsText" text="failed">
      <formula>NOT(ISERROR(SEARCH("failed",G4)))</formula>
    </cfRule>
    <cfRule type="containsText" dxfId="2" priority="2" operator="containsText" text="canceled">
      <formula>NOT(ISERROR(SEARCH("canceled",G4)))</formula>
    </cfRule>
    <cfRule type="containsText" dxfId="1" priority="3" operator="containsText" text="live">
      <formula>NOT(ISERROR(SEARCH("live",G4)))</formula>
    </cfRule>
    <cfRule type="containsText" dxfId="0" priority="4" operator="containsText" text="successful">
      <formula>NOT(ISERROR(SEARCH("successful",G4)))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Analysis of Parent Category</vt:lpstr>
      <vt:lpstr>Analysis of Sub-Category</vt:lpstr>
      <vt:lpstr>Analysis based on Date Created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Chenita Francis-Hare</cp:lastModifiedBy>
  <dcterms:created xsi:type="dcterms:W3CDTF">2021-09-29T18:52:28Z</dcterms:created>
  <dcterms:modified xsi:type="dcterms:W3CDTF">2023-05-02T00:09:33Z</dcterms:modified>
</cp:coreProperties>
</file>