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p\Desktop\school\blok1\fysiologie en biochemie\week2\"/>
    </mc:Choice>
  </mc:AlternateContent>
  <xr:revisionPtr revIDLastSave="0" documentId="13_ncr:1_{20E214C9-AED3-4E2E-9828-B031488B3A39}" xr6:coauthVersionLast="47" xr6:coauthVersionMax="47" xr10:uidLastSave="{00000000-0000-0000-0000-000000000000}"/>
  <bookViews>
    <workbookView xWindow="-108" yWindow="-108" windowWidth="23256" windowHeight="12576" xr2:uid="{C3172B08-E4CF-446F-A5C1-4446E48BD275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3" l="1"/>
  <c r="X23" i="3"/>
  <c r="Y23" i="3"/>
  <c r="Z23" i="3"/>
  <c r="AA23" i="3"/>
  <c r="X22" i="3"/>
  <c r="Y22" i="3"/>
  <c r="Z22" i="3"/>
  <c r="AA2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W2" i="3"/>
  <c r="Y11" i="3"/>
  <c r="Y2" i="3"/>
  <c r="Y3" i="3"/>
  <c r="Y4" i="3"/>
  <c r="Y5" i="3"/>
  <c r="Y6" i="3"/>
  <c r="Y7" i="3"/>
  <c r="Y8" i="3"/>
  <c r="Y9" i="3"/>
  <c r="Y10" i="3"/>
  <c r="Y12" i="3"/>
  <c r="Y13" i="3"/>
  <c r="Y14" i="3"/>
  <c r="Y15" i="3"/>
  <c r="Y16" i="3"/>
  <c r="Y17" i="3"/>
  <c r="Y18" i="3"/>
  <c r="Y19" i="3"/>
  <c r="Y20" i="3"/>
  <c r="Y2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Q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2" i="3"/>
  <c r="R3" i="3"/>
  <c r="R4" i="3"/>
  <c r="R23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P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I2" i="3"/>
  <c r="I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H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H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14" i="3"/>
  <c r="N3" i="3"/>
  <c r="N4" i="3"/>
  <c r="N5" i="3"/>
  <c r="N6" i="3"/>
  <c r="N7" i="3"/>
  <c r="N8" i="3"/>
  <c r="N9" i="3"/>
  <c r="N10" i="3"/>
  <c r="N11" i="3"/>
  <c r="N12" i="3"/>
  <c r="N13" i="3"/>
  <c r="N15" i="3"/>
  <c r="N16" i="3"/>
  <c r="N17" i="3"/>
  <c r="N18" i="3"/>
  <c r="N19" i="3"/>
  <c r="N20" i="3"/>
  <c r="N21" i="3"/>
  <c r="N2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4" i="3"/>
  <c r="I5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U22" i="3" l="1"/>
  <c r="U23" i="3"/>
  <c r="T23" i="3"/>
  <c r="T22" i="3"/>
  <c r="S22" i="3"/>
  <c r="S23" i="3"/>
  <c r="R22" i="3"/>
  <c r="J22" i="3"/>
  <c r="K22" i="3"/>
  <c r="L23" i="3"/>
  <c r="M23" i="3"/>
  <c r="M22" i="3"/>
  <c r="J23" i="3"/>
  <c r="K23" i="3"/>
  <c r="L22" i="3"/>
  <c r="N23" i="3"/>
  <c r="V23" i="3"/>
  <c r="W22" i="3"/>
  <c r="P23" i="3"/>
  <c r="O23" i="3"/>
  <c r="V22" i="3"/>
  <c r="I22" i="3"/>
  <c r="W23" i="3"/>
  <c r="N22" i="3"/>
  <c r="O22" i="3"/>
  <c r="I23" i="3"/>
  <c r="Q23" i="3"/>
  <c r="P22" i="3"/>
  <c r="Q22" i="3"/>
  <c r="H23" i="3"/>
</calcChain>
</file>

<file path=xl/sharedStrings.xml><?xml version="1.0" encoding="utf-8"?>
<sst xmlns="http://schemas.openxmlformats.org/spreadsheetml/2006/main" count="29" uniqueCount="29">
  <si>
    <t>Team</t>
  </si>
  <si>
    <t>Gewicht (kg)</t>
  </si>
  <si>
    <t>Leeftijd (jr)</t>
  </si>
  <si>
    <t>Trainingsniveau (0-6)</t>
  </si>
  <si>
    <t>Geslacht (0=v, 1=m, 2=a)</t>
  </si>
  <si>
    <t>HR-eind</t>
  </si>
  <si>
    <t>HR-begin</t>
  </si>
  <si>
    <t>Gemiddelde</t>
  </si>
  <si>
    <t>Standaardeviatie</t>
  </si>
  <si>
    <t>volwassen</t>
  </si>
  <si>
    <t>niet volwassen</t>
  </si>
  <si>
    <t>man</t>
  </si>
  <si>
    <t>vrouw</t>
  </si>
  <si>
    <t>gewicht&gt;70</t>
  </si>
  <si>
    <t>gewicht&lt;=70</t>
  </si>
  <si>
    <t>niet sporter(0-3)</t>
  </si>
  <si>
    <t>sporter(3-6)</t>
  </si>
  <si>
    <t>volwassen vrouw</t>
  </si>
  <si>
    <t>volwassen man</t>
  </si>
  <si>
    <t>niet volwassen man</t>
  </si>
  <si>
    <t>niet volwassen vrouw</t>
  </si>
  <si>
    <t>gewicht&lt;=70 vrouw</t>
  </si>
  <si>
    <t>gewicht&lt;=70 man</t>
  </si>
  <si>
    <t>gewicht&gt;70 vrouw</t>
  </si>
  <si>
    <t>gewicht&gt;70 man</t>
  </si>
  <si>
    <t>niet sporter(0-3) vrouw</t>
  </si>
  <si>
    <t>niet sporter(0-3) man</t>
  </si>
  <si>
    <t>sporter(3-6) vrouw</t>
  </si>
  <si>
    <t>sporter(3-6)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</si>
</sst>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gemiddelde verhoging in hartslag volwassenen</a:t>
            </a:r>
          </a:p>
        </c:rich>
      </c:tx>
      <c:layout>
        <c:manualLayout>
          <c:xMode val="edge"/>
          <c:yMode val="edge"/>
          <c:x val="0.237145669291338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Sheet2!$H$23:$M$23</c:f>
                <c:numCache>
                  <c:formatCode>General</c:formatCode>
                  <c:ptCount val="6"/>
                  <c:pt idx="0">
                    <c:v>20.043468387482243</c:v>
                  </c:pt>
                  <c:pt idx="1">
                    <c:v>15.55835788250161</c:v>
                  </c:pt>
                  <c:pt idx="2">
                    <c:v>8.3216584885466194</c:v>
                  </c:pt>
                  <c:pt idx="3">
                    <c:v>23.971953309118252</c:v>
                  </c:pt>
                  <c:pt idx="4">
                    <c:v>20.152543263816604</c:v>
                  </c:pt>
                  <c:pt idx="5">
                    <c:v>12.020815280171307</c:v>
                  </c:pt>
                </c:numCache>
              </c:numRef>
            </c:plus>
            <c:minus>
              <c:numRef>
                <c:f>Sheet2!$H$23:$M$23</c:f>
                <c:numCache>
                  <c:formatCode>General</c:formatCode>
                  <c:ptCount val="6"/>
                  <c:pt idx="0">
                    <c:v>20.043468387482243</c:v>
                  </c:pt>
                  <c:pt idx="1">
                    <c:v>15.55835788250161</c:v>
                  </c:pt>
                  <c:pt idx="2">
                    <c:v>8.3216584885466194</c:v>
                  </c:pt>
                  <c:pt idx="3">
                    <c:v>23.971953309118252</c:v>
                  </c:pt>
                  <c:pt idx="4">
                    <c:v>20.152543263816604</c:v>
                  </c:pt>
                  <c:pt idx="5">
                    <c:v>12.020815280171307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Sheet2!$H$1:$M$1</c:f>
              <c:strCache>
                <c:ptCount val="6"/>
                <c:pt idx="0">
                  <c:v>volwassen</c:v>
                </c:pt>
                <c:pt idx="1">
                  <c:v>niet volwassen</c:v>
                </c:pt>
                <c:pt idx="2">
                  <c:v>volwassen vrouw</c:v>
                </c:pt>
                <c:pt idx="3">
                  <c:v>volwassen man</c:v>
                </c:pt>
                <c:pt idx="4">
                  <c:v>niet volwassen vrouw</c:v>
                </c:pt>
                <c:pt idx="5">
                  <c:v>niet volwassen man</c:v>
                </c:pt>
              </c:strCache>
            </c:strRef>
          </c:cat>
          <c:val>
            <c:numRef>
              <c:f>Sheet2!$H$22:$M$22</c:f>
              <c:numCache>
                <c:formatCode>General</c:formatCode>
                <c:ptCount val="6"/>
                <c:pt idx="0">
                  <c:v>65.90625</c:v>
                </c:pt>
                <c:pt idx="1">
                  <c:v>64.625</c:v>
                </c:pt>
                <c:pt idx="2">
                  <c:v>66.5</c:v>
                </c:pt>
                <c:pt idx="3">
                  <c:v>65.63636363636364</c:v>
                </c:pt>
                <c:pt idx="4">
                  <c:v>71.25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9CE-9EDE-4652D4CB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56576"/>
        <c:axId val="504862808"/>
      </c:barChart>
      <c:catAx>
        <c:axId val="504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862808"/>
        <c:crosses val="autoZero"/>
        <c:auto val="1"/>
        <c:lblAlgn val="ctr"/>
        <c:lblOffset val="100"/>
        <c:noMultiLvlLbl val="0"/>
      </c:catAx>
      <c:valAx>
        <c:axId val="504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8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gemiddelde</a:t>
            </a:r>
            <a:r>
              <a:rPr lang="nl-NL" baseline="0"/>
              <a:t> verhoging in hartslag man/vrouw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Sheet2!$N$23:$O$23</c:f>
                <c:numCache>
                  <c:formatCode>General</c:formatCode>
                  <c:ptCount val="2"/>
                  <c:pt idx="0">
                    <c:v>22.341535998431944</c:v>
                  </c:pt>
                  <c:pt idx="1">
                    <c:v>10.919074616293736</c:v>
                  </c:pt>
                </c:numCache>
              </c:numRef>
            </c:plus>
            <c:minus>
              <c:numRef>
                <c:f>Sheet2!$N$23:$O$23</c:f>
                <c:numCache>
                  <c:formatCode>General</c:formatCode>
                  <c:ptCount val="2"/>
                  <c:pt idx="0">
                    <c:v>22.341535998431944</c:v>
                  </c:pt>
                  <c:pt idx="1">
                    <c:v>10.919074616293736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Sheet2!$N$1:$O$1</c:f>
              <c:strCache>
                <c:ptCount val="2"/>
                <c:pt idx="0">
                  <c:v>man</c:v>
                </c:pt>
                <c:pt idx="1">
                  <c:v>vrouw</c:v>
                </c:pt>
              </c:strCache>
            </c:strRef>
          </c:cat>
          <c:val>
            <c:numRef>
              <c:f>Sheet2!$N$22:$O$22</c:f>
              <c:numCache>
                <c:formatCode>General</c:formatCode>
                <c:ptCount val="2"/>
                <c:pt idx="0">
                  <c:v>64.461538461538467</c:v>
                </c:pt>
                <c:pt idx="1">
                  <c:v>67.857142857142861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7-4F7D-884E-5E0A86F9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56232"/>
        <c:axId val="502885232"/>
      </c:barChart>
      <c:catAx>
        <c:axId val="3886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2885232"/>
        <c:crosses val="autoZero"/>
        <c:auto val="1"/>
        <c:lblAlgn val="ctr"/>
        <c:lblOffset val="100"/>
        <c:noMultiLvlLbl val="0"/>
      </c:catAx>
      <c:valAx>
        <c:axId val="5028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865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verhoging in hartslag op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Sheet2!$P$23:$U$23</c:f>
                <c:numCache>
                  <c:formatCode>General</c:formatCode>
                  <c:ptCount val="6"/>
                  <c:pt idx="0">
                    <c:v>14.481894721522968</c:v>
                  </c:pt>
                  <c:pt idx="1">
                    <c:v>25.514048417816156</c:v>
                  </c:pt>
                  <c:pt idx="2">
                    <c:v>10.919074616293736</c:v>
                  </c:pt>
                  <c:pt idx="3">
                    <c:v>15.588075418026929</c:v>
                  </c:pt>
                  <c:pt idx="4">
                    <c:v>0</c:v>
                  </c:pt>
                  <c:pt idx="5">
                    <c:v>25.514048417816156</c:v>
                  </c:pt>
                </c:numCache>
              </c:numRef>
            </c:plus>
            <c:minus>
              <c:numRef>
                <c:f>Sheet2!$P$23:$U$23</c:f>
                <c:numCache>
                  <c:formatCode>General</c:formatCode>
                  <c:ptCount val="6"/>
                  <c:pt idx="0">
                    <c:v>14.481894721522968</c:v>
                  </c:pt>
                  <c:pt idx="1">
                    <c:v>25.514048417816156</c:v>
                  </c:pt>
                  <c:pt idx="2">
                    <c:v>10.919074616293736</c:v>
                  </c:pt>
                  <c:pt idx="3">
                    <c:v>15.588075418026929</c:v>
                  </c:pt>
                  <c:pt idx="4">
                    <c:v>0</c:v>
                  </c:pt>
                  <c:pt idx="5">
                    <c:v>25.514048417816156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Sheet2!$P$22:$U$22</c:f>
              <c:numCache>
                <c:formatCode>General</c:formatCode>
                <c:ptCount val="6"/>
                <c:pt idx="0">
                  <c:v>61.571428571428569</c:v>
                </c:pt>
                <c:pt idx="1">
                  <c:v>75.166666666666671</c:v>
                </c:pt>
                <c:pt idx="2">
                  <c:v>67.857142857142861</c:v>
                </c:pt>
                <c:pt idx="3">
                  <c:v>55.285714285714285</c:v>
                </c:pt>
                <c:pt idx="4">
                  <c:v>0</c:v>
                </c:pt>
                <c:pt idx="5">
                  <c:v>75.166666666666671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D08-AECC-13942AD6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00760"/>
        <c:axId val="503999448"/>
      </c:barChart>
      <c:catAx>
        <c:axId val="5040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3999448"/>
        <c:crosses val="autoZero"/>
        <c:auto val="1"/>
        <c:lblAlgn val="ctr"/>
        <c:lblOffset val="100"/>
        <c:noMultiLvlLbl val="0"/>
      </c:catAx>
      <c:valAx>
        <c:axId val="5039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0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verhoging in hartslag op</a:t>
            </a:r>
            <a:r>
              <a:rPr lang="nl-NL" baseline="0"/>
              <a:t> sport niveau</a:t>
            </a:r>
          </a:p>
        </c:rich>
      </c:tx>
      <c:layout>
        <c:manualLayout>
          <c:xMode val="edge"/>
          <c:yMode val="edge"/>
          <c:x val="0.176604111986001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Sheet2!$V$23:$AA$23</c:f>
                <c:numCache>
                  <c:formatCode>General</c:formatCode>
                  <c:ptCount val="6"/>
                  <c:pt idx="0">
                    <c:v>17.778178657096344</c:v>
                  </c:pt>
                  <c:pt idx="1">
                    <c:v>16.429986136465374</c:v>
                  </c:pt>
                  <c:pt idx="2">
                    <c:v>12.740682870238935</c:v>
                  </c:pt>
                  <c:pt idx="3">
                    <c:v>21.899200898662947</c:v>
                  </c:pt>
                  <c:pt idx="4">
                    <c:v>0</c:v>
                  </c:pt>
                  <c:pt idx="5">
                    <c:v>18.454254897164599</c:v>
                  </c:pt>
                </c:numCache>
              </c:numRef>
            </c:plus>
            <c:minus>
              <c:numRef>
                <c:f>Sheet2!$V$23:$AA$23</c:f>
                <c:numCache>
                  <c:formatCode>General</c:formatCode>
                  <c:ptCount val="6"/>
                  <c:pt idx="0">
                    <c:v>17.778178657096344</c:v>
                  </c:pt>
                  <c:pt idx="1">
                    <c:v>16.429986136465374</c:v>
                  </c:pt>
                  <c:pt idx="2">
                    <c:v>12.740682870238935</c:v>
                  </c:pt>
                  <c:pt idx="3">
                    <c:v>21.899200898662947</c:v>
                  </c:pt>
                  <c:pt idx="4">
                    <c:v>0</c:v>
                  </c:pt>
                  <c:pt idx="5">
                    <c:v>18.454254897164599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Sheet2!$V$1:$AA$1</c:f>
              <c:strCache>
                <c:ptCount val="6"/>
                <c:pt idx="0">
                  <c:v>niet sporter(0-3)</c:v>
                </c:pt>
                <c:pt idx="1">
                  <c:v>sporter(3-6)</c:v>
                </c:pt>
                <c:pt idx="2">
                  <c:v>niet sporter(0-3) vrouw</c:v>
                </c:pt>
                <c:pt idx="3">
                  <c:v>niet sporter(0-3) man</c:v>
                </c:pt>
                <c:pt idx="4">
                  <c:v>sporter(3-6) vrouw</c:v>
                </c:pt>
                <c:pt idx="5">
                  <c:v>sporter(3-6) man</c:v>
                </c:pt>
              </c:strCache>
            </c:strRef>
          </c:cat>
          <c:val>
            <c:numRef>
              <c:f>Sheet2!$V$22:$AA$22</c:f>
              <c:numCache>
                <c:formatCode>General</c:formatCode>
                <c:ptCount val="6"/>
                <c:pt idx="0">
                  <c:v>73.318181818181813</c:v>
                </c:pt>
                <c:pt idx="1">
                  <c:v>56.277777777777779</c:v>
                </c:pt>
                <c:pt idx="2">
                  <c:v>69.8</c:v>
                </c:pt>
                <c:pt idx="3">
                  <c:v>76.25</c:v>
                </c:pt>
                <c:pt idx="4">
                  <c:v>63</c:v>
                </c:pt>
                <c:pt idx="5">
                  <c:v>54.357142857142854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6-4C53-8F20-C6A0A780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03544"/>
        <c:axId val="390609120"/>
      </c:barChart>
      <c:catAx>
        <c:axId val="39060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609120"/>
        <c:crosses val="autoZero"/>
        <c:auto val="1"/>
        <c:lblAlgn val="ctr"/>
        <c:lblOffset val="100"/>
        <c:noMultiLvlLbl val="0"/>
      </c:catAx>
      <c:valAx>
        <c:axId val="390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60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22</xdr:row>
      <xdr:rowOff>179070</xdr:rowOff>
    </xdr:from>
    <xdr:to>
      <xdr:col>12</xdr:col>
      <xdr:colOff>137160</xdr:colOff>
      <xdr:row>37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12091-B5D0-4033-AE3C-E2709DE93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678180</xdr:colOff>
      <xdr:row>22</xdr:row>
      <xdr:rowOff>179070</xdr:rowOff>
    </xdr:from>
    <xdr:to>
      <xdr:col>15</xdr:col>
      <xdr:colOff>571500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820E3-713E-455C-9CEC-44E74E79D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236220</xdr:colOff>
      <xdr:row>23</xdr:row>
      <xdr:rowOff>3810</xdr:rowOff>
    </xdr:from>
    <xdr:to>
      <xdr:col>20</xdr:col>
      <xdr:colOff>708660</xdr:colOff>
      <xdr:row>38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E1EC11-1BC5-4487-B885-D35CD64E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396240</xdr:colOff>
      <xdr:row>22</xdr:row>
      <xdr:rowOff>179070</xdr:rowOff>
    </xdr:from>
    <xdr:to>
      <xdr:col>26</xdr:col>
      <xdr:colOff>480060</xdr:colOff>
      <xdr:row>37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C6A898-87E4-49DF-B430-2C9E24A1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904A-4CB1-41D6-A554-9C06EA0D8BFC}">
  <dimension ref="A1:AA23"/>
  <sheetViews>
    <sheetView tabSelected="1" topLeftCell="H1" zoomScale="70" zoomScaleNormal="70" workbookViewId="0">
      <selection activeCell="M31" sqref="M31"/>
    </sheetView>
  </sheetViews>
  <sheetFormatPr defaultRowHeight="14.4" x14ac:dyDescent="0.3"/>
  <cols>
    <col min="1" max="1" width="5.5546875" bestFit="1" customWidth="1"/>
    <col min="2" max="2" width="9.77734375" bestFit="1" customWidth="1"/>
    <col min="3" max="3" width="21" bestFit="1" customWidth="1"/>
    <col min="4" max="4" width="11" bestFit="1" customWidth="1"/>
    <col min="5" max="5" width="18" bestFit="1" customWidth="1"/>
    <col min="6" max="6" width="8.33203125" bestFit="1" customWidth="1"/>
    <col min="7" max="7" width="14.77734375" bestFit="1" customWidth="1"/>
    <col min="8" max="8" width="14.6640625" bestFit="1" customWidth="1"/>
    <col min="9" max="9" width="15.109375" bestFit="1" customWidth="1"/>
    <col min="10" max="10" width="17.109375" bestFit="1" customWidth="1"/>
    <col min="11" max="11" width="15.6640625" bestFit="1" customWidth="1"/>
    <col min="12" max="12" width="21.5546875" bestFit="1" customWidth="1"/>
    <col min="13" max="13" width="20.109375" bestFit="1" customWidth="1"/>
    <col min="16" max="16" width="14.6640625" customWidth="1"/>
    <col min="17" max="17" width="14.6640625" bestFit="1" customWidth="1"/>
    <col min="18" max="18" width="19.6640625" bestFit="1" customWidth="1"/>
    <col min="19" max="20" width="18.44140625" bestFit="1" customWidth="1"/>
    <col min="21" max="21" width="17.33203125" bestFit="1" customWidth="1"/>
    <col min="22" max="22" width="16.21875" bestFit="1" customWidth="1"/>
    <col min="23" max="23" width="14.6640625" customWidth="1"/>
    <col min="24" max="24" width="22.5546875" bestFit="1" customWidth="1"/>
    <col min="25" max="25" width="21.33203125" bestFit="1" customWidth="1"/>
    <col min="26" max="26" width="18.109375" bestFit="1" customWidth="1"/>
    <col min="27" max="27" width="16.88671875" bestFit="1" customWidth="1"/>
  </cols>
  <sheetData>
    <row r="1" spans="1:27" x14ac:dyDescent="0.3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6</v>
      </c>
      <c r="G1" s="1" t="s">
        <v>5</v>
      </c>
      <c r="H1" s="2" t="s">
        <v>9</v>
      </c>
      <c r="I1" s="2" t="s">
        <v>10</v>
      </c>
      <c r="J1" s="2" t="s">
        <v>17</v>
      </c>
      <c r="K1" s="2" t="s">
        <v>18</v>
      </c>
      <c r="L1" s="2" t="s">
        <v>20</v>
      </c>
      <c r="M1" s="2" t="s">
        <v>19</v>
      </c>
      <c r="N1" s="3" t="s">
        <v>11</v>
      </c>
      <c r="O1" s="3" t="s">
        <v>12</v>
      </c>
      <c r="P1" s="4" t="s">
        <v>14</v>
      </c>
      <c r="Q1" s="4" t="s">
        <v>13</v>
      </c>
      <c r="R1" s="4" t="s">
        <v>21</v>
      </c>
      <c r="S1" s="4" t="s">
        <v>22</v>
      </c>
      <c r="T1" s="4" t="s">
        <v>23</v>
      </c>
      <c r="U1" s="4" t="s">
        <v>24</v>
      </c>
      <c r="V1" s="5" t="s">
        <v>15</v>
      </c>
      <c r="W1" s="5" t="s">
        <v>16</v>
      </c>
      <c r="X1" s="6" t="s">
        <v>25</v>
      </c>
      <c r="Y1" s="6" t="s">
        <v>26</v>
      </c>
      <c r="Z1" s="6" t="s">
        <v>27</v>
      </c>
      <c r="AA1" s="6" t="s">
        <v>28</v>
      </c>
    </row>
    <row r="2" spans="1:27" x14ac:dyDescent="0.3">
      <c r="A2">
        <v>1</v>
      </c>
      <c r="B2">
        <v>18</v>
      </c>
      <c r="C2">
        <v>1</v>
      </c>
      <c r="D2">
        <v>70</v>
      </c>
      <c r="E2">
        <v>0</v>
      </c>
      <c r="F2">
        <v>78</v>
      </c>
      <c r="G2" s="1">
        <v>121.5</v>
      </c>
      <c r="H2">
        <f>IF(B2&gt;=18,G2-F2,"")</f>
        <v>43.5</v>
      </c>
      <c r="I2" t="str">
        <f>IF(B2&lt;18,G2-F2,"")</f>
        <v/>
      </c>
      <c r="J2" t="str">
        <f>IF(AND(B2&gt;=18,C2=0),G2-F2,"")</f>
        <v/>
      </c>
      <c r="K2">
        <f>IF(AND(B2&gt;=18,C2=1),G2-F2,"")</f>
        <v>43.5</v>
      </c>
      <c r="L2" t="str">
        <f>IF(AND(B2&lt;18,C2=0),G2-F2,"")</f>
        <v/>
      </c>
      <c r="M2" t="str">
        <f>IF(AND(B2&lt;18,C2=1),G2-F2,"")</f>
        <v/>
      </c>
      <c r="N2">
        <f>IF(C2=1,G2-F2,"")</f>
        <v>43.5</v>
      </c>
      <c r="O2" t="str">
        <f>IF(C2=0,G2-F2,"")</f>
        <v/>
      </c>
      <c r="P2">
        <f>IF(D2&lt;=70,G2-F2,"")</f>
        <v>43.5</v>
      </c>
      <c r="Q2" t="str">
        <f>IF(D2&gt;70,G2-F2,"")</f>
        <v/>
      </c>
      <c r="R2" t="str">
        <f>IF(AND(D2&lt;=70,C2=0),G2-F2,"")</f>
        <v/>
      </c>
      <c r="S2">
        <f>IF(AND(D2&lt;=70,C2=1),G2-F2,"")</f>
        <v>43.5</v>
      </c>
      <c r="T2" t="str">
        <f>IF(AND(D2&gt;70,C2=0),G2-F2,"")</f>
        <v/>
      </c>
      <c r="U2" t="str">
        <f>IF(AND(D2&gt;70,C2=1),G2-F2,"")</f>
        <v/>
      </c>
      <c r="V2">
        <f>IF(E2&lt;=3,G2-F2,"")</f>
        <v>43.5</v>
      </c>
      <c r="W2" t="str">
        <f>IF(E2&gt;3,G2-F2,"")</f>
        <v/>
      </c>
      <c r="X2" t="str">
        <f>IF(AND(E2&lt;=3,C2=0),G2-F2,"")</f>
        <v/>
      </c>
      <c r="Y2">
        <f>IF(AND(E2&lt;=3,C2=1),G2-F2,"")</f>
        <v>43.5</v>
      </c>
      <c r="Z2" t="str">
        <f>IF(AND(E2&gt;3,C2=0),G2-F2,"")</f>
        <v/>
      </c>
      <c r="AA2" t="str">
        <f>IF(AND(E2&gt;3,C2=1),G2-F2,"")</f>
        <v/>
      </c>
    </row>
    <row r="3" spans="1:27" x14ac:dyDescent="0.3">
      <c r="A3">
        <v>2</v>
      </c>
      <c r="B3">
        <v>18</v>
      </c>
      <c r="C3">
        <v>1</v>
      </c>
      <c r="D3">
        <v>83</v>
      </c>
      <c r="E3">
        <v>4</v>
      </c>
      <c r="F3">
        <v>74</v>
      </c>
      <c r="G3" s="1">
        <v>159</v>
      </c>
      <c r="H3">
        <f t="shared" ref="H3:H21" si="0">IF(B3&gt;=18,G3-F3,"")</f>
        <v>85</v>
      </c>
      <c r="I3" t="str">
        <f>IF(B3&lt;18,G3-F3,"")</f>
        <v/>
      </c>
      <c r="J3" t="str">
        <f t="shared" ref="J3:J21" si="1">IF(AND(B3&gt;=18,C3=0),G3-F3,"")</f>
        <v/>
      </c>
      <c r="K3">
        <f t="shared" ref="K3:K21" si="2">IF(AND(B3&gt;=18,C3=1),G3-F3,"")</f>
        <v>85</v>
      </c>
      <c r="L3" t="str">
        <f t="shared" ref="L3:L21" si="3">IF(AND(B3&lt;18,C3=0),G3-F3,"")</f>
        <v/>
      </c>
      <c r="M3" t="str">
        <f t="shared" ref="M3:M21" si="4">IF(AND(B3&lt;18,C3=1),G3-F3,"")</f>
        <v/>
      </c>
      <c r="N3">
        <f>IF(C3=1,G3-F3,"")</f>
        <v>85</v>
      </c>
      <c r="O3" t="str">
        <f>IF(C3=0,G3-F3,"")</f>
        <v/>
      </c>
      <c r="P3" t="str">
        <f>IF(D3&lt;=70,G3-F3,"")</f>
        <v/>
      </c>
      <c r="Q3">
        <f>IF(D3&gt;70,G3-F3,"")</f>
        <v>85</v>
      </c>
      <c r="R3" t="str">
        <f t="shared" ref="R3:R21" si="5">IF(AND(D3&lt;=70,C3=0),G3-F3,"")</f>
        <v/>
      </c>
      <c r="S3" t="str">
        <f t="shared" ref="S3:S21" si="6">IF(AND(D3&lt;=70,C3=1),G3-F3,"")</f>
        <v/>
      </c>
      <c r="T3" t="str">
        <f t="shared" ref="T3:T21" si="7">IF(AND(D3&gt;70,C3=0),G3-F3,"")</f>
        <v/>
      </c>
      <c r="U3">
        <f t="shared" ref="U3:U21" si="8">IF(AND(D3&gt;70,C3=1),G3-F3,"")</f>
        <v>85</v>
      </c>
      <c r="V3" t="str">
        <f>IF(E3&lt;=3,G3-F3,"")</f>
        <v/>
      </c>
      <c r="W3">
        <f>IF(E3&gt;3,G3-F3,"")</f>
        <v>85</v>
      </c>
      <c r="X3" t="str">
        <f t="shared" ref="X3:X21" si="9">IF(AND(E3&lt;=3,C3=0),G3-F3,"")</f>
        <v/>
      </c>
      <c r="Y3" t="str">
        <f t="shared" ref="Y3:Y21" si="10">IF(AND(E3&lt;=3,C3=1),G3-F3,"")</f>
        <v/>
      </c>
      <c r="Z3" t="str">
        <f t="shared" ref="Z3:Z21" si="11">IF(AND(E3&gt;3,C3=0),G3-F3,"")</f>
        <v/>
      </c>
      <c r="AA3">
        <f t="shared" ref="AA3:AA21" si="12">IF(AND(E3&gt;3,C3=1),G3-F3,"")</f>
        <v>85</v>
      </c>
    </row>
    <row r="4" spans="1:27" x14ac:dyDescent="0.3">
      <c r="A4">
        <v>3</v>
      </c>
      <c r="B4">
        <v>26</v>
      </c>
      <c r="C4">
        <v>0</v>
      </c>
      <c r="D4">
        <v>53</v>
      </c>
      <c r="E4">
        <v>3</v>
      </c>
      <c r="F4">
        <v>81</v>
      </c>
      <c r="G4" s="1">
        <v>137.5</v>
      </c>
      <c r="H4">
        <f t="shared" si="0"/>
        <v>56.5</v>
      </c>
      <c r="I4" t="str">
        <f t="shared" ref="I4:I21" si="13">IF(B4&lt;18,G4-F4,"")</f>
        <v/>
      </c>
      <c r="J4">
        <f t="shared" si="1"/>
        <v>56.5</v>
      </c>
      <c r="K4" t="str">
        <f t="shared" si="2"/>
        <v/>
      </c>
      <c r="L4" t="str">
        <f t="shared" si="3"/>
        <v/>
      </c>
      <c r="M4" t="str">
        <f t="shared" si="4"/>
        <v/>
      </c>
      <c r="N4" t="str">
        <f>IF(C4=1,G4-F4,"")</f>
        <v/>
      </c>
      <c r="O4">
        <f>IF(C4=0,G4-F4,"")</f>
        <v>56.5</v>
      </c>
      <c r="P4">
        <f>IF(D4&lt;=70,G4-F4,"")</f>
        <v>56.5</v>
      </c>
      <c r="Q4" t="str">
        <f>IF(D4&gt;70,G4-F4,"")</f>
        <v/>
      </c>
      <c r="R4">
        <f t="shared" si="5"/>
        <v>56.5</v>
      </c>
      <c r="S4" t="str">
        <f t="shared" si="6"/>
        <v/>
      </c>
      <c r="T4" t="str">
        <f t="shared" si="7"/>
        <v/>
      </c>
      <c r="U4" t="str">
        <f t="shared" si="8"/>
        <v/>
      </c>
      <c r="V4">
        <f>IF(E4&lt;=3,G4-F4,"")</f>
        <v>56.5</v>
      </c>
      <c r="W4" t="str">
        <f>IF(E4&gt;3,G4-F4,"")</f>
        <v/>
      </c>
      <c r="X4">
        <f t="shared" si="9"/>
        <v>56.5</v>
      </c>
      <c r="Y4" t="str">
        <f t="shared" si="10"/>
        <v/>
      </c>
      <c r="Z4" t="str">
        <f t="shared" si="11"/>
        <v/>
      </c>
      <c r="AA4" t="str">
        <f t="shared" si="12"/>
        <v/>
      </c>
    </row>
    <row r="5" spans="1:27" x14ac:dyDescent="0.3">
      <c r="A5">
        <v>4</v>
      </c>
      <c r="B5">
        <v>17</v>
      </c>
      <c r="C5">
        <v>1</v>
      </c>
      <c r="D5">
        <v>63</v>
      </c>
      <c r="E5">
        <v>3</v>
      </c>
      <c r="F5">
        <v>71</v>
      </c>
      <c r="G5" s="1">
        <v>137.5</v>
      </c>
      <c r="H5" t="str">
        <f>IF(B5&gt;=18,G5-F5,"")</f>
        <v/>
      </c>
      <c r="I5">
        <f>IF(B5&lt;18,G5-F5,"")</f>
        <v>66.5</v>
      </c>
      <c r="J5" t="str">
        <f t="shared" si="1"/>
        <v/>
      </c>
      <c r="K5" t="str">
        <f t="shared" si="2"/>
        <v/>
      </c>
      <c r="L5" t="str">
        <f t="shared" si="3"/>
        <v/>
      </c>
      <c r="M5">
        <f t="shared" si="4"/>
        <v>66.5</v>
      </c>
      <c r="N5">
        <f>IF(C5=1,G5-F5,"")</f>
        <v>66.5</v>
      </c>
      <c r="O5" t="str">
        <f>IF(C5=0,G5-F5,"")</f>
        <v/>
      </c>
      <c r="P5">
        <f>IF(D5&lt;=70,G5-F5,"")</f>
        <v>66.5</v>
      </c>
      <c r="Q5" t="str">
        <f>IF(D5&gt;70,G5-F5,"")</f>
        <v/>
      </c>
      <c r="R5" t="str">
        <f t="shared" si="5"/>
        <v/>
      </c>
      <c r="S5">
        <f t="shared" si="6"/>
        <v>66.5</v>
      </c>
      <c r="T5" t="str">
        <f t="shared" si="7"/>
        <v/>
      </c>
      <c r="U5" t="str">
        <f t="shared" si="8"/>
        <v/>
      </c>
      <c r="V5">
        <f>IF(E5&lt;=3,G5-F5,"")</f>
        <v>66.5</v>
      </c>
      <c r="W5" t="str">
        <f>IF(E5&gt;3,G5-F5,"")</f>
        <v/>
      </c>
      <c r="X5" t="str">
        <f t="shared" si="9"/>
        <v/>
      </c>
      <c r="Y5">
        <f t="shared" si="10"/>
        <v>66.5</v>
      </c>
      <c r="Z5" t="str">
        <f t="shared" si="11"/>
        <v/>
      </c>
      <c r="AA5" t="str">
        <f t="shared" si="12"/>
        <v/>
      </c>
    </row>
    <row r="6" spans="1:27" x14ac:dyDescent="0.3">
      <c r="A6">
        <v>7</v>
      </c>
      <c r="B6">
        <v>19</v>
      </c>
      <c r="C6">
        <v>1</v>
      </c>
      <c r="D6">
        <v>72</v>
      </c>
      <c r="E6">
        <v>3</v>
      </c>
      <c r="F6">
        <v>86</v>
      </c>
      <c r="G6" s="1">
        <v>191.5</v>
      </c>
      <c r="H6">
        <f t="shared" si="0"/>
        <v>105.5</v>
      </c>
      <c r="I6" t="str">
        <f t="shared" si="13"/>
        <v/>
      </c>
      <c r="J6" t="str">
        <f t="shared" si="1"/>
        <v/>
      </c>
      <c r="K6">
        <f t="shared" si="2"/>
        <v>105.5</v>
      </c>
      <c r="L6" t="str">
        <f t="shared" si="3"/>
        <v/>
      </c>
      <c r="M6" t="str">
        <f t="shared" si="4"/>
        <v/>
      </c>
      <c r="N6">
        <f>IF(C6=1,G6-F6,"")</f>
        <v>105.5</v>
      </c>
      <c r="O6" t="str">
        <f>IF(C6=0,G6-F6,"")</f>
        <v/>
      </c>
      <c r="P6" t="str">
        <f>IF(D6&lt;=70,G6-F6,"")</f>
        <v/>
      </c>
      <c r="Q6">
        <f>IF(D6&gt;70,G6-F6,"")</f>
        <v>105.5</v>
      </c>
      <c r="R6" t="str">
        <f t="shared" si="5"/>
        <v/>
      </c>
      <c r="S6" t="str">
        <f t="shared" si="6"/>
        <v/>
      </c>
      <c r="T6" t="str">
        <f t="shared" si="7"/>
        <v/>
      </c>
      <c r="U6">
        <f t="shared" si="8"/>
        <v>105.5</v>
      </c>
      <c r="V6">
        <f>IF(E6&lt;=3,G6-F6,"")</f>
        <v>105.5</v>
      </c>
      <c r="W6" t="str">
        <f>IF(E6&gt;3,G6-F6,"")</f>
        <v/>
      </c>
      <c r="X6" t="str">
        <f t="shared" si="9"/>
        <v/>
      </c>
      <c r="Y6">
        <f t="shared" si="10"/>
        <v>105.5</v>
      </c>
      <c r="Z6" t="str">
        <f t="shared" si="11"/>
        <v/>
      </c>
      <c r="AA6" t="str">
        <f t="shared" si="12"/>
        <v/>
      </c>
    </row>
    <row r="7" spans="1:27" x14ac:dyDescent="0.3">
      <c r="A7">
        <v>8</v>
      </c>
      <c r="B7">
        <v>18</v>
      </c>
      <c r="C7">
        <v>0</v>
      </c>
      <c r="D7">
        <v>59</v>
      </c>
      <c r="E7">
        <v>3</v>
      </c>
      <c r="F7">
        <v>78</v>
      </c>
      <c r="G7" s="1">
        <v>151</v>
      </c>
      <c r="H7">
        <f t="shared" si="0"/>
        <v>73</v>
      </c>
      <c r="I7" t="str">
        <f t="shared" si="13"/>
        <v/>
      </c>
      <c r="J7">
        <f t="shared" si="1"/>
        <v>73</v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>IF(C7=1,G7-F7,"")</f>
        <v/>
      </c>
      <c r="O7">
        <f>IF(C7=0,G7-F7,"")</f>
        <v>73</v>
      </c>
      <c r="P7">
        <f>IF(D7&lt;=70,G7-F7,"")</f>
        <v>73</v>
      </c>
      <c r="Q7" t="str">
        <f>IF(D7&gt;70,G7-F7,"")</f>
        <v/>
      </c>
      <c r="R7">
        <f t="shared" si="5"/>
        <v>73</v>
      </c>
      <c r="S7" t="str">
        <f t="shared" si="6"/>
        <v/>
      </c>
      <c r="T7" t="str">
        <f t="shared" si="7"/>
        <v/>
      </c>
      <c r="U7" t="str">
        <f t="shared" si="8"/>
        <v/>
      </c>
      <c r="V7">
        <f>IF(E7&lt;=3,G7-F7,"")</f>
        <v>73</v>
      </c>
      <c r="W7" t="str">
        <f>IF(E7&gt;3,G7-F7,"")</f>
        <v/>
      </c>
      <c r="X7">
        <f t="shared" si="9"/>
        <v>73</v>
      </c>
      <c r="Y7" t="str">
        <f t="shared" si="10"/>
        <v/>
      </c>
      <c r="Z7" t="str">
        <f t="shared" si="11"/>
        <v/>
      </c>
      <c r="AA7" t="str">
        <f t="shared" si="12"/>
        <v/>
      </c>
    </row>
    <row r="8" spans="1:27" x14ac:dyDescent="0.3">
      <c r="A8">
        <v>9</v>
      </c>
      <c r="B8">
        <v>17</v>
      </c>
      <c r="C8">
        <v>0</v>
      </c>
      <c r="D8">
        <v>67</v>
      </c>
      <c r="E8">
        <v>3</v>
      </c>
      <c r="F8">
        <v>83</v>
      </c>
      <c r="G8" s="1">
        <v>168.5</v>
      </c>
      <c r="H8" t="str">
        <f t="shared" si="0"/>
        <v/>
      </c>
      <c r="I8">
        <f t="shared" si="13"/>
        <v>85.5</v>
      </c>
      <c r="J8" t="str">
        <f t="shared" si="1"/>
        <v/>
      </c>
      <c r="K8" t="str">
        <f t="shared" si="2"/>
        <v/>
      </c>
      <c r="L8">
        <f t="shared" si="3"/>
        <v>85.5</v>
      </c>
      <c r="M8" t="str">
        <f t="shared" si="4"/>
        <v/>
      </c>
      <c r="N8" t="str">
        <f>IF(C8=1,G8-F8,"")</f>
        <v/>
      </c>
      <c r="O8">
        <f>IF(C8=0,G8-F8,"")</f>
        <v>85.5</v>
      </c>
      <c r="P8">
        <f>IF(D8&lt;=70,G8-F8,"")</f>
        <v>85.5</v>
      </c>
      <c r="Q8" t="str">
        <f>IF(D8&gt;70,G8-F8,"")</f>
        <v/>
      </c>
      <c r="R8">
        <f t="shared" si="5"/>
        <v>85.5</v>
      </c>
      <c r="S8" t="str">
        <f t="shared" si="6"/>
        <v/>
      </c>
      <c r="T8" t="str">
        <f t="shared" si="7"/>
        <v/>
      </c>
      <c r="U8" t="str">
        <f t="shared" si="8"/>
        <v/>
      </c>
      <c r="V8">
        <f>IF(E8&lt;=3,G8-F8,"")</f>
        <v>85.5</v>
      </c>
      <c r="W8" t="str">
        <f>IF(E8&gt;3,G8-F8,"")</f>
        <v/>
      </c>
      <c r="X8">
        <f t="shared" si="9"/>
        <v>85.5</v>
      </c>
      <c r="Y8" t="str">
        <f t="shared" si="10"/>
        <v/>
      </c>
      <c r="Z8" t="str">
        <f t="shared" si="11"/>
        <v/>
      </c>
      <c r="AA8" t="str">
        <f t="shared" si="12"/>
        <v/>
      </c>
    </row>
    <row r="9" spans="1:27" x14ac:dyDescent="0.3">
      <c r="A9">
        <v>10</v>
      </c>
      <c r="B9">
        <v>18</v>
      </c>
      <c r="C9">
        <v>1</v>
      </c>
      <c r="D9">
        <v>93</v>
      </c>
      <c r="E9">
        <v>4</v>
      </c>
      <c r="F9">
        <v>77</v>
      </c>
      <c r="G9" s="1">
        <v>125.5</v>
      </c>
      <c r="H9">
        <f t="shared" si="0"/>
        <v>48.5</v>
      </c>
      <c r="I9" t="str">
        <f t="shared" si="13"/>
        <v/>
      </c>
      <c r="J9" t="str">
        <f t="shared" si="1"/>
        <v/>
      </c>
      <c r="K9">
        <f t="shared" si="2"/>
        <v>48.5</v>
      </c>
      <c r="L9" t="str">
        <f t="shared" si="3"/>
        <v/>
      </c>
      <c r="M9" t="str">
        <f t="shared" si="4"/>
        <v/>
      </c>
      <c r="N9">
        <f>IF(C9=1,G9-F9,"")</f>
        <v>48.5</v>
      </c>
      <c r="O9" t="str">
        <f>IF(C9=0,G9-F9,"")</f>
        <v/>
      </c>
      <c r="P9" t="str">
        <f>IF(D9&lt;=70,G9-F9,"")</f>
        <v/>
      </c>
      <c r="Q9">
        <f>IF(D9&gt;70,G9-F9,"")</f>
        <v>48.5</v>
      </c>
      <c r="R9" t="str">
        <f t="shared" si="5"/>
        <v/>
      </c>
      <c r="S9" t="str">
        <f t="shared" si="6"/>
        <v/>
      </c>
      <c r="T9" t="str">
        <f t="shared" si="7"/>
        <v/>
      </c>
      <c r="U9">
        <f t="shared" si="8"/>
        <v>48.5</v>
      </c>
      <c r="V9" t="str">
        <f>IF(E9&lt;=3,G9-F9,"")</f>
        <v/>
      </c>
      <c r="W9">
        <f>IF(E9&gt;3,G9-F9,"")</f>
        <v>48.5</v>
      </c>
      <c r="X9" t="str">
        <f t="shared" si="9"/>
        <v/>
      </c>
      <c r="Y9" t="str">
        <f t="shared" si="10"/>
        <v/>
      </c>
      <c r="Z9" t="str">
        <f t="shared" si="11"/>
        <v/>
      </c>
      <c r="AA9">
        <f t="shared" si="12"/>
        <v>48.5</v>
      </c>
    </row>
    <row r="10" spans="1:27" x14ac:dyDescent="0.3">
      <c r="A10">
        <v>11</v>
      </c>
      <c r="B10">
        <v>20</v>
      </c>
      <c r="C10">
        <v>0</v>
      </c>
      <c r="D10">
        <v>54</v>
      </c>
      <c r="E10">
        <v>1</v>
      </c>
      <c r="F10">
        <v>86</v>
      </c>
      <c r="G10" s="1">
        <v>163</v>
      </c>
      <c r="H10">
        <f t="shared" si="0"/>
        <v>77</v>
      </c>
      <c r="I10" t="str">
        <f t="shared" si="13"/>
        <v/>
      </c>
      <c r="J10">
        <f t="shared" si="1"/>
        <v>77</v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>IF(C10=1,G10-F10,"")</f>
        <v/>
      </c>
      <c r="O10">
        <f>IF(C10=0,G10-F10,"")</f>
        <v>77</v>
      </c>
      <c r="P10">
        <f>IF(D10&lt;=70,G10-F10,"")</f>
        <v>77</v>
      </c>
      <c r="Q10" t="str">
        <f>IF(D10&gt;70,G10-F10,"")</f>
        <v/>
      </c>
      <c r="R10">
        <f t="shared" si="5"/>
        <v>77</v>
      </c>
      <c r="S10" t="str">
        <f t="shared" si="6"/>
        <v/>
      </c>
      <c r="T10" t="str">
        <f t="shared" si="7"/>
        <v/>
      </c>
      <c r="U10" t="str">
        <f t="shared" si="8"/>
        <v/>
      </c>
      <c r="V10">
        <f>IF(E10&lt;=3,G10-F10,"")</f>
        <v>77</v>
      </c>
      <c r="W10" t="str">
        <f>IF(E10&gt;3,G10-F10,"")</f>
        <v/>
      </c>
      <c r="X10">
        <f t="shared" si="9"/>
        <v>77</v>
      </c>
      <c r="Y10" t="str">
        <f t="shared" si="10"/>
        <v/>
      </c>
      <c r="Z10" t="str">
        <f t="shared" si="11"/>
        <v/>
      </c>
      <c r="AA10" t="str">
        <f t="shared" si="12"/>
        <v/>
      </c>
    </row>
    <row r="11" spans="1:27" x14ac:dyDescent="0.3">
      <c r="A11">
        <v>12</v>
      </c>
      <c r="B11">
        <v>21</v>
      </c>
      <c r="C11">
        <v>0</v>
      </c>
      <c r="D11">
        <v>58</v>
      </c>
      <c r="E11">
        <v>5</v>
      </c>
      <c r="F11">
        <v>74</v>
      </c>
      <c r="G11" s="1">
        <v>137</v>
      </c>
      <c r="H11">
        <f t="shared" si="0"/>
        <v>63</v>
      </c>
      <c r="I11" t="str">
        <f t="shared" si="13"/>
        <v/>
      </c>
      <c r="J11">
        <f t="shared" si="1"/>
        <v>63</v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>IF(C11=1,G11-F11,"")</f>
        <v/>
      </c>
      <c r="O11">
        <f>IF(C11=0,G11-F11,"")</f>
        <v>63</v>
      </c>
      <c r="P11">
        <f>IF(D11&lt;=70,G11-F11,"")</f>
        <v>63</v>
      </c>
      <c r="Q11" t="str">
        <f>IF(D11&gt;70,G11-F11,"")</f>
        <v/>
      </c>
      <c r="R11">
        <f t="shared" si="5"/>
        <v>63</v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>IF(E11&lt;=3,G11-F11,"")</f>
        <v/>
      </c>
      <c r="W11">
        <f>IF(E11&gt;3,G11-F11,"")</f>
        <v>63</v>
      </c>
      <c r="X11" t="str">
        <f t="shared" si="9"/>
        <v/>
      </c>
      <c r="Y11" t="str">
        <f>IF(AND(E11&lt;=3,C11=1),G11-F11,"")</f>
        <v/>
      </c>
      <c r="Z11">
        <f t="shared" si="11"/>
        <v>63</v>
      </c>
      <c r="AA11" t="str">
        <f t="shared" si="12"/>
        <v/>
      </c>
    </row>
    <row r="12" spans="1:27" x14ac:dyDescent="0.3">
      <c r="A12">
        <v>13</v>
      </c>
      <c r="B12">
        <v>22</v>
      </c>
      <c r="C12">
        <v>1</v>
      </c>
      <c r="D12">
        <v>82</v>
      </c>
      <c r="E12">
        <v>3</v>
      </c>
      <c r="F12">
        <v>92</v>
      </c>
      <c r="G12" s="1">
        <v>187</v>
      </c>
      <c r="H12">
        <f t="shared" si="0"/>
        <v>95</v>
      </c>
      <c r="I12" t="str">
        <f t="shared" si="13"/>
        <v/>
      </c>
      <c r="J12" t="str">
        <f t="shared" si="1"/>
        <v/>
      </c>
      <c r="K12">
        <f t="shared" si="2"/>
        <v>95</v>
      </c>
      <c r="L12" t="str">
        <f t="shared" si="3"/>
        <v/>
      </c>
      <c r="M12" t="str">
        <f t="shared" si="4"/>
        <v/>
      </c>
      <c r="N12">
        <f>IF(C12=1,G12-F12,"")</f>
        <v>95</v>
      </c>
      <c r="O12" t="str">
        <f>IF(C12=0,G12-F12,"")</f>
        <v/>
      </c>
      <c r="P12" t="str">
        <f>IF(D12&lt;=70,G12-F12,"")</f>
        <v/>
      </c>
      <c r="Q12">
        <f>IF(D12&gt;70,G12-F12,"")</f>
        <v>95</v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95</v>
      </c>
      <c r="V12">
        <f>IF(E12&lt;=3,G12-F12,"")</f>
        <v>95</v>
      </c>
      <c r="W12" t="str">
        <f>IF(E12&gt;3,G12-F12,"")</f>
        <v/>
      </c>
      <c r="X12" t="str">
        <f t="shared" si="9"/>
        <v/>
      </c>
      <c r="Y12">
        <f t="shared" si="10"/>
        <v>95</v>
      </c>
      <c r="Z12" t="str">
        <f t="shared" si="11"/>
        <v/>
      </c>
      <c r="AA12" t="str">
        <f t="shared" si="12"/>
        <v/>
      </c>
    </row>
    <row r="13" spans="1:27" x14ac:dyDescent="0.3">
      <c r="A13">
        <v>14</v>
      </c>
      <c r="B13">
        <v>19</v>
      </c>
      <c r="C13">
        <v>1</v>
      </c>
      <c r="D13">
        <v>67</v>
      </c>
      <c r="E13">
        <v>4</v>
      </c>
      <c r="F13">
        <v>85</v>
      </c>
      <c r="G13" s="1">
        <v>133</v>
      </c>
      <c r="H13">
        <f t="shared" si="0"/>
        <v>48</v>
      </c>
      <c r="I13" t="str">
        <f t="shared" si="13"/>
        <v/>
      </c>
      <c r="J13" t="str">
        <f t="shared" si="1"/>
        <v/>
      </c>
      <c r="K13">
        <f t="shared" si="2"/>
        <v>48</v>
      </c>
      <c r="L13" t="str">
        <f t="shared" si="3"/>
        <v/>
      </c>
      <c r="M13" t="str">
        <f t="shared" si="4"/>
        <v/>
      </c>
      <c r="N13">
        <f>IF(C13=1,G13-F13,"")</f>
        <v>48</v>
      </c>
      <c r="O13" t="str">
        <f>IF(C13=0,G13-F13,"")</f>
        <v/>
      </c>
      <c r="P13">
        <f>IF(D13&lt;=70,G13-F13,"")</f>
        <v>48</v>
      </c>
      <c r="Q13" t="str">
        <f>IF(D13&gt;70,G13-F13,"")</f>
        <v/>
      </c>
      <c r="R13" t="str">
        <f t="shared" si="5"/>
        <v/>
      </c>
      <c r="S13">
        <f t="shared" si="6"/>
        <v>48</v>
      </c>
      <c r="T13" t="str">
        <f t="shared" si="7"/>
        <v/>
      </c>
      <c r="U13" t="str">
        <f t="shared" si="8"/>
        <v/>
      </c>
      <c r="V13" t="str">
        <f>IF(E13&lt;=3,G13-F13,"")</f>
        <v/>
      </c>
      <c r="W13">
        <f>IF(E13&gt;3,G13-F13,"")</f>
        <v>48</v>
      </c>
      <c r="X13" t="str">
        <f t="shared" si="9"/>
        <v/>
      </c>
      <c r="Y13" t="str">
        <f t="shared" si="10"/>
        <v/>
      </c>
      <c r="Z13" t="str">
        <f t="shared" si="11"/>
        <v/>
      </c>
      <c r="AA13">
        <f t="shared" si="12"/>
        <v>48</v>
      </c>
    </row>
    <row r="14" spans="1:27" x14ac:dyDescent="0.3">
      <c r="A14">
        <v>15</v>
      </c>
      <c r="B14">
        <v>18</v>
      </c>
      <c r="C14">
        <v>1</v>
      </c>
      <c r="D14">
        <v>65</v>
      </c>
      <c r="E14">
        <v>4</v>
      </c>
      <c r="F14">
        <v>116</v>
      </c>
      <c r="G14" s="1">
        <v>149.5</v>
      </c>
      <c r="H14">
        <f t="shared" si="0"/>
        <v>33.5</v>
      </c>
      <c r="I14" t="str">
        <f t="shared" si="13"/>
        <v/>
      </c>
      <c r="J14" t="str">
        <f t="shared" si="1"/>
        <v/>
      </c>
      <c r="K14">
        <f t="shared" si="2"/>
        <v>33.5</v>
      </c>
      <c r="L14" t="str">
        <f t="shared" si="3"/>
        <v/>
      </c>
      <c r="M14" t="str">
        <f t="shared" si="4"/>
        <v/>
      </c>
      <c r="N14">
        <f>IF(C14=1,G14-F14,"")</f>
        <v>33.5</v>
      </c>
      <c r="O14" t="str">
        <f>IF(C14=0,G14-F14,"")</f>
        <v/>
      </c>
      <c r="P14">
        <f>IF(D14&lt;=70,G14-F14,"")</f>
        <v>33.5</v>
      </c>
      <c r="Q14" t="str">
        <f>IF(D14&gt;70,G14-F14,"")</f>
        <v/>
      </c>
      <c r="R14" t="str">
        <f t="shared" si="5"/>
        <v/>
      </c>
      <c r="S14">
        <f t="shared" si="6"/>
        <v>33.5</v>
      </c>
      <c r="T14" t="str">
        <f t="shared" si="7"/>
        <v/>
      </c>
      <c r="U14" t="str">
        <f t="shared" si="8"/>
        <v/>
      </c>
      <c r="V14" t="str">
        <f>IF(E14&lt;=3,G14-F14,"")</f>
        <v/>
      </c>
      <c r="W14">
        <f>IF(E14&gt;3,G14-F14,"")</f>
        <v>33.5</v>
      </c>
      <c r="X14" t="str">
        <f t="shared" si="9"/>
        <v/>
      </c>
      <c r="Y14" t="str">
        <f t="shared" si="10"/>
        <v/>
      </c>
      <c r="Z14" t="str">
        <f t="shared" si="11"/>
        <v/>
      </c>
      <c r="AA14">
        <f t="shared" si="12"/>
        <v>33.5</v>
      </c>
    </row>
    <row r="15" spans="1:27" x14ac:dyDescent="0.3">
      <c r="A15">
        <v>16</v>
      </c>
      <c r="B15">
        <v>17</v>
      </c>
      <c r="C15">
        <v>0</v>
      </c>
      <c r="D15">
        <v>60</v>
      </c>
      <c r="E15">
        <v>3</v>
      </c>
      <c r="F15">
        <v>80</v>
      </c>
      <c r="G15" s="1">
        <v>137</v>
      </c>
      <c r="H15" t="str">
        <f t="shared" si="0"/>
        <v/>
      </c>
      <c r="I15">
        <f t="shared" si="13"/>
        <v>57</v>
      </c>
      <c r="J15" t="str">
        <f t="shared" si="1"/>
        <v/>
      </c>
      <c r="K15" t="str">
        <f t="shared" si="2"/>
        <v/>
      </c>
      <c r="L15">
        <f t="shared" si="3"/>
        <v>57</v>
      </c>
      <c r="M15" t="str">
        <f t="shared" si="4"/>
        <v/>
      </c>
      <c r="N15" t="str">
        <f>IF(C15=1,G15-F15,"")</f>
        <v/>
      </c>
      <c r="O15">
        <f>IF(C15=0,G15-F15,"")</f>
        <v>57</v>
      </c>
      <c r="P15">
        <f>IF(D15&lt;=70,G15-F15,"")</f>
        <v>57</v>
      </c>
      <c r="Q15" t="str">
        <f>IF(D15&gt;70,G15-F15,"")</f>
        <v/>
      </c>
      <c r="R15">
        <f t="shared" si="5"/>
        <v>57</v>
      </c>
      <c r="S15" t="str">
        <f t="shared" si="6"/>
        <v/>
      </c>
      <c r="T15" t="str">
        <f t="shared" si="7"/>
        <v/>
      </c>
      <c r="U15" t="str">
        <f t="shared" si="8"/>
        <v/>
      </c>
      <c r="V15">
        <f>IF(E15&lt;=3,G15-F15,"")</f>
        <v>57</v>
      </c>
      <c r="W15" t="str">
        <f>IF(E15&gt;3,G15-F15,"")</f>
        <v/>
      </c>
      <c r="X15">
        <f t="shared" si="9"/>
        <v>57</v>
      </c>
      <c r="Y15" t="str">
        <f t="shared" si="10"/>
        <v/>
      </c>
      <c r="Z15" t="str">
        <f t="shared" si="11"/>
        <v/>
      </c>
      <c r="AA15" t="str">
        <f t="shared" si="12"/>
        <v/>
      </c>
    </row>
    <row r="16" spans="1:27" x14ac:dyDescent="0.3">
      <c r="A16">
        <v>17</v>
      </c>
      <c r="B16">
        <v>16</v>
      </c>
      <c r="C16">
        <v>1</v>
      </c>
      <c r="D16">
        <v>68</v>
      </c>
      <c r="E16">
        <v>5</v>
      </c>
      <c r="F16">
        <v>74</v>
      </c>
      <c r="G16" s="1">
        <v>123.5</v>
      </c>
      <c r="H16" t="str">
        <f t="shared" si="0"/>
        <v/>
      </c>
      <c r="I16">
        <f t="shared" si="13"/>
        <v>49.5</v>
      </c>
      <c r="J16" t="str">
        <f t="shared" si="1"/>
        <v/>
      </c>
      <c r="K16" t="str">
        <f t="shared" si="2"/>
        <v/>
      </c>
      <c r="L16" t="str">
        <f t="shared" si="3"/>
        <v/>
      </c>
      <c r="M16">
        <f t="shared" si="4"/>
        <v>49.5</v>
      </c>
      <c r="N16">
        <f>IF(C16=1,G16-F16,"")</f>
        <v>49.5</v>
      </c>
      <c r="O16" t="str">
        <f>IF(C16=0,G16-F16,"")</f>
        <v/>
      </c>
      <c r="P16">
        <f>IF(D16&lt;=70,G16-F16,"")</f>
        <v>49.5</v>
      </c>
      <c r="Q16" t="str">
        <f>IF(D16&gt;70,G16-F16,"")</f>
        <v/>
      </c>
      <c r="R16" t="str">
        <f t="shared" si="5"/>
        <v/>
      </c>
      <c r="S16">
        <f t="shared" si="6"/>
        <v>49.5</v>
      </c>
      <c r="T16" t="str">
        <f t="shared" si="7"/>
        <v/>
      </c>
      <c r="U16" t="str">
        <f t="shared" si="8"/>
        <v/>
      </c>
      <c r="V16" t="str">
        <f>IF(E16&lt;=3,G16-F16,"")</f>
        <v/>
      </c>
      <c r="W16">
        <f>IF(E16&gt;3,G16-F16,"")</f>
        <v>49.5</v>
      </c>
      <c r="X16" t="str">
        <f t="shared" si="9"/>
        <v/>
      </c>
      <c r="Y16" t="str">
        <f t="shared" si="10"/>
        <v/>
      </c>
      <c r="Z16" t="str">
        <f t="shared" si="11"/>
        <v/>
      </c>
      <c r="AA16">
        <f t="shared" si="12"/>
        <v>49.5</v>
      </c>
    </row>
    <row r="17" spans="1:27" x14ac:dyDescent="0.3">
      <c r="A17">
        <v>18</v>
      </c>
      <c r="B17">
        <v>19</v>
      </c>
      <c r="C17">
        <v>0</v>
      </c>
      <c r="D17">
        <v>70</v>
      </c>
      <c r="E17">
        <v>5</v>
      </c>
      <c r="F17">
        <v>101</v>
      </c>
      <c r="G17" s="1">
        <v>164</v>
      </c>
      <c r="H17">
        <f t="shared" si="0"/>
        <v>63</v>
      </c>
      <c r="I17" t="str">
        <f t="shared" si="13"/>
        <v/>
      </c>
      <c r="J17">
        <f t="shared" si="1"/>
        <v>63</v>
      </c>
      <c r="K17" t="str">
        <f t="shared" si="2"/>
        <v/>
      </c>
      <c r="L17" t="str">
        <f t="shared" si="3"/>
        <v/>
      </c>
      <c r="M17" t="str">
        <f t="shared" si="4"/>
        <v/>
      </c>
      <c r="N17" t="str">
        <f>IF(C17=1,G17-F17,"")</f>
        <v/>
      </c>
      <c r="O17">
        <f>IF(C17=0,G17-F17,"")</f>
        <v>63</v>
      </c>
      <c r="P17">
        <f>IF(D17&lt;=70,G17-F17,"")</f>
        <v>63</v>
      </c>
      <c r="Q17" t="str">
        <f>IF(D17&gt;70,G17-F17,"")</f>
        <v/>
      </c>
      <c r="R17">
        <f t="shared" si="5"/>
        <v>63</v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>IF(E17&lt;=3,G17-F17,"")</f>
        <v/>
      </c>
      <c r="W17">
        <f>IF(E17&gt;3,G17-F17,"")</f>
        <v>63</v>
      </c>
      <c r="X17" t="str">
        <f t="shared" si="9"/>
        <v/>
      </c>
      <c r="Y17" t="str">
        <f t="shared" si="10"/>
        <v/>
      </c>
      <c r="Z17">
        <f t="shared" si="11"/>
        <v>63</v>
      </c>
      <c r="AA17" t="str">
        <f t="shared" si="12"/>
        <v/>
      </c>
    </row>
    <row r="18" spans="1:27" x14ac:dyDescent="0.3">
      <c r="A18">
        <v>19</v>
      </c>
      <c r="B18">
        <v>41</v>
      </c>
      <c r="C18">
        <v>1</v>
      </c>
      <c r="D18">
        <v>87</v>
      </c>
      <c r="E18">
        <v>5</v>
      </c>
      <c r="F18">
        <v>91</v>
      </c>
      <c r="G18" s="1">
        <v>132.5</v>
      </c>
      <c r="H18">
        <f t="shared" si="0"/>
        <v>41.5</v>
      </c>
      <c r="I18" t="str">
        <f t="shared" si="13"/>
        <v/>
      </c>
      <c r="J18" t="str">
        <f t="shared" si="1"/>
        <v/>
      </c>
      <c r="K18">
        <f t="shared" si="2"/>
        <v>41.5</v>
      </c>
      <c r="L18" t="str">
        <f t="shared" si="3"/>
        <v/>
      </c>
      <c r="M18" t="str">
        <f t="shared" si="4"/>
        <v/>
      </c>
      <c r="N18">
        <f>IF(C18=1,G18-F18,"")</f>
        <v>41.5</v>
      </c>
      <c r="O18" t="str">
        <f>IF(C18=0,G18-F18,"")</f>
        <v/>
      </c>
      <c r="P18" t="str">
        <f>IF(D18&lt;=70,G18-F18,"")</f>
        <v/>
      </c>
      <c r="Q18">
        <f>IF(D18&gt;70,G18-F18,"")</f>
        <v>41.5</v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41.5</v>
      </c>
      <c r="V18" t="str">
        <f>IF(E18&lt;=3,G18-F18,"")</f>
        <v/>
      </c>
      <c r="W18">
        <f>IF(E18&gt;3,G18-F18,"")</f>
        <v>41.5</v>
      </c>
      <c r="X18" t="str">
        <f t="shared" si="9"/>
        <v/>
      </c>
      <c r="Y18" t="str">
        <f t="shared" si="10"/>
        <v/>
      </c>
      <c r="Z18" t="str">
        <f t="shared" si="11"/>
        <v/>
      </c>
      <c r="AA18">
        <f t="shared" si="12"/>
        <v>41.5</v>
      </c>
    </row>
    <row r="19" spans="1:27" x14ac:dyDescent="0.3">
      <c r="A19">
        <v>20</v>
      </c>
      <c r="B19">
        <v>18</v>
      </c>
      <c r="C19">
        <v>1</v>
      </c>
      <c r="D19">
        <v>63</v>
      </c>
      <c r="E19">
        <v>5</v>
      </c>
      <c r="F19">
        <v>65</v>
      </c>
      <c r="G19" s="1">
        <v>139.5</v>
      </c>
      <c r="H19">
        <f t="shared" si="0"/>
        <v>74.5</v>
      </c>
      <c r="I19" t="str">
        <f t="shared" si="13"/>
        <v/>
      </c>
      <c r="J19" t="str">
        <f t="shared" si="1"/>
        <v/>
      </c>
      <c r="K19">
        <f t="shared" si="2"/>
        <v>74.5</v>
      </c>
      <c r="L19" t="str">
        <f t="shared" si="3"/>
        <v/>
      </c>
      <c r="M19" t="str">
        <f t="shared" si="4"/>
        <v/>
      </c>
      <c r="N19">
        <f>IF(C19=1,G19-F19,"")</f>
        <v>74.5</v>
      </c>
      <c r="O19" t="str">
        <f>IF(C19=0,G19-F19,"")</f>
        <v/>
      </c>
      <c r="P19">
        <f>IF(D19&lt;=70,G19-F19,"")</f>
        <v>74.5</v>
      </c>
      <c r="Q19" t="str">
        <f>IF(D19&gt;70,G19-F19,"")</f>
        <v/>
      </c>
      <c r="R19" t="str">
        <f t="shared" si="5"/>
        <v/>
      </c>
      <c r="S19">
        <f t="shared" si="6"/>
        <v>74.5</v>
      </c>
      <c r="T19" t="str">
        <f t="shared" si="7"/>
        <v/>
      </c>
      <c r="U19" t="str">
        <f t="shared" si="8"/>
        <v/>
      </c>
      <c r="V19" t="str">
        <f>IF(E19&lt;=3,G19-F19,"")</f>
        <v/>
      </c>
      <c r="W19">
        <f>IF(E19&gt;3,G19-F19,"")</f>
        <v>74.5</v>
      </c>
      <c r="X19" t="str">
        <f t="shared" si="9"/>
        <v/>
      </c>
      <c r="Y19" t="str">
        <f t="shared" si="10"/>
        <v/>
      </c>
      <c r="Z19" t="str">
        <f t="shared" si="11"/>
        <v/>
      </c>
      <c r="AA19">
        <f t="shared" si="12"/>
        <v>74.5</v>
      </c>
    </row>
    <row r="20" spans="1:27" x14ac:dyDescent="0.3">
      <c r="A20">
        <v>21</v>
      </c>
      <c r="B20">
        <v>19</v>
      </c>
      <c r="C20">
        <v>1</v>
      </c>
      <c r="D20">
        <v>78</v>
      </c>
      <c r="E20">
        <v>3</v>
      </c>
      <c r="F20">
        <v>85</v>
      </c>
      <c r="G20" s="1">
        <v>160.5</v>
      </c>
      <c r="H20">
        <f t="shared" si="0"/>
        <v>75.5</v>
      </c>
      <c r="I20" t="str">
        <f t="shared" si="13"/>
        <v/>
      </c>
      <c r="J20" t="str">
        <f t="shared" si="1"/>
        <v/>
      </c>
      <c r="K20">
        <f t="shared" si="2"/>
        <v>75.5</v>
      </c>
      <c r="L20" t="str">
        <f t="shared" si="3"/>
        <v/>
      </c>
      <c r="M20" t="str">
        <f t="shared" si="4"/>
        <v/>
      </c>
      <c r="N20">
        <f>IF(C20=1,G20-F20,"")</f>
        <v>75.5</v>
      </c>
      <c r="O20" t="str">
        <f>IF(C20=0,G20-F20,"")</f>
        <v/>
      </c>
      <c r="P20" t="str">
        <f>IF(D20&lt;=70,G20-F20,"")</f>
        <v/>
      </c>
      <c r="Q20">
        <f>IF(D20&gt;70,G20-F20,"")</f>
        <v>75.5</v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75.5</v>
      </c>
      <c r="V20">
        <f>IF(E20&lt;=3,G20-F20,"")</f>
        <v>75.5</v>
      </c>
      <c r="W20" t="str">
        <f>IF(E20&gt;3,G20-F20,"")</f>
        <v/>
      </c>
      <c r="X20" t="str">
        <f t="shared" si="9"/>
        <v/>
      </c>
      <c r="Y20">
        <f t="shared" si="10"/>
        <v>75.5</v>
      </c>
      <c r="Z20" t="str">
        <f t="shared" si="11"/>
        <v/>
      </c>
      <c r="AA20" t="str">
        <f t="shared" si="12"/>
        <v/>
      </c>
    </row>
    <row r="21" spans="1:27" x14ac:dyDescent="0.3">
      <c r="A21">
        <v>22</v>
      </c>
      <c r="B21">
        <v>20</v>
      </c>
      <c r="C21">
        <v>1</v>
      </c>
      <c r="D21">
        <v>60</v>
      </c>
      <c r="E21">
        <v>1</v>
      </c>
      <c r="F21">
        <v>120</v>
      </c>
      <c r="G21" s="1">
        <v>191.5</v>
      </c>
      <c r="H21">
        <f t="shared" si="0"/>
        <v>71.5</v>
      </c>
      <c r="I21" t="str">
        <f t="shared" si="13"/>
        <v/>
      </c>
      <c r="J21" t="str">
        <f t="shared" si="1"/>
        <v/>
      </c>
      <c r="K21">
        <f t="shared" si="2"/>
        <v>71.5</v>
      </c>
      <c r="L21" t="str">
        <f t="shared" si="3"/>
        <v/>
      </c>
      <c r="M21" t="str">
        <f t="shared" si="4"/>
        <v/>
      </c>
      <c r="N21">
        <f>IF(C21=1,G21-F21,"")</f>
        <v>71.5</v>
      </c>
      <c r="O21" t="str">
        <f>IF(C21=0,G21-F21,"")</f>
        <v/>
      </c>
      <c r="P21">
        <f>IF(D21&lt;=70,G21-F21,"")</f>
        <v>71.5</v>
      </c>
      <c r="Q21" t="str">
        <f>IF(D21&gt;70,G21-F21,"")</f>
        <v/>
      </c>
      <c r="R21" t="str">
        <f t="shared" si="5"/>
        <v/>
      </c>
      <c r="S21">
        <f t="shared" si="6"/>
        <v>71.5</v>
      </c>
      <c r="T21" t="str">
        <f t="shared" si="7"/>
        <v/>
      </c>
      <c r="U21" t="str">
        <f t="shared" si="8"/>
        <v/>
      </c>
      <c r="V21">
        <f>IF(E21&lt;=3,G21-F21,"")</f>
        <v>71.5</v>
      </c>
      <c r="W21" t="str">
        <f>IF(E21&gt;3,G21-F21,"")</f>
        <v/>
      </c>
      <c r="X21" t="str">
        <f t="shared" si="9"/>
        <v/>
      </c>
      <c r="Y21">
        <f t="shared" si="10"/>
        <v>71.5</v>
      </c>
      <c r="Z21" t="str">
        <f t="shared" si="11"/>
        <v/>
      </c>
      <c r="AA21" t="str">
        <f t="shared" si="12"/>
        <v/>
      </c>
    </row>
    <row r="22" spans="1:27" x14ac:dyDescent="0.3">
      <c r="G22" s="7" t="s">
        <v>7</v>
      </c>
      <c r="H22" s="7">
        <f>AVERAGE(H2:H21)</f>
        <v>65.90625</v>
      </c>
      <c r="I22" s="7">
        <f t="shared" ref="I22:W22" si="14">AVERAGE(I2:I21)</f>
        <v>64.625</v>
      </c>
      <c r="J22" s="7">
        <f t="shared" ref="J22" si="15">AVERAGE(J2:J21)</f>
        <v>66.5</v>
      </c>
      <c r="K22" s="7">
        <f t="shared" ref="K22" si="16">AVERAGE(K2:K21)</f>
        <v>65.63636363636364</v>
      </c>
      <c r="L22" s="7">
        <f t="shared" ref="L22" si="17">AVERAGE(L2:L21)</f>
        <v>71.25</v>
      </c>
      <c r="M22" s="7">
        <f t="shared" ref="M22" si="18">AVERAGE(M2:M21)</f>
        <v>58</v>
      </c>
      <c r="N22" s="7">
        <f t="shared" si="14"/>
        <v>64.461538461538467</v>
      </c>
      <c r="O22" s="7">
        <f t="shared" si="14"/>
        <v>67.857142857142861</v>
      </c>
      <c r="P22" s="7">
        <f t="shared" si="14"/>
        <v>61.571428571428569</v>
      </c>
      <c r="Q22" s="7">
        <f t="shared" si="14"/>
        <v>75.166666666666671</v>
      </c>
      <c r="R22" s="7">
        <f t="shared" ref="R22" si="19">AVERAGE(R2:R21)</f>
        <v>67.857142857142861</v>
      </c>
      <c r="S22" s="7">
        <f t="shared" ref="S22" si="20">AVERAGE(S2:S21)</f>
        <v>55.285714285714285</v>
      </c>
      <c r="T22" s="7" t="e">
        <f t="shared" ref="T22" si="21">AVERAGE(T2:T21)</f>
        <v>#DIV/0!</v>
      </c>
      <c r="U22" s="7">
        <f t="shared" ref="U22" si="22">AVERAGE(U2:U21)</f>
        <v>75.166666666666671</v>
      </c>
      <c r="V22" s="7">
        <f t="shared" si="14"/>
        <v>73.318181818181813</v>
      </c>
      <c r="W22" s="7">
        <f t="shared" si="14"/>
        <v>56.277777777777779</v>
      </c>
      <c r="X22" s="7">
        <f t="shared" ref="X22" si="23">AVERAGE(X2:X21)</f>
        <v>69.8</v>
      </c>
      <c r="Y22" s="7">
        <f t="shared" ref="Y22" si="24">AVERAGE(Y2:Y21)</f>
        <v>76.25</v>
      </c>
      <c r="Z22" s="7">
        <f t="shared" ref="Z22" si="25">AVERAGE(Z2:Z21)</f>
        <v>63</v>
      </c>
      <c r="AA22" s="7">
        <f t="shared" ref="AA22" si="26">AVERAGE(AA2:AA21)</f>
        <v>54.357142857142854</v>
      </c>
    </row>
    <row r="23" spans="1:27" x14ac:dyDescent="0.3">
      <c r="G23" s="6" t="s">
        <v>8</v>
      </c>
      <c r="H23" s="6">
        <f>_xlfn.STDEV.S(H2:H21)</f>
        <v>20.043468387482243</v>
      </c>
      <c r="I23" s="6">
        <f t="shared" ref="I23:AA23" si="27">_xlfn.STDEV.S(I2:I21)</f>
        <v>15.55835788250161</v>
      </c>
      <c r="J23" s="6">
        <f t="shared" si="27"/>
        <v>8.3216584885466194</v>
      </c>
      <c r="K23" s="6">
        <f t="shared" si="27"/>
        <v>23.971953309118252</v>
      </c>
      <c r="L23" s="6">
        <f t="shared" si="27"/>
        <v>20.152543263816604</v>
      </c>
      <c r="M23" s="6">
        <f t="shared" si="27"/>
        <v>12.020815280171307</v>
      </c>
      <c r="N23" s="6">
        <f t="shared" si="27"/>
        <v>22.341535998431944</v>
      </c>
      <c r="O23" s="6">
        <f t="shared" si="27"/>
        <v>10.919074616293736</v>
      </c>
      <c r="P23" s="6">
        <f t="shared" si="27"/>
        <v>14.481894721522968</v>
      </c>
      <c r="Q23" s="6">
        <f t="shared" si="27"/>
        <v>25.514048417816156</v>
      </c>
      <c r="R23" s="6">
        <f t="shared" si="27"/>
        <v>10.919074616293736</v>
      </c>
      <c r="S23" s="6">
        <f t="shared" si="27"/>
        <v>15.588075418026929</v>
      </c>
      <c r="T23" s="6" t="e">
        <f t="shared" si="27"/>
        <v>#DIV/0!</v>
      </c>
      <c r="U23" s="6">
        <f t="shared" si="27"/>
        <v>25.514048417816156</v>
      </c>
      <c r="V23" s="6">
        <f t="shared" si="27"/>
        <v>17.778178657096344</v>
      </c>
      <c r="W23" s="6">
        <f t="shared" si="27"/>
        <v>16.429986136465374</v>
      </c>
      <c r="X23" s="6">
        <f t="shared" si="27"/>
        <v>12.740682870238935</v>
      </c>
      <c r="Y23" s="6">
        <f t="shared" si="27"/>
        <v>21.899200898662947</v>
      </c>
      <c r="Z23" s="6">
        <f t="shared" si="27"/>
        <v>0</v>
      </c>
      <c r="AA23" s="6">
        <f t="shared" si="27"/>
        <v>18.454254897164599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C9C83A0C947A4787A1EC8E1D274DA6" ma:contentTypeVersion="12" ma:contentTypeDescription="Create a new document." ma:contentTypeScope="" ma:versionID="96eee28c8c1e79f9bee0e4c3d913ef81">
  <xsd:schema xmlns:xsd="http://www.w3.org/2001/XMLSchema" xmlns:xs="http://www.w3.org/2001/XMLSchema" xmlns:p="http://schemas.microsoft.com/office/2006/metadata/properties" xmlns:ns2="f97e7a27-b37d-49bf-9b21-f0024f52156f" xmlns:ns3="66a57af0-686b-43c0-b471-887217f3da14" targetNamespace="http://schemas.microsoft.com/office/2006/metadata/properties" ma:root="true" ma:fieldsID="2d46b364c12a4cbf4c13b44a9062faab" ns2:_="" ns3:_="">
    <xsd:import namespace="f97e7a27-b37d-49bf-9b21-f0024f52156f"/>
    <xsd:import namespace="66a57af0-686b-43c0-b471-887217f3d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e7a27-b37d-49bf-9b21-f0024f521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57af0-686b-43c0-b471-887217f3da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B79D82-08D6-476F-A464-FBF9C9F11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e7a27-b37d-49bf-9b21-f0024f52156f"/>
    <ds:schemaRef ds:uri="66a57af0-686b-43c0-b471-887217f3da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ED9B76-9ACA-4FF9-9FF3-36E364EC5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C7DBEE-DD50-4902-924E-E42F340AABBB}">
  <ds:schemaRefs>
    <ds:schemaRef ds:uri="f97e7a27-b37d-49bf-9b21-f0024f52156f"/>
    <ds:schemaRef ds:uri="66a57af0-686b-43c0-b471-887217f3da14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Romeijn</dc:creator>
  <cp:lastModifiedBy>chen pei hu</cp:lastModifiedBy>
  <dcterms:created xsi:type="dcterms:W3CDTF">2021-09-06T14:28:05Z</dcterms:created>
  <dcterms:modified xsi:type="dcterms:W3CDTF">2021-09-17T11:42:15Z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0x010100F0C9C83A0C947A4787A1EC8E1D274DA6</vt:lpwstr>
  </property>
</Properties>
</file>