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120" windowWidth="14115" windowHeight="8670"/>
  </bookViews>
  <sheets>
    <sheet name="1 _ Alejandro Garcia" sheetId="1" r:id="rId1"/>
    <sheet name="2 _ Diego Ricca" sheetId="2" r:id="rId2"/>
    <sheet name="3 _ Federico Andrade" sheetId="3" r:id="rId3"/>
    <sheet name="4 _ Federico Trinidad" sheetId="4" r:id="rId4"/>
    <sheet name="5 _ Ignacio Infante" sheetId="5" r:id="rId5"/>
    <sheet name="6 _ Javier Madeiro" sheetId="6" r:id="rId6"/>
    <sheet name="7 _ José Cordero" sheetId="7" r:id="rId7"/>
    <sheet name="8 _ Juan Ghiringhelli" sheetId="8" r:id="rId8"/>
    <sheet name="9 _ Leticia Vilariño" sheetId="9" r:id="rId9"/>
    <sheet name="10 _ Marcos Sander" sheetId="10" r:id="rId10"/>
    <sheet name="11 _ Martín Taruselli" sheetId="11" r:id="rId11"/>
    <sheet name="12 _ Vicente Acosta" sheetId="12" r:id="rId12"/>
    <sheet name="Consolidado" sheetId="13" r:id="rId13"/>
    <sheet name="Gráfica esfuerzo persona" sheetId="14" r:id="rId14"/>
    <sheet name="Gráfica esfuerzo por rol" sheetId="16" r:id="rId15"/>
    <sheet name="Gráfica esfuerzo por área" sheetId="17" r:id="rId16"/>
  </sheets>
  <externalReferences>
    <externalReference r:id="rId17"/>
  </externalReferences>
  <calcPr calcId="125725"/>
</workbook>
</file>

<file path=xl/calcChain.xml><?xml version="1.0" encoding="utf-8"?>
<calcChain xmlns="http://schemas.openxmlformats.org/spreadsheetml/2006/main">
  <c r="B16" i="13"/>
  <c r="D31" i="11"/>
  <c r="B34" i="13"/>
  <c r="B35"/>
  <c r="B7"/>
  <c r="B8"/>
  <c r="B9"/>
  <c r="B10"/>
  <c r="B11"/>
  <c r="B12"/>
  <c r="B13"/>
  <c r="B14"/>
  <c r="B15"/>
  <c r="B44"/>
  <c r="B45"/>
  <c r="B43"/>
  <c r="B42"/>
  <c r="B41"/>
  <c r="B40"/>
  <c r="B39"/>
  <c r="B38"/>
  <c r="B37"/>
  <c r="B36"/>
  <c r="B19"/>
  <c r="B21"/>
  <c r="B22"/>
  <c r="B23"/>
  <c r="B24"/>
  <c r="B25"/>
  <c r="B26"/>
  <c r="B27"/>
  <c r="B28"/>
  <c r="B29"/>
  <c r="B30"/>
  <c r="D29" i="1"/>
  <c r="D29" i="12"/>
  <c r="D29" i="10"/>
  <c r="D30" i="9"/>
  <c r="D29" i="8"/>
  <c r="D29" i="7"/>
  <c r="D29" i="6"/>
  <c r="D29" i="2"/>
  <c r="D30" i="3"/>
  <c r="D29" i="4"/>
  <c r="D29" i="5"/>
</calcChain>
</file>

<file path=xl/sharedStrings.xml><?xml version="1.0" encoding="utf-8"?>
<sst xmlns="http://schemas.openxmlformats.org/spreadsheetml/2006/main" count="525" uniqueCount="201">
  <si>
    <t>Javier Madeiro</t>
  </si>
  <si>
    <t>Ignacio Infante</t>
  </si>
  <si>
    <t>Total Responsable de SCM</t>
  </si>
  <si>
    <t>Total Línea Gestión de Proyecto</t>
  </si>
  <si>
    <t>Observaciones</t>
  </si>
  <si>
    <t>Total Línea Gestión de Calidad</t>
  </si>
  <si>
    <t>Total Implementador</t>
  </si>
  <si>
    <t>Total Responsable de SQA</t>
  </si>
  <si>
    <t>Total Línea Análisis/Req.</t>
  </si>
  <si>
    <t>Código Actividad</t>
  </si>
  <si>
    <t>Juan Ghiringhelli</t>
  </si>
  <si>
    <t>Marcos Sander</t>
  </si>
  <si>
    <t>Grupo:</t>
  </si>
  <si>
    <t>Descripción Actividad</t>
  </si>
  <si>
    <t>Total Línea Gestión de Configuración y Control de Cambios</t>
  </si>
  <si>
    <t>Total Responsable de Verificación</t>
  </si>
  <si>
    <t>Proyecto IS 2010 - Registro de horas trabajadas</t>
  </si>
  <si>
    <t>Horas</t>
  </si>
  <si>
    <t>Federico Andrade</t>
  </si>
  <si>
    <t>Grupo: 2</t>
  </si>
  <si>
    <t>Total Administrador</t>
  </si>
  <si>
    <t>Diego Ricca</t>
  </si>
  <si>
    <t>Leticia Vilariño</t>
  </si>
  <si>
    <t>Total Línea Implementación</t>
  </si>
  <si>
    <t>Total Responsable de la Comunicación</t>
  </si>
  <si>
    <t>Total Arquitecto</t>
  </si>
  <si>
    <t>Total Línea Comunicación</t>
  </si>
  <si>
    <t>José Cordero</t>
  </si>
  <si>
    <t>Nombre:</t>
  </si>
  <si>
    <t>Martín Taruselli</t>
  </si>
  <si>
    <t>Total Línea Transición al entorno del usuario</t>
  </si>
  <si>
    <t>Total</t>
  </si>
  <si>
    <t>Martín Taruselli Borio</t>
  </si>
  <si>
    <t>Federico Trinidad</t>
  </si>
  <si>
    <t>Total Documentador de usuario</t>
  </si>
  <si>
    <t>Vicente Acosta</t>
  </si>
  <si>
    <t>Total Asistente de Verificación</t>
  </si>
  <si>
    <t>Fecha</t>
  </si>
  <si>
    <t>Total Espec. Técnicos</t>
  </si>
  <si>
    <t>Consolidado del equipo</t>
  </si>
  <si>
    <t>Total Línea Verificación</t>
  </si>
  <si>
    <t>Total Línea Diseño</t>
  </si>
  <si>
    <t>Total Coordinador de Desarrollo</t>
  </si>
  <si>
    <t>Total Instructor</t>
  </si>
  <si>
    <t>Nombre: Interpool</t>
  </si>
  <si>
    <t>R. de verificación?</t>
  </si>
  <si>
    <t>A. de SQA?</t>
  </si>
  <si>
    <t>Analista?</t>
  </si>
  <si>
    <t>Implementador?</t>
  </si>
  <si>
    <t>E. Técnico?</t>
  </si>
  <si>
    <t>R. SQA?</t>
  </si>
  <si>
    <t>A. Verificación?</t>
  </si>
  <si>
    <t>Diseñador IU?</t>
  </si>
  <si>
    <t>Administrador?</t>
  </si>
  <si>
    <t>R. Comunicación?</t>
  </si>
  <si>
    <t>Dis. de IU?</t>
  </si>
  <si>
    <t>Arquitecto?</t>
  </si>
  <si>
    <t>A. de Verificación?</t>
  </si>
  <si>
    <t>Coor.de Desarrollo?</t>
  </si>
  <si>
    <t>R. de SCM?</t>
  </si>
  <si>
    <t xml:space="preserve">E. Técnico? </t>
  </si>
  <si>
    <t>Si</t>
  </si>
  <si>
    <t>Flags p/ formulas</t>
  </si>
  <si>
    <t>Total Línea Formación y entrenamiento</t>
  </si>
  <si>
    <t>24/10/2010</t>
  </si>
  <si>
    <t>V5</t>
  </si>
  <si>
    <t>Verificar Documentos</t>
  </si>
  <si>
    <t>V7</t>
  </si>
  <si>
    <t>Ejecutar las pruebas</t>
  </si>
  <si>
    <t>25/10/2010</t>
  </si>
  <si>
    <t>Q4</t>
  </si>
  <si>
    <t>26/10/2010</t>
  </si>
  <si>
    <t>G14</t>
  </si>
  <si>
    <t>Reunión Evaluativa con el Director del Proyecto</t>
  </si>
  <si>
    <t>27/10/2010</t>
  </si>
  <si>
    <t>R5</t>
  </si>
  <si>
    <t>V3</t>
  </si>
  <si>
    <t>Plan de Verificación de la Iteración</t>
  </si>
  <si>
    <t>30/10/2010</t>
  </si>
  <si>
    <t>V9</t>
  </si>
  <si>
    <t>Evaluación de la Verificación</t>
  </si>
  <si>
    <t>V4</t>
  </si>
  <si>
    <t>Especificar los Casos de Pruebas</t>
  </si>
  <si>
    <t>Reporte de Pruebas</t>
  </si>
  <si>
    <t>I6</t>
  </si>
  <si>
    <t xml:space="preserve">Implementación </t>
  </si>
  <si>
    <t>Implementando la funcionalidad del tiempo</t>
  </si>
  <si>
    <t>E1</t>
  </si>
  <si>
    <t>Reunión de apoyo</t>
  </si>
  <si>
    <t>Reunión de implementadores para ver que tareas faltaban realizar</t>
  </si>
  <si>
    <t>Testeo de la funcionalidad del tiempo</t>
  </si>
  <si>
    <t>29/10/2010</t>
  </si>
  <si>
    <t xml:space="preserve">Implementación y testing </t>
  </si>
  <si>
    <t>I2</t>
  </si>
  <si>
    <t>Dibujos</t>
  </si>
  <si>
    <t>31/10/2010</t>
  </si>
  <si>
    <t>Subir cosas a la cloud, actualizar database</t>
  </si>
  <si>
    <t>28/10/2010</t>
  </si>
  <si>
    <t>Página de Administración, y depuración de pistas</t>
  </si>
  <si>
    <t>RTF del código</t>
  </si>
  <si>
    <t>24/10/10</t>
  </si>
  <si>
    <t>Q5</t>
  </si>
  <si>
    <t>Revisión de entregables, informe semanal</t>
  </si>
  <si>
    <t>Revisión de documentos, informe semanal.</t>
  </si>
  <si>
    <t>25/10/10</t>
  </si>
  <si>
    <t>Se utilizo la herramienta StyleCop y revisión contra documento Modelo de Diseño</t>
  </si>
  <si>
    <t>26/10/10</t>
  </si>
  <si>
    <t>Reunión con el Director</t>
  </si>
  <si>
    <t>Reunión semanal</t>
  </si>
  <si>
    <t>Documentación de la RTF</t>
  </si>
  <si>
    <t>Documentación de la RTF del código</t>
  </si>
  <si>
    <t>Seguimiento y coordinación</t>
  </si>
  <si>
    <t>Informe de resultados de la RTF y medidas a tomar. Coordinar entregables.</t>
  </si>
  <si>
    <t>30/10/10</t>
  </si>
  <si>
    <t>Revisión de entregables</t>
  </si>
  <si>
    <t>Revisión de entregables y del juego. Creación del informe semanal.</t>
  </si>
  <si>
    <t>G5</t>
  </si>
  <si>
    <t>Registro de horas y seguimiento de proyecto</t>
  </si>
  <si>
    <t>Reunión con Javier, previo reunión con encargados GUI</t>
  </si>
  <si>
    <t xml:space="preserve"> R5</t>
  </si>
  <si>
    <t>Validación con el cliente.</t>
  </si>
  <si>
    <t>Presentación a Marcelo, preparación previa.</t>
  </si>
  <si>
    <t>G2</t>
  </si>
  <si>
    <t>Seguimiento de proyecto</t>
  </si>
  <si>
    <t>Mails varios</t>
  </si>
  <si>
    <t>V8</t>
  </si>
  <si>
    <t>Pruebas del sistema</t>
  </si>
  <si>
    <t>Jornada de implementación, reunida con Lety para verificar el GUI y armar animación inicial y final.</t>
  </si>
  <si>
    <t>Login. Cambios sobre pantallas, arreglo errores</t>
  </si>
  <si>
    <t>E2</t>
  </si>
  <si>
    <t>Reunión con José para definir y dividir tareas que restaban realizar de la UI.</t>
  </si>
  <si>
    <t>Comienzo animaciones, cambios sobre pantallas.</t>
  </si>
  <si>
    <t>Preparación   reunión RTF</t>
  </si>
  <si>
    <t>Reunión RTF del código</t>
  </si>
  <si>
    <t>Planificación de cosas a hacer</t>
  </si>
  <si>
    <t>D1</t>
  </si>
  <si>
    <t>Diseño del tiempo</t>
  </si>
  <si>
    <t>Monitoreo semanal</t>
  </si>
  <si>
    <t>Reunión implementación</t>
  </si>
  <si>
    <t>Investigación multiusuario y gran sospechoso</t>
  </si>
  <si>
    <t>Diseño gran sospechoso</t>
  </si>
  <si>
    <t>Reunión con cliente</t>
  </si>
  <si>
    <t>Diseño de gran sospechoso y multiusuario</t>
  </si>
  <si>
    <t>G9</t>
  </si>
  <si>
    <t>Plan de desarrollo</t>
  </si>
  <si>
    <t>C8</t>
  </si>
  <si>
    <t>Notas de la versión</t>
  </si>
  <si>
    <t>Documentación técnica de la versión</t>
  </si>
  <si>
    <t>I10</t>
  </si>
  <si>
    <t>Implementar las clases</t>
  </si>
  <si>
    <t>Preparación del ambiente</t>
  </si>
  <si>
    <t>C5</t>
  </si>
  <si>
    <t>Control de cambios</t>
  </si>
  <si>
    <t>Documento Gestión de Cambios</t>
  </si>
  <si>
    <t>C3</t>
  </si>
  <si>
    <t xml:space="preserve">Seguimiento de la línea base </t>
  </si>
  <si>
    <t>Actualizando el documento registro de versiones</t>
  </si>
  <si>
    <t>Implementando gran sospechoso y cosas q quedaban de multiusuario</t>
  </si>
  <si>
    <t>Horas realizadas consolidado</t>
  </si>
  <si>
    <t>Diseño</t>
  </si>
  <si>
    <t>Implementación</t>
  </si>
  <si>
    <t>Gestión de calidad</t>
  </si>
  <si>
    <t>Gestión de configuración</t>
  </si>
  <si>
    <t>Gestión de proyecto</t>
  </si>
  <si>
    <t>Verificación</t>
  </si>
  <si>
    <t>Comunicación</t>
  </si>
  <si>
    <t>Implantación</t>
  </si>
  <si>
    <t>Formación y entrenamiento</t>
  </si>
  <si>
    <t>Esfuerzo Rol / consolidado</t>
  </si>
  <si>
    <t>Esfuerzo realizado consolidado</t>
  </si>
  <si>
    <t>Analistas</t>
  </si>
  <si>
    <t>Documentador de Usuario</t>
  </si>
  <si>
    <t>Arquitecto</t>
  </si>
  <si>
    <t>Coordinador de Desarrollo</t>
  </si>
  <si>
    <t>Implementador</t>
  </si>
  <si>
    <t>Especialistas Técnicos</t>
  </si>
  <si>
    <t>Responsable de SQA</t>
  </si>
  <si>
    <t>Responsable de SCM</t>
  </si>
  <si>
    <t>Responsable de Verificación</t>
  </si>
  <si>
    <t>Asistente de Verificación</t>
  </si>
  <si>
    <t>Administrador</t>
  </si>
  <si>
    <t>Responsable de la Comunicación</t>
  </si>
  <si>
    <t>Esfuerzo por persona / consolidado</t>
  </si>
  <si>
    <t>Esfuerzo estimado consolidado</t>
  </si>
  <si>
    <t>Alejandro García</t>
  </si>
  <si>
    <t>RTF de Código</t>
  </si>
  <si>
    <t>Reunión con el cliente</t>
  </si>
  <si>
    <t xml:space="preserve">Con Martín integramos cambios y se preparo el ambiente para la demo con Marcelo </t>
  </si>
  <si>
    <t xml:space="preserve">Implementación del Gran sospechoso </t>
  </si>
  <si>
    <t>Implantación y corrección de warning´s</t>
  </si>
  <si>
    <t xml:space="preserve">Implantación </t>
  </si>
  <si>
    <t>Retoque de imágenes y botones</t>
  </si>
  <si>
    <t>Reunión con implementadores</t>
  </si>
  <si>
    <t>Intentando levantar localmente + edición de imágenes</t>
  </si>
  <si>
    <t>Implementación y diseño</t>
  </si>
  <si>
    <t>Reunión</t>
  </si>
  <si>
    <t xml:space="preserve">Pantalla Options, volumen con slider, cambio lenguaje, vibración. </t>
  </si>
  <si>
    <t xml:space="preserve">Con Diego integramos cambios y se preparo el ambiente para la demo con Marcelo </t>
  </si>
  <si>
    <t>Tabla esfuerzo áreas / consolidado</t>
  </si>
  <si>
    <t>Análisis</t>
  </si>
  <si>
    <t>Total Analistas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</si>
</sst>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00;[Red]0.00"/>
  </numFmts>
  <fonts count="7">
    <font>
      <sz val="10"/>
      <name val="Arial"/>
      <family val="2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vertical="center" wrapText="1"/>
    </xf>
    <xf numFmtId="164" fontId="2" fillId="0" borderId="1" xfId="0" applyNumberFormat="1" applyFont="1" applyFill="1" applyBorder="1" applyAlignment="1">
      <alignment wrapText="1"/>
    </xf>
    <xf numFmtId="164" fontId="4" fillId="0" borderId="3" xfId="0" applyNumberFormat="1" applyFont="1" applyFill="1" applyBorder="1" applyAlignment="1">
      <alignment horizontal="left" wrapText="1"/>
    </xf>
    <xf numFmtId="164" fontId="4" fillId="0" borderId="5" xfId="0" applyNumberFormat="1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 wrapText="1"/>
    </xf>
    <xf numFmtId="164" fontId="5" fillId="0" borderId="8" xfId="0" applyNumberFormat="1" applyFont="1" applyFill="1" applyBorder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165" fontId="0" fillId="0" borderId="0" xfId="0" applyNumberFormat="1">
      <alignment vertical="center"/>
    </xf>
    <xf numFmtId="165" fontId="1" fillId="0" borderId="1" xfId="0" applyNumberFormat="1" applyFont="1" applyFill="1" applyBorder="1" applyAlignment="1">
      <alignment horizontal="left" wrapText="1"/>
    </xf>
    <xf numFmtId="165" fontId="2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2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horizontal="left" wrapText="1"/>
    </xf>
    <xf numFmtId="2" fontId="2" fillId="0" borderId="0" xfId="0" applyNumberFormat="1" applyFont="1" applyFill="1" applyAlignment="1">
      <alignment wrapText="1"/>
    </xf>
    <xf numFmtId="165" fontId="5" fillId="0" borderId="4" xfId="0" applyNumberFormat="1" applyFont="1" applyFill="1" applyBorder="1" applyAlignment="1">
      <alignment horizontal="left" wrapText="1"/>
    </xf>
    <xf numFmtId="165" fontId="5" fillId="0" borderId="6" xfId="0" applyNumberFormat="1" applyFont="1" applyFill="1" applyBorder="1" applyAlignment="1">
      <alignment horizontal="left" wrapText="1"/>
    </xf>
    <xf numFmtId="165" fontId="5" fillId="0" borderId="8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164" fontId="1" fillId="0" borderId="0" xfId="0" applyNumberFormat="1" applyFont="1" applyFill="1" applyBorder="1" applyAlignment="1">
      <alignment horizontal="left" wrapText="1"/>
    </xf>
    <xf numFmtId="0" fontId="0" fillId="0" borderId="2" xfId="0" applyBorder="1">
      <alignment vertical="center"/>
    </xf>
    <xf numFmtId="49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165" fontId="6" fillId="0" borderId="4" xfId="0" applyNumberFormat="1" applyFont="1" applyBorder="1" applyAlignment="1">
      <alignment horizontal="left" vertical="center"/>
    </xf>
    <xf numFmtId="0" fontId="0" fillId="0" borderId="9" xfId="0" applyBorder="1" applyAlignment="1"/>
    <xf numFmtId="0" fontId="0" fillId="0" borderId="9" xfId="0" applyFill="1" applyBorder="1" applyAlignment="1"/>
    <xf numFmtId="1" fontId="3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[1]Hoja1!$B$28</c:f>
              <c:strCache>
                <c:ptCount val="1"/>
                <c:pt idx="0">
                  <c:v>Esfuerzo estimado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[1]Hoja1!$B$29:$B$41</c:f>
              <c:numCache>
                <c:formatCode>General</c:formatCode>
                <c:ptCount val="13"/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</c:ser>
        <c:ser>
          <c:idx val="1"/>
          <c:order val="1"/>
          <c:tx>
            <c:strRef>
              <c:f>[1]Hoja1!$C$28</c:f>
              <c:strCache>
                <c:ptCount val="1"/>
                <c:pt idx="0">
                  <c:v>Esfuerzo realizado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[1]Hoja1!$C$29:$C$41</c:f>
              <c:numCache>
                <c:formatCode>General</c:formatCode>
                <c:ptCount val="13"/>
                <c:pt idx="1">
                  <c:v>13</c:v>
                </c:pt>
                <c:pt idx="2">
                  <c:v>19</c:v>
                </c:pt>
                <c:pt idx="3">
                  <c:v>14</c:v>
                </c:pt>
                <c:pt idx="4">
                  <c:v>8</c:v>
                </c:pt>
                <c:pt idx="5">
                  <c:v>12.5</c:v>
                </c:pt>
                <c:pt idx="6">
                  <c:v>12.5</c:v>
                </c:pt>
                <c:pt idx="7">
                  <c:v>9.5</c:v>
                </c:pt>
                <c:pt idx="8">
                  <c:v>14</c:v>
                </c:pt>
                <c:pt idx="9">
                  <c:v>15</c:v>
                </c:pt>
                <c:pt idx="10">
                  <c:v>12.5</c:v>
                </c:pt>
                <c:pt idx="11">
                  <c:v>16.5</c:v>
                </c:pt>
                <c:pt idx="12">
                  <c:v>14.5</c:v>
                </c:pt>
              </c:numCache>
            </c:numRef>
          </c:val>
        </c:ser>
        <c:gapWidth val="100"/>
        <c:axId val="68474368"/>
        <c:axId val="68475904"/>
      </c:barChart>
      <c:catAx>
        <c:axId val="68474368"/>
        <c:scaling>
          <c:orientation val="minMax"/>
        </c:scaling>
        <c:axPos val="b"/>
        <c:tickLblPos val="nextTo"/>
        <c:crossAx val="68475904"/>
        <c:crosses val="autoZero"/>
        <c:auto val="1"/>
        <c:lblAlgn val="ctr"/>
        <c:lblOffset val="100"/>
      </c:catAx>
      <c:valAx>
        <c:axId val="68475904"/>
        <c:scaling>
          <c:orientation val="minMax"/>
        </c:scaling>
        <c:axPos val="l"/>
        <c:majorGridlines/>
        <c:numFmt formatCode="General" sourceLinked="1"/>
        <c:tickLblPos val="nextTo"/>
        <c:crossAx val="68474368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[1]Hoja1!$B$43</c:f>
              <c:strCache>
                <c:ptCount val="1"/>
                <c:pt idx="0">
                  <c:v>Esfuerzo estimado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[1]Hoja1!$B$44:$B$56</c:f>
              <c:numCache>
                <c:formatCode>General</c:formatCode>
                <c:ptCount val="13"/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</c:numCache>
            </c:numRef>
          </c:val>
        </c:ser>
        <c:ser>
          <c:idx val="1"/>
          <c:order val="1"/>
          <c:tx>
            <c:strRef>
              <c:f>[1]Hoja1!$C$43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[1]Hoja1!$C$44:$C$56</c:f>
              <c:numCache>
                <c:formatCode>General</c:formatCode>
                <c:ptCount val="13"/>
                <c:pt idx="1">
                  <c:v>213</c:v>
                </c:pt>
                <c:pt idx="2">
                  <c:v>208.5</c:v>
                </c:pt>
                <c:pt idx="3">
                  <c:v>192</c:v>
                </c:pt>
                <c:pt idx="4">
                  <c:v>190.5</c:v>
                </c:pt>
                <c:pt idx="5">
                  <c:v>227</c:v>
                </c:pt>
                <c:pt idx="6">
                  <c:v>193.5</c:v>
                </c:pt>
                <c:pt idx="7">
                  <c:v>185</c:v>
                </c:pt>
                <c:pt idx="8">
                  <c:v>204</c:v>
                </c:pt>
                <c:pt idx="9">
                  <c:v>197</c:v>
                </c:pt>
                <c:pt idx="10">
                  <c:v>181.5</c:v>
                </c:pt>
                <c:pt idx="11">
                  <c:v>200.5</c:v>
                </c:pt>
                <c:pt idx="12">
                  <c:v>190</c:v>
                </c:pt>
              </c:numCache>
            </c:numRef>
          </c:val>
        </c:ser>
        <c:gapWidth val="100"/>
        <c:axId val="68754432"/>
        <c:axId val="68756224"/>
      </c:barChart>
      <c:catAx>
        <c:axId val="68754432"/>
        <c:scaling>
          <c:orientation val="minMax"/>
        </c:scaling>
        <c:axPos val="b"/>
        <c:tickLblPos val="nextTo"/>
        <c:crossAx val="68756224"/>
        <c:crosses val="autoZero"/>
        <c:auto val="1"/>
        <c:lblAlgn val="ctr"/>
        <c:lblOffset val="100"/>
      </c:catAx>
      <c:valAx>
        <c:axId val="68756224"/>
        <c:scaling>
          <c:orientation val="minMax"/>
        </c:scaling>
        <c:axPos val="l"/>
        <c:majorGridlines/>
        <c:numFmt formatCode="General" sourceLinked="1"/>
        <c:tickLblPos val="nextTo"/>
        <c:crossAx val="68754432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[1]Hoja1!$B$58</c:f>
              <c:strCache>
                <c:ptCount val="1"/>
                <c:pt idx="0">
                  <c:v>Esfuerzo realizado </c:v>
                </c:pt>
              </c:strCache>
            </c:strRef>
          </c:tx>
          <c:cat>
            <c:strRef>
              <c:f>[1]Hoja1!$A$59:$A$70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[1]Hoja1!$B$59:$B$70</c:f>
              <c:numCache>
                <c:formatCode>General</c:formatCode>
                <c:ptCount val="12"/>
                <c:pt idx="0">
                  <c:v>0</c:v>
                </c:pt>
                <c:pt idx="2">
                  <c:v>8.5</c:v>
                </c:pt>
                <c:pt idx="3">
                  <c:v>4</c:v>
                </c:pt>
                <c:pt idx="4">
                  <c:v>102</c:v>
                </c:pt>
                <c:pt idx="5">
                  <c:v>4</c:v>
                </c:pt>
                <c:pt idx="6">
                  <c:v>12.5</c:v>
                </c:pt>
                <c:pt idx="7">
                  <c:v>3</c:v>
                </c:pt>
                <c:pt idx="8">
                  <c:v>13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</c:ser>
        <c:gapWidth val="100"/>
        <c:axId val="68792704"/>
        <c:axId val="68794240"/>
      </c:barChart>
      <c:catAx>
        <c:axId val="68792704"/>
        <c:scaling>
          <c:orientation val="minMax"/>
        </c:scaling>
        <c:axPos val="b"/>
        <c:tickLblPos val="nextTo"/>
        <c:crossAx val="68794240"/>
        <c:crosses val="autoZero"/>
        <c:auto val="1"/>
        <c:lblAlgn val="ctr"/>
        <c:lblOffset val="100"/>
      </c:catAx>
      <c:valAx>
        <c:axId val="68794240"/>
        <c:scaling>
          <c:orientation val="minMax"/>
        </c:scaling>
        <c:axPos val="l"/>
        <c:majorGridlines/>
        <c:numFmt formatCode="General" sourceLinked="1"/>
        <c:tickLblPos val="nextTo"/>
        <c:crossAx val="6879270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[1]Hoja1!$B$72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[1]Hoja1!$A$73:$A$84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[1]Hoja1!$B$73:$B$84</c:f>
              <c:numCache>
                <c:formatCode>General</c:formatCode>
                <c:ptCount val="12"/>
                <c:pt idx="0">
                  <c:v>219.5</c:v>
                </c:pt>
                <c:pt idx="1">
                  <c:v>0</c:v>
                </c:pt>
                <c:pt idx="2">
                  <c:v>132.5</c:v>
                </c:pt>
                <c:pt idx="3">
                  <c:v>8</c:v>
                </c:pt>
                <c:pt idx="4">
                  <c:v>829</c:v>
                </c:pt>
                <c:pt idx="5">
                  <c:v>341.5</c:v>
                </c:pt>
                <c:pt idx="6">
                  <c:v>171.5</c:v>
                </c:pt>
                <c:pt idx="7">
                  <c:v>56</c:v>
                </c:pt>
                <c:pt idx="8">
                  <c:v>199</c:v>
                </c:pt>
                <c:pt idx="9">
                  <c:v>40.5</c:v>
                </c:pt>
                <c:pt idx="10">
                  <c:v>169</c:v>
                </c:pt>
                <c:pt idx="11">
                  <c:v>9</c:v>
                </c:pt>
              </c:numCache>
            </c:numRef>
          </c:val>
        </c:ser>
        <c:gapWidth val="100"/>
        <c:axId val="74790784"/>
        <c:axId val="74792320"/>
      </c:barChart>
      <c:catAx>
        <c:axId val="74790784"/>
        <c:scaling>
          <c:orientation val="minMax"/>
        </c:scaling>
        <c:axPos val="b"/>
        <c:tickLblPos val="nextTo"/>
        <c:crossAx val="74792320"/>
        <c:crosses val="autoZero"/>
        <c:auto val="1"/>
        <c:lblAlgn val="ctr"/>
        <c:lblOffset val="100"/>
      </c:catAx>
      <c:valAx>
        <c:axId val="74792320"/>
        <c:scaling>
          <c:orientation val="minMax"/>
        </c:scaling>
        <c:axPos val="l"/>
        <c:majorGridlines/>
        <c:numFmt formatCode="General" sourceLinked="1"/>
        <c:tickLblPos val="nextTo"/>
        <c:crossAx val="7479078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[1]Hoja1!$B$2</c:f>
              <c:strCache>
                <c:ptCount val="1"/>
                <c:pt idx="0">
                  <c:v>Horas realizadas semana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[1]Hoja1!$A$3:$A$12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[1]Hoja1!$B$3:$B$12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96.5</c:v>
                </c:pt>
                <c:pt idx="3">
                  <c:v>15</c:v>
                </c:pt>
                <c:pt idx="4">
                  <c:v>3.5</c:v>
                </c:pt>
                <c:pt idx="5">
                  <c:v>5.5</c:v>
                </c:pt>
                <c:pt idx="6">
                  <c:v>16</c:v>
                </c:pt>
                <c:pt idx="7">
                  <c:v>0</c:v>
                </c:pt>
                <c:pt idx="8">
                  <c:v>0</c:v>
                </c:pt>
                <c:pt idx="9">
                  <c:v>10.5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[1]Hoja1!$B$15</c:f>
              <c:strCache>
                <c:ptCount val="1"/>
                <c:pt idx="0">
                  <c:v>Horas realizadas consolidado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[1]Hoja1!$A$16:$A$25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[1]Hoja1!$B$16:$B$25</c:f>
              <c:numCache>
                <c:formatCode>General</c:formatCode>
                <c:ptCount val="10"/>
                <c:pt idx="0">
                  <c:v>85.5</c:v>
                </c:pt>
                <c:pt idx="1">
                  <c:v>93</c:v>
                </c:pt>
                <c:pt idx="2">
                  <c:v>772</c:v>
                </c:pt>
                <c:pt idx="3">
                  <c:v>157.5</c:v>
                </c:pt>
                <c:pt idx="4">
                  <c:v>28</c:v>
                </c:pt>
                <c:pt idx="5">
                  <c:v>349.5</c:v>
                </c:pt>
                <c:pt idx="6">
                  <c:v>170.5</c:v>
                </c:pt>
                <c:pt idx="7">
                  <c:v>4</c:v>
                </c:pt>
                <c:pt idx="8">
                  <c:v>7</c:v>
                </c:pt>
                <c:pt idx="9">
                  <c:v>591.5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219075</xdr:colOff>
      <xdr:row>17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19</xdr:row>
      <xdr:rowOff>76200</xdr:rowOff>
    </xdr:from>
    <xdr:to>
      <xdr:col>8</xdr:col>
      <xdr:colOff>304800</xdr:colOff>
      <xdr:row>34</xdr:row>
      <xdr:rowOff>76200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0</xdr:rowOff>
    </xdr:from>
    <xdr:to>
      <xdr:col>8</xdr:col>
      <xdr:colOff>295275</xdr:colOff>
      <xdr:row>18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142875</xdr:rowOff>
    </xdr:from>
    <xdr:to>
      <xdr:col>8</xdr:col>
      <xdr:colOff>219075</xdr:colOff>
      <xdr:row>35</xdr:row>
      <xdr:rowOff>142875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285750</xdr:colOff>
      <xdr:row>20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57150</xdr:rowOff>
    </xdr:from>
    <xdr:to>
      <xdr:col>7</xdr:col>
      <xdr:colOff>285750</xdr:colOff>
      <xdr:row>39</xdr:row>
      <xdr:rowOff>104775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/Desktop/Planilla%20estimacion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">
          <cell r="B2" t="str">
            <v>Horas realizadas semana</v>
          </cell>
        </row>
        <row r="3">
          <cell r="A3" t="str">
            <v>Analisis</v>
          </cell>
          <cell r="B3">
            <v>3</v>
          </cell>
        </row>
        <row r="4">
          <cell r="A4" t="str">
            <v>Diseño</v>
          </cell>
          <cell r="B4">
            <v>5</v>
          </cell>
        </row>
        <row r="5">
          <cell r="A5" t="str">
            <v>Implementación</v>
          </cell>
          <cell r="B5">
            <v>96.5</v>
          </cell>
        </row>
        <row r="6">
          <cell r="A6" t="str">
            <v>Gestión de calidad</v>
          </cell>
          <cell r="B6">
            <v>15</v>
          </cell>
        </row>
        <row r="7">
          <cell r="A7" t="str">
            <v>Gestión de configuración</v>
          </cell>
          <cell r="B7">
            <v>3.5</v>
          </cell>
        </row>
        <row r="8">
          <cell r="A8" t="str">
            <v>Gestión de proyecto</v>
          </cell>
          <cell r="B8">
            <v>5.5</v>
          </cell>
        </row>
        <row r="9">
          <cell r="A9" t="str">
            <v>Verificación</v>
          </cell>
          <cell r="B9">
            <v>16</v>
          </cell>
        </row>
        <row r="10">
          <cell r="A10" t="str">
            <v>Comunicación</v>
          </cell>
          <cell r="B10">
            <v>0</v>
          </cell>
        </row>
        <row r="11">
          <cell r="A11" t="str">
            <v>Implantación</v>
          </cell>
          <cell r="B11">
            <v>0</v>
          </cell>
        </row>
        <row r="12">
          <cell r="A12" t="str">
            <v>Formación y entrenamiento</v>
          </cell>
          <cell r="B12">
            <v>10.5</v>
          </cell>
        </row>
        <row r="15">
          <cell r="B15" t="str">
            <v>Horas realizadas consolidado</v>
          </cell>
        </row>
        <row r="16">
          <cell r="A16" t="str">
            <v>Analisis</v>
          </cell>
          <cell r="B16">
            <v>85.5</v>
          </cell>
        </row>
        <row r="17">
          <cell r="A17" t="str">
            <v>Diseño</v>
          </cell>
          <cell r="B17">
            <v>93</v>
          </cell>
        </row>
        <row r="18">
          <cell r="A18" t="str">
            <v>Implementación</v>
          </cell>
          <cell r="B18">
            <v>772</v>
          </cell>
        </row>
        <row r="19">
          <cell r="A19" t="str">
            <v>Gestión de calidad</v>
          </cell>
          <cell r="B19">
            <v>157.5</v>
          </cell>
        </row>
        <row r="20">
          <cell r="A20" t="str">
            <v>Gestión de configuración</v>
          </cell>
          <cell r="B20">
            <v>28</v>
          </cell>
        </row>
        <row r="21">
          <cell r="A21" t="str">
            <v>Gestión de proyecto</v>
          </cell>
          <cell r="B21">
            <v>349.5</v>
          </cell>
        </row>
        <row r="22">
          <cell r="A22" t="str">
            <v>Verificación</v>
          </cell>
          <cell r="B22">
            <v>170.5</v>
          </cell>
        </row>
        <row r="23">
          <cell r="A23" t="str">
            <v>Comunicación</v>
          </cell>
          <cell r="B23">
            <v>4</v>
          </cell>
        </row>
        <row r="24">
          <cell r="A24" t="str">
            <v>Implantación</v>
          </cell>
          <cell r="B24">
            <v>7</v>
          </cell>
        </row>
        <row r="25">
          <cell r="A25" t="str">
            <v>Formación y entrenamiento</v>
          </cell>
          <cell r="B25">
            <v>591.5</v>
          </cell>
        </row>
        <row r="28">
          <cell r="B28" t="str">
            <v>Esfuerzo estimado</v>
          </cell>
          <cell r="C28" t="str">
            <v>Esfuerzo realizado</v>
          </cell>
        </row>
        <row r="30">
          <cell r="A30" t="str">
            <v>Alejandro Garcia</v>
          </cell>
          <cell r="B30">
            <v>15</v>
          </cell>
          <cell r="C30">
            <v>13</v>
          </cell>
        </row>
        <row r="31">
          <cell r="A31" t="str">
            <v>Diego Ricca</v>
          </cell>
          <cell r="B31">
            <v>15</v>
          </cell>
          <cell r="C31">
            <v>19</v>
          </cell>
        </row>
        <row r="32">
          <cell r="A32" t="str">
            <v>Federico Andrade</v>
          </cell>
          <cell r="B32">
            <v>15</v>
          </cell>
          <cell r="C32">
            <v>14</v>
          </cell>
        </row>
        <row r="33">
          <cell r="A33" t="str">
            <v>Federico Trinidad</v>
          </cell>
          <cell r="B33">
            <v>15</v>
          </cell>
          <cell r="C33">
            <v>8</v>
          </cell>
        </row>
        <row r="34">
          <cell r="A34" t="str">
            <v>Ignacio Infante</v>
          </cell>
          <cell r="B34">
            <v>15</v>
          </cell>
          <cell r="C34">
            <v>12.5</v>
          </cell>
        </row>
        <row r="35">
          <cell r="A35" t="str">
            <v>Javier Madeiro</v>
          </cell>
          <cell r="B35">
            <v>15</v>
          </cell>
          <cell r="C35">
            <v>12.5</v>
          </cell>
        </row>
        <row r="36">
          <cell r="A36" t="str">
            <v>José Cordero</v>
          </cell>
          <cell r="B36">
            <v>15</v>
          </cell>
          <cell r="C36">
            <v>9.5</v>
          </cell>
        </row>
        <row r="37">
          <cell r="A37" t="str">
            <v>Juan Ghiringhelli</v>
          </cell>
          <cell r="B37">
            <v>15</v>
          </cell>
          <cell r="C37">
            <v>14</v>
          </cell>
        </row>
        <row r="38">
          <cell r="A38" t="str">
            <v>Leticia Vilariño</v>
          </cell>
          <cell r="B38">
            <v>15</v>
          </cell>
          <cell r="C38">
            <v>15</v>
          </cell>
        </row>
        <row r="39">
          <cell r="A39" t="str">
            <v>Marcos Sander</v>
          </cell>
          <cell r="B39">
            <v>15</v>
          </cell>
          <cell r="C39">
            <v>12.5</v>
          </cell>
        </row>
        <row r="40">
          <cell r="A40" t="str">
            <v>Martín Taruselli</v>
          </cell>
          <cell r="B40">
            <v>15</v>
          </cell>
          <cell r="C40">
            <v>16.5</v>
          </cell>
        </row>
        <row r="41">
          <cell r="A41" t="str">
            <v>Vicente Acosta</v>
          </cell>
          <cell r="B41">
            <v>15</v>
          </cell>
          <cell r="C41">
            <v>14.5</v>
          </cell>
        </row>
        <row r="43">
          <cell r="B43" t="str">
            <v>Esfuerzo estimado consolidado</v>
          </cell>
          <cell r="C43" t="str">
            <v>Esfuerzo realizado consolidado</v>
          </cell>
        </row>
        <row r="45">
          <cell r="A45" t="str">
            <v>Alejandro Garcia</v>
          </cell>
          <cell r="B45">
            <v>180</v>
          </cell>
          <cell r="C45">
            <v>213</v>
          </cell>
        </row>
        <row r="46">
          <cell r="A46" t="str">
            <v>Diego Ricca</v>
          </cell>
          <cell r="B46">
            <v>180</v>
          </cell>
          <cell r="C46">
            <v>208.5</v>
          </cell>
        </row>
        <row r="47">
          <cell r="A47" t="str">
            <v>Federico Andrade</v>
          </cell>
          <cell r="B47">
            <v>180</v>
          </cell>
          <cell r="C47">
            <v>192</v>
          </cell>
        </row>
        <row r="48">
          <cell r="A48" t="str">
            <v>Federico Trinidad</v>
          </cell>
          <cell r="B48">
            <v>180</v>
          </cell>
          <cell r="C48">
            <v>190.5</v>
          </cell>
        </row>
        <row r="49">
          <cell r="A49" t="str">
            <v>Ignacio Infante</v>
          </cell>
          <cell r="B49">
            <v>180</v>
          </cell>
          <cell r="C49">
            <v>227</v>
          </cell>
        </row>
        <row r="50">
          <cell r="A50" t="str">
            <v>Javier Madeiro</v>
          </cell>
          <cell r="B50">
            <v>180</v>
          </cell>
          <cell r="C50">
            <v>193.5</v>
          </cell>
        </row>
        <row r="51">
          <cell r="A51" t="str">
            <v>José Cordero</v>
          </cell>
          <cell r="B51">
            <v>180</v>
          </cell>
          <cell r="C51">
            <v>185</v>
          </cell>
        </row>
        <row r="52">
          <cell r="A52" t="str">
            <v>Juan Ghiringhelli</v>
          </cell>
          <cell r="B52">
            <v>180</v>
          </cell>
          <cell r="C52">
            <v>204</v>
          </cell>
        </row>
        <row r="53">
          <cell r="A53" t="str">
            <v>Leticia Vilariño</v>
          </cell>
          <cell r="B53">
            <v>180</v>
          </cell>
          <cell r="C53">
            <v>197</v>
          </cell>
        </row>
        <row r="54">
          <cell r="A54" t="str">
            <v>Marcos Sander</v>
          </cell>
          <cell r="B54">
            <v>180</v>
          </cell>
          <cell r="C54">
            <v>181.5</v>
          </cell>
        </row>
        <row r="55">
          <cell r="A55" t="str">
            <v>Martín Taruselli</v>
          </cell>
          <cell r="B55">
            <v>180</v>
          </cell>
          <cell r="C55">
            <v>200.5</v>
          </cell>
        </row>
        <row r="56">
          <cell r="A56" t="str">
            <v>Vicente Acosta</v>
          </cell>
          <cell r="B56">
            <v>180</v>
          </cell>
          <cell r="C56">
            <v>190</v>
          </cell>
        </row>
        <row r="58">
          <cell r="B58" t="str">
            <v xml:space="preserve">Esfuerzo realizado </v>
          </cell>
        </row>
        <row r="59">
          <cell r="A59" t="str">
            <v>Analistas</v>
          </cell>
          <cell r="B59">
            <v>0</v>
          </cell>
        </row>
        <row r="60">
          <cell r="A60" t="str">
            <v>Documentador de Usuario</v>
          </cell>
        </row>
        <row r="61">
          <cell r="A61" t="str">
            <v>Arquitecto</v>
          </cell>
          <cell r="B61">
            <v>8.5</v>
          </cell>
        </row>
        <row r="62">
          <cell r="A62" t="str">
            <v>Coordinador de Desarrollo</v>
          </cell>
          <cell r="B62">
            <v>4</v>
          </cell>
        </row>
        <row r="63">
          <cell r="A63" t="str">
            <v>Implementador</v>
          </cell>
          <cell r="B63">
            <v>102</v>
          </cell>
        </row>
        <row r="64">
          <cell r="A64" t="str">
            <v>Especialistas Técnicos</v>
          </cell>
          <cell r="B64">
            <v>4</v>
          </cell>
        </row>
        <row r="65">
          <cell r="A65" t="str">
            <v>Responsable de SQA</v>
          </cell>
          <cell r="B65">
            <v>12.5</v>
          </cell>
        </row>
        <row r="66">
          <cell r="A66" t="str">
            <v>Responsable de SCM</v>
          </cell>
          <cell r="B66">
            <v>3</v>
          </cell>
        </row>
        <row r="67">
          <cell r="A67" t="str">
            <v>Responsable de Verificación</v>
          </cell>
          <cell r="B67">
            <v>13</v>
          </cell>
        </row>
        <row r="68">
          <cell r="A68" t="str">
            <v>Asistente de Verificación</v>
          </cell>
          <cell r="B68">
            <v>6</v>
          </cell>
        </row>
        <row r="69">
          <cell r="A69" t="str">
            <v>Administrador</v>
          </cell>
          <cell r="B69">
            <v>6</v>
          </cell>
        </row>
        <row r="70">
          <cell r="A70" t="str">
            <v>Responsable de la Comunicación</v>
          </cell>
          <cell r="B70">
            <v>2</v>
          </cell>
        </row>
        <row r="72">
          <cell r="B72" t="str">
            <v>Esfuerzo realizado consolidado</v>
          </cell>
        </row>
        <row r="73">
          <cell r="A73" t="str">
            <v>Analistas</v>
          </cell>
          <cell r="B73">
            <v>219.5</v>
          </cell>
        </row>
        <row r="74">
          <cell r="A74" t="str">
            <v>Documentador de Usuario</v>
          </cell>
          <cell r="B74">
            <v>0</v>
          </cell>
        </row>
        <row r="75">
          <cell r="A75" t="str">
            <v>Arquitecto</v>
          </cell>
          <cell r="B75">
            <v>132.5</v>
          </cell>
        </row>
        <row r="76">
          <cell r="A76" t="str">
            <v>Coordinador de Desarrollo</v>
          </cell>
          <cell r="B76">
            <v>8</v>
          </cell>
        </row>
        <row r="77">
          <cell r="A77" t="str">
            <v>Implementador</v>
          </cell>
          <cell r="B77">
            <v>829</v>
          </cell>
        </row>
        <row r="78">
          <cell r="A78" t="str">
            <v>Especialistas Técnicos</v>
          </cell>
          <cell r="B78">
            <v>341.5</v>
          </cell>
        </row>
        <row r="79">
          <cell r="A79" t="str">
            <v>Responsable de SQA</v>
          </cell>
          <cell r="B79">
            <v>171.5</v>
          </cell>
        </row>
        <row r="80">
          <cell r="A80" t="str">
            <v>Responsable de SCM</v>
          </cell>
          <cell r="B80">
            <v>56</v>
          </cell>
        </row>
        <row r="81">
          <cell r="A81" t="str">
            <v>Responsable de Verificación</v>
          </cell>
          <cell r="B81">
            <v>199</v>
          </cell>
        </row>
        <row r="82">
          <cell r="A82" t="str">
            <v>Asistente de Verificación</v>
          </cell>
          <cell r="B82">
            <v>40.5</v>
          </cell>
        </row>
        <row r="83">
          <cell r="A83" t="str">
            <v>Administrador</v>
          </cell>
          <cell r="B83">
            <v>169</v>
          </cell>
        </row>
        <row r="84">
          <cell r="A84" t="str">
            <v>Responsable de la Comunicación</v>
          </cell>
          <cell r="B84">
            <v>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K30"/>
  <sheetViews>
    <sheetView tabSelected="1" zoomScaleNormal="100" workbookViewId="0"/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4" customWidth="1"/>
    <col min="5" max="5" width="70" customWidth="1"/>
    <col min="6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184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45</v>
      </c>
      <c r="G4" s="4" t="s">
        <v>46</v>
      </c>
      <c r="H4" s="4"/>
      <c r="I4" s="4"/>
      <c r="J4" s="4"/>
      <c r="K4" s="4"/>
    </row>
    <row r="5" spans="1:11" ht="12.75" customHeight="1">
      <c r="A5" s="25" t="s">
        <v>64</v>
      </c>
      <c r="B5" s="5" t="s">
        <v>65</v>
      </c>
      <c r="C5" s="5" t="s">
        <v>66</v>
      </c>
      <c r="D5" s="16">
        <v>1</v>
      </c>
      <c r="E5" s="6"/>
      <c r="F5" s="5"/>
      <c r="G5" s="5" t="s">
        <v>61</v>
      </c>
      <c r="H5" s="5"/>
      <c r="I5" s="5"/>
      <c r="J5" s="5"/>
      <c r="K5" s="5"/>
    </row>
    <row r="6" spans="1:11" ht="12.75" customHeight="1">
      <c r="A6" s="26" t="s">
        <v>64</v>
      </c>
      <c r="B6" s="6" t="s">
        <v>67</v>
      </c>
      <c r="C6" s="6" t="s">
        <v>68</v>
      </c>
      <c r="D6" s="16">
        <v>2</v>
      </c>
      <c r="E6" s="6"/>
      <c r="F6" t="s">
        <v>61</v>
      </c>
    </row>
    <row r="7" spans="1:11" ht="12.75" customHeight="1">
      <c r="A7" s="26" t="s">
        <v>69</v>
      </c>
      <c r="B7" s="6" t="s">
        <v>70</v>
      </c>
      <c r="C7" s="6" t="s">
        <v>185</v>
      </c>
      <c r="D7" s="14">
        <v>1</v>
      </c>
      <c r="F7" t="s">
        <v>61</v>
      </c>
    </row>
    <row r="8" spans="1:11" ht="12.75" customHeight="1">
      <c r="A8" s="26" t="s">
        <v>71</v>
      </c>
      <c r="B8" s="6" t="s">
        <v>72</v>
      </c>
      <c r="C8" s="6" t="s">
        <v>73</v>
      </c>
      <c r="D8" s="16">
        <v>1</v>
      </c>
      <c r="E8" s="6"/>
      <c r="F8" t="s">
        <v>61</v>
      </c>
    </row>
    <row r="9" spans="1:11" ht="12.75" customHeight="1">
      <c r="A9" s="26" t="s">
        <v>74</v>
      </c>
      <c r="B9" s="6" t="s">
        <v>75</v>
      </c>
      <c r="C9" s="6" t="s">
        <v>186</v>
      </c>
      <c r="D9" s="16">
        <v>1</v>
      </c>
      <c r="E9" s="6"/>
      <c r="F9" t="s">
        <v>61</v>
      </c>
    </row>
    <row r="10" spans="1:11" ht="12.75" customHeight="1">
      <c r="A10" s="26" t="s">
        <v>74</v>
      </c>
      <c r="B10" s="6" t="s">
        <v>76</v>
      </c>
      <c r="C10" s="6" t="s">
        <v>77</v>
      </c>
      <c r="D10" s="14">
        <v>1.5</v>
      </c>
      <c r="F10" t="s">
        <v>61</v>
      </c>
    </row>
    <row r="11" spans="1:11" ht="12.75" customHeight="1">
      <c r="A11" s="26" t="s">
        <v>78</v>
      </c>
      <c r="B11" s="6" t="s">
        <v>79</v>
      </c>
      <c r="C11" s="6" t="s">
        <v>80</v>
      </c>
      <c r="D11" s="14">
        <v>1</v>
      </c>
      <c r="F11" t="s">
        <v>61</v>
      </c>
    </row>
    <row r="12" spans="1:11" ht="12.75" customHeight="1">
      <c r="A12" s="26" t="s">
        <v>78</v>
      </c>
      <c r="B12" s="6" t="s">
        <v>81</v>
      </c>
      <c r="C12" s="6" t="s">
        <v>82</v>
      </c>
      <c r="D12" s="14">
        <v>1.5</v>
      </c>
      <c r="F12" t="s">
        <v>61</v>
      </c>
    </row>
    <row r="13" spans="1:11" ht="12.75" customHeight="1">
      <c r="A13" s="26" t="s">
        <v>78</v>
      </c>
      <c r="B13" s="6" t="s">
        <v>81</v>
      </c>
      <c r="C13" s="6" t="s">
        <v>83</v>
      </c>
      <c r="D13" s="16">
        <v>3</v>
      </c>
      <c r="E13" s="6"/>
      <c r="F13" t="s">
        <v>61</v>
      </c>
    </row>
    <row r="14" spans="1:11" ht="12.75" customHeight="1">
      <c r="A14" s="26"/>
      <c r="B14" s="6"/>
      <c r="C14" s="6"/>
      <c r="D14" s="16"/>
      <c r="E14" s="6"/>
    </row>
    <row r="15" spans="1:11" ht="12.75" customHeight="1">
      <c r="A15" s="26"/>
      <c r="B15" s="6"/>
      <c r="C15" s="6"/>
      <c r="D15" s="16"/>
      <c r="E15" s="6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13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K30"/>
  <sheetViews>
    <sheetView zoomScaleNormal="100" workbookViewId="0">
      <selection activeCell="B1" sqref="B1"/>
    </sheetView>
  </sheetViews>
  <sheetFormatPr baseColWidth="10" defaultColWidth="9.140625" defaultRowHeight="12.75" customHeight="1"/>
  <cols>
    <col min="1" max="1" width="12.7109375" customWidth="1"/>
    <col min="2" max="2" width="18.5703125" customWidth="1"/>
    <col min="3" max="3" width="36" customWidth="1"/>
    <col min="4" max="4" width="10.85546875" style="14" customWidth="1"/>
    <col min="5" max="5" width="50.140625" customWidth="1"/>
    <col min="6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21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47</v>
      </c>
      <c r="G4" s="4" t="s">
        <v>48</v>
      </c>
      <c r="H4" s="4"/>
      <c r="I4" s="4"/>
      <c r="J4" s="4"/>
      <c r="K4" s="4"/>
    </row>
    <row r="5" spans="1:11" ht="12.75" customHeight="1">
      <c r="A5" s="25" t="s">
        <v>71</v>
      </c>
      <c r="B5" s="25" t="s">
        <v>84</v>
      </c>
      <c r="C5" s="25" t="s">
        <v>85</v>
      </c>
      <c r="D5" s="16">
        <v>3</v>
      </c>
      <c r="E5" s="6" t="s">
        <v>86</v>
      </c>
      <c r="F5" s="5"/>
      <c r="G5" s="5" t="s">
        <v>61</v>
      </c>
      <c r="H5" s="5"/>
      <c r="I5" s="5"/>
      <c r="J5" s="5"/>
      <c r="K5" s="5"/>
    </row>
    <row r="6" spans="1:11" ht="12.75" customHeight="1">
      <c r="A6" s="25" t="s">
        <v>71</v>
      </c>
      <c r="B6" s="26" t="s">
        <v>87</v>
      </c>
      <c r="C6" s="26" t="s">
        <v>88</v>
      </c>
      <c r="D6" s="16">
        <v>0.5</v>
      </c>
      <c r="E6" s="6" t="s">
        <v>89</v>
      </c>
      <c r="G6" t="s">
        <v>61</v>
      </c>
    </row>
    <row r="7" spans="1:11" ht="12.75" customHeight="1">
      <c r="A7" s="26" t="s">
        <v>71</v>
      </c>
      <c r="B7" s="26" t="s">
        <v>84</v>
      </c>
      <c r="C7" s="26" t="s">
        <v>85</v>
      </c>
      <c r="D7" s="18">
        <v>2.5</v>
      </c>
      <c r="E7" s="6" t="s">
        <v>90</v>
      </c>
      <c r="G7" t="s">
        <v>61</v>
      </c>
    </row>
    <row r="8" spans="1:11" ht="12.75" customHeight="1">
      <c r="A8" s="26" t="s">
        <v>74</v>
      </c>
      <c r="B8" s="26" t="s">
        <v>84</v>
      </c>
      <c r="C8" s="26" t="s">
        <v>85</v>
      </c>
      <c r="D8" s="16">
        <v>2</v>
      </c>
      <c r="E8" s="6" t="s">
        <v>187</v>
      </c>
      <c r="G8" t="s">
        <v>61</v>
      </c>
    </row>
    <row r="9" spans="1:11" ht="12.75" customHeight="1">
      <c r="A9" s="26" t="s">
        <v>91</v>
      </c>
      <c r="B9" s="26" t="s">
        <v>84</v>
      </c>
      <c r="C9" s="26" t="s">
        <v>85</v>
      </c>
      <c r="D9" s="16">
        <v>2</v>
      </c>
      <c r="E9" s="6" t="s">
        <v>92</v>
      </c>
      <c r="G9" t="s">
        <v>61</v>
      </c>
    </row>
    <row r="10" spans="1:11" ht="12.75" customHeight="1">
      <c r="A10" s="26" t="s">
        <v>78</v>
      </c>
      <c r="B10" s="26" t="s">
        <v>84</v>
      </c>
      <c r="C10" s="26" t="s">
        <v>85</v>
      </c>
      <c r="D10" s="16">
        <v>9</v>
      </c>
      <c r="E10" s="6" t="s">
        <v>92</v>
      </c>
      <c r="G10" t="s">
        <v>61</v>
      </c>
    </row>
    <row r="11" spans="1:11" ht="12.75" customHeight="1">
      <c r="A11" s="26"/>
      <c r="B11" s="26"/>
      <c r="C11" s="26"/>
      <c r="D11" s="16"/>
      <c r="E11" s="6"/>
    </row>
    <row r="12" spans="1:11" ht="12.75" customHeight="1">
      <c r="A12" s="26"/>
      <c r="B12" s="26"/>
      <c r="C12" s="26"/>
      <c r="D12" s="18"/>
      <c r="E12" s="6"/>
    </row>
    <row r="13" spans="1:11" ht="12.75" customHeight="1">
      <c r="A13" s="26"/>
      <c r="B13" s="26"/>
      <c r="C13" s="26"/>
      <c r="D13" s="16"/>
      <c r="E13" s="6"/>
    </row>
    <row r="14" spans="1:11" ht="12.75" customHeight="1">
      <c r="A14" s="26"/>
      <c r="B14" s="26"/>
      <c r="C14" s="26"/>
      <c r="D14" s="16"/>
      <c r="E14" s="6"/>
    </row>
    <row r="15" spans="1:11" ht="12.75" customHeight="1">
      <c r="A15" s="27"/>
      <c r="B15" s="27"/>
      <c r="C15" s="27"/>
    </row>
    <row r="16" spans="1:11" ht="12.75" customHeight="1">
      <c r="A16" s="27"/>
      <c r="B16" s="27"/>
      <c r="C16" s="27"/>
    </row>
    <row r="17" spans="1:4" ht="12.75" customHeight="1">
      <c r="A17" s="27"/>
      <c r="B17" s="27"/>
      <c r="C17" s="27"/>
    </row>
    <row r="18" spans="1:4" ht="12.75" customHeight="1">
      <c r="A18" s="27"/>
      <c r="B18" s="27"/>
      <c r="C18" s="27"/>
    </row>
    <row r="19" spans="1:4" ht="12.75" customHeight="1">
      <c r="A19" s="27"/>
      <c r="B19" s="27"/>
      <c r="C19" s="27"/>
    </row>
    <row r="20" spans="1:4" ht="12.75" customHeight="1">
      <c r="A20" s="27"/>
      <c r="B20" s="27"/>
      <c r="C20" s="27"/>
    </row>
    <row r="21" spans="1:4" ht="12.75" customHeight="1">
      <c r="A21" s="27"/>
      <c r="B21" s="27"/>
      <c r="C21" s="27"/>
    </row>
    <row r="22" spans="1:4" ht="12.75" customHeight="1">
      <c r="A22" s="27"/>
      <c r="B22" s="27"/>
      <c r="C22" s="27"/>
    </row>
    <row r="23" spans="1:4" ht="12.75" customHeight="1">
      <c r="A23" s="27"/>
      <c r="B23" s="27"/>
      <c r="C23" s="27"/>
    </row>
    <row r="24" spans="1:4" ht="12.75" customHeight="1">
      <c r="A24" s="27"/>
      <c r="B24" s="27"/>
      <c r="C24" s="27"/>
    </row>
    <row r="25" spans="1:4" ht="12.75" customHeight="1">
      <c r="A25" s="27"/>
      <c r="B25" s="27"/>
      <c r="C25" s="27"/>
    </row>
    <row r="26" spans="1:4" ht="12.75" customHeight="1">
      <c r="A26" s="27"/>
      <c r="B26" s="27"/>
      <c r="C26" s="27"/>
    </row>
    <row r="27" spans="1:4" ht="12.75" customHeight="1">
      <c r="A27" s="27"/>
      <c r="B27" s="27"/>
      <c r="C27" s="27"/>
    </row>
    <row r="28" spans="1:4" ht="12.75" customHeight="1">
      <c r="A28" s="27"/>
      <c r="B28" s="27"/>
      <c r="C28" s="27"/>
    </row>
    <row r="29" spans="1:4" ht="12.75" customHeight="1">
      <c r="C29" s="1" t="s">
        <v>31</v>
      </c>
      <c r="D29" s="16">
        <f>SUM(D4:D28)</f>
        <v>19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K30"/>
  <sheetViews>
    <sheetView zoomScaleNormal="100" workbookViewId="0">
      <selection activeCell="B1" sqref="B1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19" customWidth="1"/>
    <col min="5" max="5" width="16.7109375" customWidth="1"/>
    <col min="6" max="6" width="12" bestFit="1" customWidth="1"/>
    <col min="7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18</v>
      </c>
    </row>
    <row r="4" spans="1:11" ht="12.75" customHeight="1">
      <c r="A4" s="3" t="s">
        <v>37</v>
      </c>
      <c r="B4" s="3" t="s">
        <v>9</v>
      </c>
      <c r="C4" s="3" t="s">
        <v>13</v>
      </c>
      <c r="D4" s="20" t="s">
        <v>17</v>
      </c>
      <c r="E4" s="3" t="s">
        <v>4</v>
      </c>
      <c r="F4" s="4" t="s">
        <v>49</v>
      </c>
      <c r="G4" s="4" t="s">
        <v>48</v>
      </c>
      <c r="H4" s="4"/>
      <c r="I4" s="4"/>
      <c r="J4" s="4"/>
      <c r="K4" s="4"/>
    </row>
    <row r="5" spans="1:11" ht="12.75" customHeight="1">
      <c r="A5" s="25" t="s">
        <v>64</v>
      </c>
      <c r="B5" s="5" t="s">
        <v>93</v>
      </c>
      <c r="C5" s="5" t="s">
        <v>94</v>
      </c>
      <c r="D5" s="16">
        <v>5</v>
      </c>
      <c r="E5" s="6"/>
      <c r="F5" s="5"/>
      <c r="G5" s="5" t="s">
        <v>61</v>
      </c>
      <c r="H5" s="5"/>
      <c r="I5" s="5"/>
      <c r="J5" s="5"/>
      <c r="K5" s="5"/>
    </row>
    <row r="6" spans="1:11" ht="12.75" customHeight="1">
      <c r="A6" s="26" t="s">
        <v>95</v>
      </c>
      <c r="B6" s="6" t="s">
        <v>93</v>
      </c>
      <c r="C6" s="6" t="s">
        <v>188</v>
      </c>
      <c r="D6" s="16">
        <v>5</v>
      </c>
      <c r="E6" s="6"/>
      <c r="G6" t="s">
        <v>61</v>
      </c>
    </row>
    <row r="7" spans="1:11" ht="12.75" customHeight="1">
      <c r="A7" s="26" t="s">
        <v>95</v>
      </c>
      <c r="B7" s="6" t="s">
        <v>93</v>
      </c>
      <c r="C7" s="6" t="s">
        <v>96</v>
      </c>
      <c r="D7" s="16">
        <v>4</v>
      </c>
      <c r="F7" t="s">
        <v>61</v>
      </c>
    </row>
    <row r="8" spans="1:11" ht="12.75" customHeight="1">
      <c r="A8" s="26"/>
      <c r="B8" s="6"/>
      <c r="C8" s="6"/>
      <c r="D8" s="16"/>
    </row>
    <row r="9" spans="1:11" ht="12.75" customHeight="1">
      <c r="A9" s="26"/>
      <c r="B9" s="6"/>
      <c r="C9" s="6"/>
      <c r="D9" s="16"/>
    </row>
    <row r="10" spans="1:11" ht="12.75" customHeight="1">
      <c r="A10" s="27"/>
      <c r="D10" s="14"/>
    </row>
    <row r="11" spans="1:11" ht="12.75" customHeight="1">
      <c r="A11" s="27"/>
      <c r="D11" s="14"/>
    </row>
    <row r="12" spans="1:11" ht="12.75" customHeight="1">
      <c r="A12" s="27"/>
      <c r="D12" s="14"/>
    </row>
    <row r="13" spans="1:11" ht="12.75" customHeight="1">
      <c r="A13" s="27"/>
      <c r="D13" s="14"/>
    </row>
    <row r="14" spans="1:11" ht="12.75" customHeight="1">
      <c r="A14" s="27"/>
      <c r="D14" s="14"/>
    </row>
    <row r="15" spans="1:11" ht="12.75" customHeight="1">
      <c r="A15" s="27"/>
      <c r="D15" s="14"/>
    </row>
    <row r="16" spans="1:11" ht="12.75" customHeight="1">
      <c r="A16" s="27"/>
      <c r="D16" s="14"/>
    </row>
    <row r="17" spans="1:4" ht="12.75" customHeight="1">
      <c r="A17" s="27"/>
      <c r="D17" s="14"/>
    </row>
    <row r="18" spans="1:4" ht="12.75" customHeight="1">
      <c r="A18" s="27"/>
      <c r="D18" s="14"/>
    </row>
    <row r="19" spans="1:4" ht="12.75" customHeight="1">
      <c r="A19" s="27"/>
      <c r="D19" s="14"/>
    </row>
    <row r="20" spans="1:4" ht="12.75" customHeight="1">
      <c r="A20" s="27"/>
      <c r="D20" s="14"/>
    </row>
    <row r="21" spans="1:4" ht="12.75" customHeight="1">
      <c r="A21" s="27"/>
      <c r="D21" s="14"/>
    </row>
    <row r="22" spans="1:4" ht="12.75" customHeight="1">
      <c r="A22" s="27"/>
      <c r="D22" s="14"/>
    </row>
    <row r="23" spans="1:4" ht="12.75" customHeight="1">
      <c r="A23" s="27"/>
      <c r="D23" s="14"/>
    </row>
    <row r="24" spans="1:4" ht="12.75" customHeight="1">
      <c r="A24" s="27"/>
      <c r="D24" s="14"/>
    </row>
    <row r="25" spans="1:4" ht="12.75" customHeight="1">
      <c r="A25" s="27"/>
      <c r="D25" s="14"/>
    </row>
    <row r="26" spans="1:4" ht="12.75" customHeight="1">
      <c r="A26" s="27"/>
      <c r="D26" s="14"/>
    </row>
    <row r="27" spans="1:4" ht="12.75" customHeight="1">
      <c r="A27" s="27"/>
      <c r="D27" s="14"/>
    </row>
    <row r="28" spans="1:4" ht="12.75" customHeight="1">
      <c r="A28" s="27"/>
      <c r="D28" s="14"/>
    </row>
    <row r="29" spans="1:4" ht="12.75" customHeight="1">
      <c r="A29" s="27"/>
      <c r="D29" s="14"/>
    </row>
    <row r="30" spans="1:4" ht="12.75" customHeight="1">
      <c r="C30" s="1" t="s">
        <v>31</v>
      </c>
      <c r="D30" s="21">
        <f>SUM(D5:D29)</f>
        <v>14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K30"/>
  <sheetViews>
    <sheetView zoomScaleNormal="100" workbookViewId="0">
      <selection activeCell="B1" sqref="B1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10.85546875" style="14" customWidth="1"/>
    <col min="5" max="5" width="49.42578125" customWidth="1"/>
    <col min="6" max="6" width="12" bestFit="1" customWidth="1"/>
    <col min="7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33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49</v>
      </c>
      <c r="G4" s="4" t="s">
        <v>48</v>
      </c>
      <c r="H4" s="4"/>
      <c r="I4" s="4"/>
      <c r="J4" s="4"/>
      <c r="K4" s="4"/>
    </row>
    <row r="5" spans="1:11" ht="12.75" customHeight="1">
      <c r="A5" s="25" t="s">
        <v>97</v>
      </c>
      <c r="B5" s="5" t="s">
        <v>84</v>
      </c>
      <c r="C5" s="5" t="s">
        <v>160</v>
      </c>
      <c r="D5" s="16">
        <v>8</v>
      </c>
      <c r="E5" s="6" t="s">
        <v>98</v>
      </c>
      <c r="F5" s="5"/>
      <c r="G5" s="5" t="s">
        <v>61</v>
      </c>
      <c r="H5" s="5"/>
      <c r="I5" s="5"/>
      <c r="J5" s="5"/>
      <c r="K5" s="5"/>
    </row>
    <row r="6" spans="1:11" ht="12.75" customHeight="1">
      <c r="A6" s="26"/>
      <c r="B6" s="6"/>
      <c r="C6" s="6"/>
      <c r="D6" s="16"/>
      <c r="E6" s="6"/>
    </row>
    <row r="7" spans="1:11" ht="12.75" customHeight="1">
      <c r="A7" s="26"/>
      <c r="B7" s="6"/>
      <c r="C7" s="6"/>
      <c r="D7" s="16"/>
    </row>
    <row r="8" spans="1:11" ht="12.75" customHeight="1">
      <c r="A8" s="26"/>
      <c r="B8" s="6"/>
      <c r="C8" s="6"/>
      <c r="D8" s="16"/>
      <c r="E8" s="6"/>
    </row>
    <row r="9" spans="1:11" ht="12.75" customHeight="1">
      <c r="A9" s="26"/>
      <c r="B9" s="6"/>
      <c r="C9" s="6"/>
      <c r="D9" s="16"/>
    </row>
    <row r="10" spans="1:11" ht="12.75" customHeight="1">
      <c r="A10" s="27"/>
    </row>
    <row r="11" spans="1:11" ht="12.75" customHeight="1">
      <c r="A11" s="27"/>
    </row>
    <row r="12" spans="1:11" ht="12.75" customHeight="1">
      <c r="A12" s="27"/>
    </row>
    <row r="13" spans="1:11" ht="12.75" customHeight="1">
      <c r="A13" s="27"/>
    </row>
    <row r="14" spans="1:11" ht="12.75" customHeight="1">
      <c r="A14" s="27"/>
    </row>
    <row r="15" spans="1:11" ht="12.75" customHeight="1">
      <c r="A15" s="27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8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K30"/>
  <sheetViews>
    <sheetView zoomScaleNormal="100" workbookViewId="0">
      <selection activeCell="C28" sqref="C28"/>
    </sheetView>
  </sheetViews>
  <sheetFormatPr baseColWidth="10" defaultColWidth="9.140625" defaultRowHeight="12.75" customHeight="1"/>
  <cols>
    <col min="1" max="1" width="23" customWidth="1"/>
    <col min="2" max="2" width="18.85546875" customWidth="1"/>
    <col min="3" max="3" width="52" customWidth="1"/>
    <col min="4" max="4" width="10.85546875" style="14" customWidth="1"/>
    <col min="5" max="5" width="41" customWidth="1"/>
    <col min="6" max="6" width="12" bestFit="1" customWidth="1"/>
    <col min="7" max="7" width="15.85546875" bestFit="1" customWidth="1"/>
    <col min="8" max="8" width="18.7109375" bestFit="1" customWidth="1"/>
    <col min="9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1</v>
      </c>
    </row>
    <row r="4" spans="1:1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49</v>
      </c>
      <c r="G4" s="4" t="s">
        <v>48</v>
      </c>
      <c r="H4" s="4"/>
      <c r="I4" s="4"/>
      <c r="J4" s="4"/>
      <c r="K4" s="4"/>
    </row>
    <row r="5" spans="1:11" ht="12.75" customHeight="1">
      <c r="A5" s="25" t="s">
        <v>69</v>
      </c>
      <c r="B5" s="5" t="s">
        <v>70</v>
      </c>
      <c r="C5" s="5" t="s">
        <v>99</v>
      </c>
      <c r="D5" s="16">
        <v>1</v>
      </c>
      <c r="E5" s="6"/>
      <c r="F5" s="5"/>
      <c r="G5" s="5" t="s">
        <v>61</v>
      </c>
      <c r="H5" s="5"/>
      <c r="I5" s="5"/>
      <c r="J5" s="5"/>
      <c r="K5" s="5"/>
    </row>
    <row r="6" spans="1:11" ht="12.75" customHeight="1">
      <c r="A6" s="26" t="s">
        <v>71</v>
      </c>
      <c r="B6" s="6" t="s">
        <v>87</v>
      </c>
      <c r="C6" s="6" t="s">
        <v>88</v>
      </c>
      <c r="D6" s="16">
        <v>0.5</v>
      </c>
      <c r="E6" s="6" t="s">
        <v>89</v>
      </c>
      <c r="G6" t="s">
        <v>61</v>
      </c>
    </row>
    <row r="7" spans="1:11" ht="12.75" customHeight="1">
      <c r="A7" s="26" t="s">
        <v>91</v>
      </c>
      <c r="B7" s="6" t="s">
        <v>93</v>
      </c>
      <c r="C7" s="6" t="s">
        <v>189</v>
      </c>
      <c r="D7" s="16">
        <v>3</v>
      </c>
      <c r="G7" t="s">
        <v>61</v>
      </c>
    </row>
    <row r="8" spans="1:11" ht="12.75" customHeight="1">
      <c r="A8" s="26" t="s">
        <v>78</v>
      </c>
      <c r="B8" s="6" t="s">
        <v>93</v>
      </c>
      <c r="C8" s="6" t="s">
        <v>190</v>
      </c>
      <c r="D8" s="16">
        <v>8</v>
      </c>
      <c r="G8" t="s">
        <v>61</v>
      </c>
    </row>
    <row r="9" spans="1:11" ht="12.75" customHeight="1">
      <c r="A9" s="26"/>
      <c r="B9" s="6"/>
      <c r="C9" s="6"/>
      <c r="D9" s="16"/>
      <c r="E9" s="6"/>
      <c r="F9" s="6"/>
    </row>
    <row r="10" spans="1:11" ht="12.75" customHeight="1">
      <c r="A10" s="26"/>
      <c r="B10" s="6"/>
      <c r="C10" s="6"/>
      <c r="D10" s="16"/>
      <c r="E10" s="6"/>
    </row>
    <row r="11" spans="1:11" ht="12.75" customHeight="1">
      <c r="A11" s="26"/>
      <c r="B11" s="6"/>
      <c r="C11" s="6"/>
      <c r="D11" s="16"/>
      <c r="E11" s="6"/>
      <c r="F11" s="6"/>
    </row>
    <row r="12" spans="1:11" ht="12.75" customHeight="1">
      <c r="A12" s="26"/>
      <c r="B12" s="6"/>
      <c r="C12" s="6"/>
      <c r="D12" s="16"/>
      <c r="E12" s="6"/>
    </row>
    <row r="13" spans="1:11" ht="12.75" customHeight="1">
      <c r="A13" s="26"/>
      <c r="B13" s="6"/>
      <c r="C13" s="6"/>
      <c r="D13" s="16"/>
    </row>
    <row r="14" spans="1:11" ht="12.75" customHeight="1">
      <c r="A14" s="26"/>
      <c r="B14" s="6"/>
      <c r="C14" s="6"/>
      <c r="D14" s="16"/>
    </row>
    <row r="15" spans="1:11" ht="12.75" customHeight="1">
      <c r="A15" s="27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12.5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K30"/>
  <sheetViews>
    <sheetView zoomScaleNormal="100" workbookViewId="0">
      <selection activeCell="E6" sqref="E6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2.140625" style="14" customWidth="1"/>
    <col min="5" max="5" width="74.140625" customWidth="1"/>
    <col min="6" max="6" width="10.85546875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0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50</v>
      </c>
      <c r="G4" s="4" t="s">
        <v>51</v>
      </c>
      <c r="H4" s="4"/>
      <c r="I4" s="4"/>
      <c r="J4" s="4"/>
      <c r="K4" s="4"/>
    </row>
    <row r="5" spans="1:11" ht="12.75" customHeight="1">
      <c r="A5" s="25" t="s">
        <v>100</v>
      </c>
      <c r="B5" s="5" t="s">
        <v>101</v>
      </c>
      <c r="C5" s="5" t="s">
        <v>102</v>
      </c>
      <c r="D5" s="16">
        <v>4</v>
      </c>
      <c r="E5" s="6" t="s">
        <v>103</v>
      </c>
      <c r="F5" s="5" t="s">
        <v>61</v>
      </c>
      <c r="G5" s="5"/>
      <c r="H5" s="5"/>
      <c r="I5" s="5"/>
      <c r="J5" s="5"/>
      <c r="K5" s="5"/>
    </row>
    <row r="6" spans="1:11" ht="12.75" customHeight="1">
      <c r="A6" s="26" t="s">
        <v>104</v>
      </c>
      <c r="B6" s="6" t="s">
        <v>70</v>
      </c>
      <c r="C6" s="6" t="s">
        <v>99</v>
      </c>
      <c r="D6" s="16">
        <v>1</v>
      </c>
      <c r="E6" s="6" t="s">
        <v>105</v>
      </c>
      <c r="F6" t="s">
        <v>61</v>
      </c>
    </row>
    <row r="7" spans="1:11" ht="12.75" customHeight="1">
      <c r="A7" s="26" t="s">
        <v>106</v>
      </c>
      <c r="B7" s="6" t="s">
        <v>87</v>
      </c>
      <c r="C7" s="6" t="s">
        <v>107</v>
      </c>
      <c r="D7" s="16">
        <v>1</v>
      </c>
      <c r="E7" s="6" t="s">
        <v>108</v>
      </c>
      <c r="F7" s="6" t="s">
        <v>61</v>
      </c>
    </row>
    <row r="8" spans="1:11" ht="12.75" customHeight="1">
      <c r="A8" s="26" t="s">
        <v>106</v>
      </c>
      <c r="B8" s="6" t="s">
        <v>70</v>
      </c>
      <c r="C8" s="6" t="s">
        <v>109</v>
      </c>
      <c r="D8" s="16">
        <v>1</v>
      </c>
      <c r="E8" s="6" t="s">
        <v>110</v>
      </c>
      <c r="F8" t="s">
        <v>61</v>
      </c>
    </row>
    <row r="9" spans="1:11" ht="12.75" customHeight="1">
      <c r="A9" s="26" t="s">
        <v>106</v>
      </c>
      <c r="B9" s="6" t="s">
        <v>101</v>
      </c>
      <c r="C9" s="6" t="s">
        <v>111</v>
      </c>
      <c r="D9" s="16">
        <v>0.5</v>
      </c>
      <c r="E9" s="6" t="s">
        <v>112</v>
      </c>
      <c r="F9" t="s">
        <v>61</v>
      </c>
    </row>
    <row r="10" spans="1:11" ht="12.75" customHeight="1">
      <c r="A10" s="26" t="s">
        <v>113</v>
      </c>
      <c r="B10" s="6" t="s">
        <v>101</v>
      </c>
      <c r="C10" s="6" t="s">
        <v>114</v>
      </c>
      <c r="D10" s="16">
        <v>5</v>
      </c>
      <c r="E10" s="6" t="s">
        <v>115</v>
      </c>
      <c r="F10" t="s">
        <v>61</v>
      </c>
    </row>
    <row r="11" spans="1:11" ht="12.75" customHeight="1">
      <c r="A11" s="26"/>
      <c r="B11" s="6"/>
      <c r="C11" s="6"/>
      <c r="D11" s="16"/>
      <c r="E11" s="6"/>
    </row>
    <row r="12" spans="1:11" ht="12.75" customHeight="1">
      <c r="A12" s="26"/>
      <c r="B12" s="6"/>
      <c r="C12" s="6"/>
      <c r="D12" s="16"/>
    </row>
    <row r="13" spans="1:11" ht="12.75" customHeight="1">
      <c r="A13" s="27"/>
    </row>
    <row r="14" spans="1:11" ht="12.75" customHeight="1">
      <c r="A14" s="27"/>
    </row>
    <row r="15" spans="1:11" ht="12.75" customHeight="1">
      <c r="A15" s="27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12.5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K30"/>
  <sheetViews>
    <sheetView topLeftCell="A7" zoomScaleNormal="100" workbookViewId="0">
      <selection activeCell="C7" sqref="C7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7.7109375" style="14" customWidth="1"/>
    <col min="5" max="5" width="74.140625" customWidth="1"/>
    <col min="6" max="6" width="9.42578125" bestFit="1" customWidth="1"/>
    <col min="7" max="7" width="10.85546875" customWidth="1"/>
    <col min="8" max="8" width="15.5703125" bestFit="1" customWidth="1"/>
    <col min="9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27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28" t="s">
        <v>4</v>
      </c>
      <c r="F4" s="2" t="s">
        <v>47</v>
      </c>
      <c r="G4" s="2" t="s">
        <v>52</v>
      </c>
      <c r="H4" s="2" t="s">
        <v>51</v>
      </c>
      <c r="I4" s="2"/>
      <c r="J4" s="2"/>
      <c r="K4" s="2"/>
    </row>
    <row r="5" spans="1:11" ht="12.75" customHeight="1">
      <c r="A5" s="25" t="s">
        <v>64</v>
      </c>
      <c r="B5" s="5" t="s">
        <v>84</v>
      </c>
      <c r="C5" s="5" t="s">
        <v>191</v>
      </c>
      <c r="D5" s="16">
        <v>4</v>
      </c>
      <c r="E5" s="6"/>
      <c r="F5" s="5"/>
      <c r="G5" s="5" t="s">
        <v>61</v>
      </c>
      <c r="H5" s="29"/>
    </row>
    <row r="6" spans="1:11" ht="12.75" customHeight="1">
      <c r="A6" s="26" t="s">
        <v>71</v>
      </c>
      <c r="B6" s="6" t="s">
        <v>84</v>
      </c>
      <c r="C6" s="6" t="s">
        <v>192</v>
      </c>
      <c r="D6" s="16">
        <v>2.5</v>
      </c>
      <c r="E6" s="6"/>
      <c r="G6" t="s">
        <v>61</v>
      </c>
    </row>
    <row r="7" spans="1:11" ht="12.75" customHeight="1">
      <c r="A7" s="26" t="s">
        <v>97</v>
      </c>
      <c r="B7" s="6" t="s">
        <v>84</v>
      </c>
      <c r="C7" s="6" t="s">
        <v>193</v>
      </c>
      <c r="D7" s="16">
        <v>3</v>
      </c>
      <c r="E7" s="6"/>
      <c r="G7" t="s">
        <v>61</v>
      </c>
    </row>
    <row r="8" spans="1:11" ht="12.75" customHeight="1">
      <c r="A8" s="26"/>
      <c r="B8" s="6"/>
      <c r="C8" s="6"/>
      <c r="D8" s="16"/>
      <c r="E8" s="6"/>
    </row>
    <row r="9" spans="1:11" ht="12.75" customHeight="1">
      <c r="A9" s="26"/>
      <c r="B9" s="6"/>
      <c r="C9" s="6"/>
      <c r="D9" s="16"/>
      <c r="E9" s="6"/>
    </row>
    <row r="10" spans="1:11" ht="12.75" customHeight="1">
      <c r="A10" s="26"/>
      <c r="B10" s="6"/>
      <c r="C10" s="6"/>
      <c r="D10" s="16"/>
      <c r="E10" s="6"/>
    </row>
    <row r="11" spans="1:11" ht="12.75" customHeight="1">
      <c r="A11" s="26"/>
      <c r="B11" s="6"/>
      <c r="C11" s="6"/>
      <c r="D11" s="16"/>
      <c r="E11" s="6"/>
    </row>
    <row r="12" spans="1:11" ht="12.75" customHeight="1">
      <c r="A12" s="27"/>
    </row>
    <row r="13" spans="1:11" ht="12.75" customHeight="1">
      <c r="A13" s="27"/>
    </row>
    <row r="14" spans="1:11" ht="12.75" customHeight="1">
      <c r="A14" s="27"/>
    </row>
    <row r="15" spans="1:11" ht="12.75" customHeight="1">
      <c r="A15" s="27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9.5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K30"/>
  <sheetViews>
    <sheetView zoomScaleNormal="100" workbookViewId="0">
      <selection activeCell="E9" sqref="E9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14" customWidth="1"/>
    <col min="5" max="5" width="74.42578125" customWidth="1"/>
    <col min="6" max="6" width="14.7109375" bestFit="1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10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53</v>
      </c>
      <c r="G4" s="4" t="s">
        <v>51</v>
      </c>
      <c r="H4" s="4" t="s">
        <v>54</v>
      </c>
      <c r="I4" s="4"/>
      <c r="J4" s="4"/>
      <c r="K4" s="4"/>
    </row>
    <row r="5" spans="1:11" ht="12.75" customHeight="1">
      <c r="A5" s="25" t="s">
        <v>64</v>
      </c>
      <c r="B5" s="5" t="s">
        <v>116</v>
      </c>
      <c r="C5" s="5" t="s">
        <v>117</v>
      </c>
      <c r="D5" s="16">
        <v>2</v>
      </c>
      <c r="E5" s="6"/>
      <c r="F5" s="5" t="s">
        <v>61</v>
      </c>
      <c r="G5" s="5"/>
      <c r="H5" s="5"/>
      <c r="I5" s="5"/>
      <c r="J5" s="5"/>
      <c r="K5" s="5"/>
    </row>
    <row r="6" spans="1:11">
      <c r="A6" s="26" t="s">
        <v>71</v>
      </c>
      <c r="B6" s="6" t="s">
        <v>87</v>
      </c>
      <c r="C6" s="6" t="s">
        <v>88</v>
      </c>
      <c r="D6" s="16">
        <v>2</v>
      </c>
      <c r="E6" s="6" t="s">
        <v>118</v>
      </c>
      <c r="F6" t="s">
        <v>61</v>
      </c>
    </row>
    <row r="7" spans="1:11" ht="12.75" customHeight="1">
      <c r="A7" s="26" t="s">
        <v>74</v>
      </c>
      <c r="B7" s="6" t="s">
        <v>119</v>
      </c>
      <c r="C7" s="6" t="s">
        <v>120</v>
      </c>
      <c r="D7" s="16">
        <v>2</v>
      </c>
      <c r="E7" s="6" t="s">
        <v>121</v>
      </c>
      <c r="F7" t="s">
        <v>61</v>
      </c>
    </row>
    <row r="8" spans="1:11" ht="12.75" customHeight="1">
      <c r="A8" s="26" t="s">
        <v>97</v>
      </c>
      <c r="B8" s="6" t="s">
        <v>122</v>
      </c>
      <c r="C8" s="6" t="s">
        <v>123</v>
      </c>
      <c r="D8" s="16">
        <v>2</v>
      </c>
      <c r="E8" s="6" t="s">
        <v>124</v>
      </c>
      <c r="H8" t="s">
        <v>61</v>
      </c>
    </row>
    <row r="9" spans="1:11" ht="12.75" customHeight="1">
      <c r="A9" s="26" t="s">
        <v>78</v>
      </c>
      <c r="B9" s="6" t="s">
        <v>125</v>
      </c>
      <c r="C9" s="6" t="s">
        <v>126</v>
      </c>
      <c r="D9" s="16">
        <v>6</v>
      </c>
      <c r="E9" s="6" t="s">
        <v>127</v>
      </c>
      <c r="G9" t="s">
        <v>61</v>
      </c>
    </row>
    <row r="10" spans="1:11" ht="12.75" customHeight="1">
      <c r="A10" s="26"/>
      <c r="B10" s="6"/>
      <c r="C10" s="6"/>
      <c r="D10" s="16"/>
      <c r="E10" s="6"/>
    </row>
    <row r="11" spans="1:11" ht="12.75" customHeight="1">
      <c r="A11" s="30"/>
      <c r="B11" s="31"/>
      <c r="C11" s="31"/>
      <c r="D11" s="32"/>
      <c r="E11" s="31"/>
      <c r="F11" s="31"/>
    </row>
    <row r="12" spans="1:11" ht="12.75" customHeight="1">
      <c r="A12" s="26"/>
      <c r="B12" s="6"/>
      <c r="C12" s="6"/>
      <c r="D12" s="16"/>
      <c r="E12" s="6"/>
    </row>
    <row r="13" spans="1:11" ht="12.75" customHeight="1">
      <c r="A13" s="26"/>
      <c r="B13" s="6"/>
      <c r="C13" s="6"/>
      <c r="D13" s="16"/>
      <c r="E13" s="6"/>
    </row>
    <row r="14" spans="1:11" ht="12.75" customHeight="1">
      <c r="A14" s="26"/>
      <c r="B14" s="6"/>
      <c r="C14" s="6"/>
      <c r="D14" s="16"/>
      <c r="E14" s="6"/>
    </row>
    <row r="15" spans="1:11" ht="12.75" customHeight="1">
      <c r="A15" s="26"/>
      <c r="B15" s="6"/>
      <c r="C15" s="6"/>
      <c r="D15" s="16"/>
      <c r="E15" s="6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C29" s="1" t="s">
        <v>31</v>
      </c>
      <c r="D29" s="21">
        <f>SUM(D4:D28)</f>
        <v>14</v>
      </c>
    </row>
    <row r="30" spans="1:4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K31"/>
  <sheetViews>
    <sheetView zoomScaleNormal="100" workbookViewId="0">
      <selection activeCell="E8" sqref="E8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1.42578125" style="14" customWidth="1"/>
    <col min="5" max="5" width="70.42578125" customWidth="1"/>
    <col min="6" max="11" width="11.4257812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22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47</v>
      </c>
      <c r="G4" s="4" t="s">
        <v>55</v>
      </c>
      <c r="H4" s="4" t="s">
        <v>48</v>
      </c>
      <c r="I4" s="4"/>
      <c r="J4" s="4"/>
      <c r="K4" s="4"/>
    </row>
    <row r="5" spans="1:11">
      <c r="A5" s="25" t="s">
        <v>64</v>
      </c>
      <c r="B5" s="5" t="s">
        <v>84</v>
      </c>
      <c r="C5" s="5" t="s">
        <v>194</v>
      </c>
      <c r="D5" s="16">
        <v>4</v>
      </c>
      <c r="E5" s="6" t="s">
        <v>128</v>
      </c>
      <c r="F5" s="5"/>
      <c r="G5" s="5"/>
      <c r="H5" s="5" t="s">
        <v>61</v>
      </c>
      <c r="I5" s="5"/>
      <c r="J5" s="5"/>
      <c r="K5" s="5"/>
    </row>
    <row r="6" spans="1:11" ht="12.75" customHeight="1">
      <c r="A6" s="26" t="s">
        <v>91</v>
      </c>
      <c r="B6" s="6" t="s">
        <v>129</v>
      </c>
      <c r="C6" s="6" t="s">
        <v>195</v>
      </c>
      <c r="D6" s="16">
        <v>2</v>
      </c>
      <c r="E6" s="6" t="s">
        <v>130</v>
      </c>
      <c r="G6" t="s">
        <v>61</v>
      </c>
    </row>
    <row r="7" spans="1:11" ht="12.75" customHeight="1">
      <c r="A7" s="26" t="s">
        <v>78</v>
      </c>
      <c r="B7" s="6" t="s">
        <v>84</v>
      </c>
      <c r="C7" s="6" t="s">
        <v>194</v>
      </c>
      <c r="D7" s="16">
        <v>6</v>
      </c>
      <c r="E7" s="6" t="s">
        <v>131</v>
      </c>
      <c r="H7" t="s">
        <v>61</v>
      </c>
    </row>
    <row r="8" spans="1:11" ht="12.75" customHeight="1">
      <c r="A8" s="26" t="s">
        <v>78</v>
      </c>
      <c r="B8" s="6" t="s">
        <v>84</v>
      </c>
      <c r="C8" s="6" t="s">
        <v>194</v>
      </c>
      <c r="D8" s="16">
        <v>3</v>
      </c>
      <c r="E8" s="6" t="s">
        <v>196</v>
      </c>
      <c r="H8" t="s">
        <v>61</v>
      </c>
    </row>
    <row r="9" spans="1:11" ht="12.75" customHeight="1">
      <c r="A9" s="26"/>
      <c r="B9" s="6"/>
      <c r="C9" s="6"/>
      <c r="D9" s="16"/>
      <c r="E9" s="6"/>
    </row>
    <row r="10" spans="1:11" ht="12.75" customHeight="1">
      <c r="A10" s="26"/>
      <c r="B10" s="6"/>
      <c r="C10" s="6"/>
      <c r="D10" s="16"/>
      <c r="E10" s="6"/>
    </row>
    <row r="11" spans="1:11" ht="12.75" customHeight="1">
      <c r="A11" s="26"/>
      <c r="B11" s="6"/>
      <c r="C11" s="6"/>
      <c r="D11" s="16"/>
      <c r="E11" s="6"/>
    </row>
    <row r="12" spans="1:11" ht="12.75" customHeight="1">
      <c r="A12" s="26"/>
      <c r="B12" s="6"/>
      <c r="C12" s="6"/>
      <c r="D12" s="16"/>
      <c r="E12" s="6"/>
    </row>
    <row r="13" spans="1:11" ht="12.75" customHeight="1">
      <c r="A13" s="27"/>
    </row>
    <row r="14" spans="1:11" ht="12.75" customHeight="1">
      <c r="A14" s="27"/>
    </row>
    <row r="15" spans="1:11" ht="12.75" customHeight="1">
      <c r="A15" s="27"/>
    </row>
    <row r="16" spans="1:11" ht="12.75" customHeight="1">
      <c r="A16" s="27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A29" s="27"/>
    </row>
    <row r="30" spans="1:4" ht="12.75" customHeight="1">
      <c r="C30" s="1" t="s">
        <v>31</v>
      </c>
      <c r="D30" s="21">
        <f>SUM(D5:D29)</f>
        <v>15</v>
      </c>
    </row>
    <row r="31" spans="1:4" ht="12.75" customHeight="1">
      <c r="D31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/>
  <dimension ref="A1:K30"/>
  <sheetViews>
    <sheetView zoomScaleNormal="100" workbookViewId="0">
      <selection activeCell="B2" sqref="B2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4" customWidth="1"/>
    <col min="5" max="5" width="74.140625" customWidth="1"/>
    <col min="6" max="6" width="10.85546875" customWidth="1"/>
    <col min="7" max="7" width="18.7109375" bestFit="1" customWidth="1"/>
    <col min="8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11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56</v>
      </c>
      <c r="G4" s="4" t="s">
        <v>57</v>
      </c>
      <c r="H4" s="4" t="s">
        <v>58</v>
      </c>
      <c r="I4" s="4"/>
      <c r="J4" s="4"/>
      <c r="K4" s="4"/>
    </row>
    <row r="5" spans="1:11" ht="12.75" customHeight="1">
      <c r="A5" s="27" t="s">
        <v>69</v>
      </c>
      <c r="B5" t="s">
        <v>70</v>
      </c>
      <c r="C5" t="s">
        <v>132</v>
      </c>
      <c r="D5" s="14">
        <v>0.5</v>
      </c>
      <c r="H5" t="s">
        <v>61</v>
      </c>
    </row>
    <row r="6" spans="1:11" ht="12.75" customHeight="1">
      <c r="A6" s="27" t="s">
        <v>69</v>
      </c>
      <c r="B6" s="6" t="s">
        <v>70</v>
      </c>
      <c r="C6" s="6" t="s">
        <v>133</v>
      </c>
      <c r="D6" s="16">
        <v>1</v>
      </c>
      <c r="E6" s="6"/>
      <c r="H6" t="s">
        <v>61</v>
      </c>
    </row>
    <row r="7" spans="1:11" ht="12.75" customHeight="1">
      <c r="A7" s="26" t="s">
        <v>71</v>
      </c>
      <c r="B7" s="6" t="s">
        <v>129</v>
      </c>
      <c r="C7" s="6" t="s">
        <v>134</v>
      </c>
      <c r="D7" s="16">
        <v>0.5</v>
      </c>
      <c r="E7" s="6"/>
      <c r="F7" t="s">
        <v>61</v>
      </c>
    </row>
    <row r="8" spans="1:11" ht="12.75" customHeight="1">
      <c r="A8" s="26" t="s">
        <v>71</v>
      </c>
      <c r="B8" s="6" t="s">
        <v>135</v>
      </c>
      <c r="C8" s="6" t="s">
        <v>136</v>
      </c>
      <c r="D8" s="16">
        <v>1</v>
      </c>
      <c r="E8" s="6"/>
      <c r="F8" t="s">
        <v>61</v>
      </c>
    </row>
    <row r="9" spans="1:11" ht="12.75" customHeight="1">
      <c r="A9" s="26" t="s">
        <v>71</v>
      </c>
      <c r="B9" s="6" t="s">
        <v>87</v>
      </c>
      <c r="C9" s="6" t="s">
        <v>137</v>
      </c>
      <c r="D9" s="16">
        <v>1</v>
      </c>
      <c r="E9" s="6"/>
      <c r="F9" t="s">
        <v>61</v>
      </c>
    </row>
    <row r="10" spans="1:11" ht="12.75" customHeight="1">
      <c r="A10" s="26" t="s">
        <v>71</v>
      </c>
      <c r="B10" s="6" t="s">
        <v>87</v>
      </c>
      <c r="C10" s="6" t="s">
        <v>138</v>
      </c>
      <c r="D10" s="16">
        <v>0.5</v>
      </c>
      <c r="E10" s="6"/>
      <c r="H10" t="s">
        <v>61</v>
      </c>
    </row>
    <row r="11" spans="1:11" ht="12.75" customHeight="1">
      <c r="A11" s="26" t="s">
        <v>71</v>
      </c>
      <c r="B11" s="6" t="s">
        <v>135</v>
      </c>
      <c r="C11" s="6" t="s">
        <v>139</v>
      </c>
      <c r="D11" s="16">
        <v>1.5</v>
      </c>
      <c r="E11" s="6"/>
      <c r="F11" t="s">
        <v>61</v>
      </c>
    </row>
    <row r="12" spans="1:11" ht="12.75" customHeight="1">
      <c r="A12" s="26" t="s">
        <v>74</v>
      </c>
      <c r="B12" s="6" t="s">
        <v>135</v>
      </c>
      <c r="C12" s="6" t="s">
        <v>140</v>
      </c>
      <c r="D12" s="16">
        <v>0.5</v>
      </c>
      <c r="E12" s="6"/>
      <c r="F12" t="s">
        <v>61</v>
      </c>
    </row>
    <row r="13" spans="1:11" ht="12.75" customHeight="1">
      <c r="A13" s="27" t="s">
        <v>74</v>
      </c>
      <c r="B13" t="s">
        <v>135</v>
      </c>
      <c r="C13" t="s">
        <v>140</v>
      </c>
      <c r="D13" s="14">
        <v>0.5</v>
      </c>
      <c r="F13" t="s">
        <v>61</v>
      </c>
    </row>
    <row r="14" spans="1:11" ht="12.75" customHeight="1">
      <c r="A14" s="27" t="s">
        <v>74</v>
      </c>
      <c r="B14" t="s">
        <v>75</v>
      </c>
      <c r="C14" t="s">
        <v>141</v>
      </c>
      <c r="D14" s="14">
        <v>1</v>
      </c>
      <c r="F14" t="s">
        <v>61</v>
      </c>
    </row>
    <row r="15" spans="1:11" ht="12.75" customHeight="1">
      <c r="A15" s="27" t="s">
        <v>97</v>
      </c>
      <c r="B15" t="s">
        <v>135</v>
      </c>
      <c r="C15" t="s">
        <v>142</v>
      </c>
      <c r="D15" s="14">
        <v>1.5</v>
      </c>
      <c r="F15" t="s">
        <v>61</v>
      </c>
    </row>
    <row r="16" spans="1:11" ht="12.75" customHeight="1">
      <c r="A16" s="27" t="s">
        <v>78</v>
      </c>
      <c r="B16" t="s">
        <v>143</v>
      </c>
      <c r="C16" t="s">
        <v>144</v>
      </c>
      <c r="D16" s="14">
        <v>0.5</v>
      </c>
      <c r="H16" t="s">
        <v>61</v>
      </c>
    </row>
    <row r="17" spans="1:8" ht="12.75" customHeight="1">
      <c r="A17" s="27" t="s">
        <v>78</v>
      </c>
      <c r="B17" t="s">
        <v>145</v>
      </c>
      <c r="C17" t="s">
        <v>146</v>
      </c>
      <c r="D17" s="14">
        <v>1.5</v>
      </c>
      <c r="H17" t="s">
        <v>61</v>
      </c>
    </row>
    <row r="18" spans="1:8" ht="12.75" customHeight="1">
      <c r="A18" s="27" t="s">
        <v>78</v>
      </c>
      <c r="B18" t="s">
        <v>84</v>
      </c>
      <c r="C18" t="s">
        <v>147</v>
      </c>
      <c r="D18" s="14">
        <v>1</v>
      </c>
      <c r="F18" t="s">
        <v>61</v>
      </c>
    </row>
    <row r="19" spans="1:8" ht="12.75" customHeight="1">
      <c r="A19" s="27"/>
    </row>
    <row r="20" spans="1:8" ht="12.75" customHeight="1">
      <c r="A20" s="27"/>
    </row>
    <row r="21" spans="1:8" ht="12.75" customHeight="1">
      <c r="A21" s="27"/>
    </row>
    <row r="22" spans="1:8" ht="12.75" customHeight="1">
      <c r="A22" s="27"/>
    </row>
    <row r="23" spans="1:8" ht="12.75" customHeight="1">
      <c r="A23" s="27"/>
    </row>
    <row r="24" spans="1:8" ht="12.75" customHeight="1">
      <c r="A24" s="27"/>
    </row>
    <row r="25" spans="1:8" ht="12.75" customHeight="1">
      <c r="A25" s="27"/>
    </row>
    <row r="26" spans="1:8" ht="12.75" customHeight="1">
      <c r="A26" s="27"/>
    </row>
    <row r="27" spans="1:8" ht="12.75" customHeight="1">
      <c r="A27" s="27"/>
    </row>
    <row r="28" spans="1:8" ht="12.75" customHeight="1">
      <c r="A28" s="27"/>
    </row>
    <row r="29" spans="1:8" ht="12.75" customHeight="1">
      <c r="C29" s="1" t="s">
        <v>31</v>
      </c>
      <c r="D29" s="21">
        <f>SUM(D4:D28)</f>
        <v>12.5</v>
      </c>
    </row>
    <row r="30" spans="1:8" ht="12.75" customHeight="1">
      <c r="D30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/>
  <dimension ref="A1:K32"/>
  <sheetViews>
    <sheetView zoomScaleNormal="100" workbookViewId="0">
      <selection activeCell="E12" sqref="E12"/>
    </sheetView>
  </sheetViews>
  <sheetFormatPr baseColWidth="10" defaultColWidth="9.140625" defaultRowHeight="12.75" customHeight="1"/>
  <cols>
    <col min="1" max="1" width="10.85546875" customWidth="1"/>
    <col min="2" max="2" width="19.28515625" customWidth="1"/>
    <col min="3" max="3" width="44.5703125" customWidth="1"/>
    <col min="4" max="4" width="10.85546875" style="14" customWidth="1"/>
    <col min="5" max="5" width="74.140625" customWidth="1"/>
    <col min="6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32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47</v>
      </c>
      <c r="G4" s="4" t="s">
        <v>48</v>
      </c>
      <c r="H4" s="4"/>
      <c r="I4" s="4"/>
      <c r="J4" s="4"/>
      <c r="K4" s="4"/>
    </row>
    <row r="5" spans="1:11" ht="12.75" customHeight="1">
      <c r="A5" s="25" t="s">
        <v>71</v>
      </c>
      <c r="B5" s="5" t="s">
        <v>87</v>
      </c>
      <c r="C5" s="5" t="s">
        <v>88</v>
      </c>
      <c r="D5" s="16">
        <v>0.5</v>
      </c>
      <c r="E5" s="6" t="s">
        <v>89</v>
      </c>
      <c r="F5" s="5"/>
      <c r="G5" s="5" t="s">
        <v>61</v>
      </c>
      <c r="H5" s="5"/>
      <c r="I5" s="5"/>
      <c r="J5" s="5"/>
      <c r="K5" s="5"/>
    </row>
    <row r="6" spans="1:11" ht="12.75" customHeight="1">
      <c r="A6" s="26" t="s">
        <v>71</v>
      </c>
      <c r="B6" s="6" t="s">
        <v>84</v>
      </c>
      <c r="C6" s="6" t="s">
        <v>85</v>
      </c>
      <c r="D6" s="16">
        <v>2.5</v>
      </c>
      <c r="E6" s="6"/>
      <c r="G6" t="s">
        <v>61</v>
      </c>
    </row>
    <row r="7" spans="1:11" ht="12.75" customHeight="1">
      <c r="A7" s="26" t="s">
        <v>74</v>
      </c>
      <c r="B7" s="6" t="s">
        <v>84</v>
      </c>
      <c r="C7" s="6" t="s">
        <v>85</v>
      </c>
      <c r="D7" s="16">
        <v>2</v>
      </c>
      <c r="E7" s="6" t="s">
        <v>197</v>
      </c>
      <c r="G7" t="s">
        <v>61</v>
      </c>
    </row>
    <row r="8" spans="1:11" ht="12.75" customHeight="1">
      <c r="A8" s="26" t="s">
        <v>91</v>
      </c>
      <c r="B8" s="6" t="s">
        <v>84</v>
      </c>
      <c r="C8" s="6" t="s">
        <v>85</v>
      </c>
      <c r="D8" s="16">
        <v>2.5</v>
      </c>
      <c r="E8" s="6" t="s">
        <v>92</v>
      </c>
      <c r="G8" t="s">
        <v>61</v>
      </c>
    </row>
    <row r="9" spans="1:11" ht="12.75" customHeight="1">
      <c r="A9" s="26" t="s">
        <v>78</v>
      </c>
      <c r="B9" s="6" t="s">
        <v>84</v>
      </c>
      <c r="C9" s="6" t="s">
        <v>85</v>
      </c>
      <c r="D9" s="16">
        <v>9</v>
      </c>
      <c r="E9" s="6" t="s">
        <v>92</v>
      </c>
      <c r="G9" t="s">
        <v>61</v>
      </c>
    </row>
    <row r="10" spans="1:11" ht="12.75" customHeight="1">
      <c r="A10" s="26"/>
      <c r="B10" s="6"/>
      <c r="C10" s="6"/>
      <c r="D10" s="16"/>
      <c r="E10" s="6"/>
    </row>
    <row r="11" spans="1:11" ht="12.75" customHeight="1">
      <c r="A11" s="26"/>
      <c r="B11" s="6"/>
      <c r="C11" s="6"/>
      <c r="D11" s="16"/>
      <c r="E11" s="6"/>
    </row>
    <row r="12" spans="1:11" ht="12.75" customHeight="1">
      <c r="A12" s="26"/>
      <c r="B12" s="6"/>
      <c r="C12" s="6"/>
      <c r="D12" s="16"/>
      <c r="E12" s="6"/>
    </row>
    <row r="13" spans="1:11" ht="12.75" customHeight="1">
      <c r="A13" s="26"/>
      <c r="B13" s="6"/>
      <c r="C13" s="6"/>
      <c r="D13" s="16"/>
      <c r="E13" s="6"/>
    </row>
    <row r="14" spans="1:11" ht="12.75" customHeight="1">
      <c r="A14" s="26"/>
      <c r="B14" s="6"/>
      <c r="C14" s="6"/>
      <c r="D14" s="16"/>
    </row>
    <row r="15" spans="1:11" ht="12.75" customHeight="1">
      <c r="A15" s="26"/>
      <c r="B15" s="6"/>
      <c r="C15" s="6"/>
      <c r="D15" s="16"/>
    </row>
    <row r="16" spans="1:11" ht="12.75" customHeight="1">
      <c r="A16" s="26"/>
      <c r="B16" s="6"/>
      <c r="C16" s="6"/>
      <c r="D16" s="16"/>
    </row>
    <row r="17" spans="1:4" ht="12.75" customHeight="1">
      <c r="A17" s="27"/>
    </row>
    <row r="18" spans="1:4" ht="12.75" customHeight="1">
      <c r="A18" s="27"/>
    </row>
    <row r="19" spans="1:4" ht="12.75" customHeight="1">
      <c r="A19" s="27"/>
    </row>
    <row r="20" spans="1:4" ht="12.75" customHeight="1">
      <c r="A20" s="27"/>
    </row>
    <row r="21" spans="1:4" ht="12.75" customHeight="1">
      <c r="A21" s="27"/>
    </row>
    <row r="22" spans="1:4" ht="12.75" customHeight="1">
      <c r="A22" s="27"/>
    </row>
    <row r="23" spans="1:4" ht="12.75" customHeight="1">
      <c r="A23" s="27"/>
    </row>
    <row r="24" spans="1:4" ht="12.75" customHeight="1">
      <c r="A24" s="27"/>
    </row>
    <row r="25" spans="1:4" ht="12.75" customHeight="1">
      <c r="A25" s="27"/>
    </row>
    <row r="26" spans="1:4" ht="12.75" customHeight="1">
      <c r="A26" s="27"/>
    </row>
    <row r="27" spans="1:4" ht="12.75" customHeight="1">
      <c r="A27" s="27"/>
    </row>
    <row r="28" spans="1:4" ht="12.75" customHeight="1">
      <c r="A28" s="27"/>
    </row>
    <row r="29" spans="1:4" ht="12.75" customHeight="1">
      <c r="A29" s="27"/>
    </row>
    <row r="30" spans="1:4" ht="12.75" customHeight="1">
      <c r="A30" s="27"/>
    </row>
    <row r="31" spans="1:4" ht="12.75" customHeight="1">
      <c r="C31" s="1" t="s">
        <v>31</v>
      </c>
      <c r="D31" s="21">
        <f>SUM(D4:D30)</f>
        <v>16.5</v>
      </c>
    </row>
    <row r="32" spans="1:4" ht="12.75" customHeight="1">
      <c r="D32" s="1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/>
  <dimension ref="A1:K30"/>
  <sheetViews>
    <sheetView zoomScaleNormal="100" workbookViewId="0">
      <selection activeCell="C7" sqref="C7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52.85546875" customWidth="1"/>
    <col min="4" max="4" width="10.85546875" style="14" customWidth="1"/>
    <col min="5" max="5" width="74.140625" customWidth="1"/>
    <col min="6" max="6" width="10.85546875" customWidth="1"/>
    <col min="7" max="7" width="12" bestFit="1" customWidth="1"/>
    <col min="8" max="11" width="10.85546875" customWidth="1"/>
  </cols>
  <sheetData>
    <row r="1" spans="1:11" ht="12.75" customHeight="1">
      <c r="A1" s="1" t="s">
        <v>12</v>
      </c>
      <c r="B1" s="36">
        <v>2</v>
      </c>
      <c r="C1" s="1" t="s">
        <v>16</v>
      </c>
    </row>
    <row r="2" spans="1:11" ht="12.75" customHeight="1">
      <c r="A2" s="1" t="s">
        <v>28</v>
      </c>
      <c r="B2" s="2" t="s">
        <v>35</v>
      </c>
    </row>
    <row r="4" spans="1:11" ht="12.75" customHeight="1">
      <c r="A4" s="3" t="s">
        <v>37</v>
      </c>
      <c r="B4" s="3" t="s">
        <v>9</v>
      </c>
      <c r="C4" s="3" t="s">
        <v>13</v>
      </c>
      <c r="D4" s="15" t="s">
        <v>17</v>
      </c>
      <c r="E4" s="3" t="s">
        <v>4</v>
      </c>
      <c r="F4" s="4" t="s">
        <v>59</v>
      </c>
      <c r="G4" s="4" t="s">
        <v>60</v>
      </c>
      <c r="H4" s="4" t="s">
        <v>48</v>
      </c>
      <c r="I4" s="4"/>
      <c r="J4" s="4"/>
      <c r="K4" s="4"/>
    </row>
    <row r="5" spans="1:11" s="27" customFormat="1">
      <c r="A5" s="25" t="s">
        <v>71</v>
      </c>
      <c r="B5" s="25" t="s">
        <v>87</v>
      </c>
      <c r="C5" s="25" t="s">
        <v>138</v>
      </c>
      <c r="D5" s="16">
        <v>0.5</v>
      </c>
      <c r="E5" s="26"/>
      <c r="F5" s="25"/>
      <c r="G5" s="25"/>
      <c r="H5" s="25" t="s">
        <v>61</v>
      </c>
      <c r="I5" s="25"/>
      <c r="J5" s="25"/>
      <c r="K5" s="25"/>
    </row>
    <row r="6" spans="1:11" s="27" customFormat="1" ht="12.75" customHeight="1">
      <c r="A6" s="26" t="s">
        <v>71</v>
      </c>
      <c r="B6" s="26" t="s">
        <v>148</v>
      </c>
      <c r="C6" s="26" t="s">
        <v>149</v>
      </c>
      <c r="D6" s="16">
        <v>1</v>
      </c>
      <c r="E6" s="26"/>
      <c r="H6" s="27" t="s">
        <v>61</v>
      </c>
    </row>
    <row r="7" spans="1:11" s="27" customFormat="1" ht="12.75" customHeight="1">
      <c r="A7" s="26" t="s">
        <v>74</v>
      </c>
      <c r="B7" s="26" t="s">
        <v>75</v>
      </c>
      <c r="C7" s="26" t="s">
        <v>186</v>
      </c>
      <c r="D7" s="16">
        <v>1</v>
      </c>
      <c r="E7" s="27" t="s">
        <v>150</v>
      </c>
      <c r="F7" s="27" t="s">
        <v>61</v>
      </c>
    </row>
    <row r="8" spans="1:11" s="27" customFormat="1" ht="12.75" customHeight="1">
      <c r="A8" s="26" t="s">
        <v>97</v>
      </c>
      <c r="B8" s="26" t="s">
        <v>151</v>
      </c>
      <c r="C8" s="26" t="s">
        <v>152</v>
      </c>
      <c r="D8" s="16">
        <v>1</v>
      </c>
      <c r="E8" s="26" t="s">
        <v>153</v>
      </c>
      <c r="F8" s="27" t="s">
        <v>61</v>
      </c>
    </row>
    <row r="9" spans="1:11" s="27" customFormat="1" ht="12.75" customHeight="1">
      <c r="A9" s="26" t="s">
        <v>91</v>
      </c>
      <c r="B9" s="26" t="s">
        <v>154</v>
      </c>
      <c r="C9" s="26" t="s">
        <v>155</v>
      </c>
      <c r="D9" s="16">
        <v>1</v>
      </c>
      <c r="E9" s="26" t="s">
        <v>156</v>
      </c>
      <c r="F9" s="27" t="s">
        <v>61</v>
      </c>
    </row>
    <row r="10" spans="1:11" s="27" customFormat="1" ht="12.75" customHeight="1">
      <c r="A10" s="26" t="s">
        <v>78</v>
      </c>
      <c r="B10" s="26" t="s">
        <v>148</v>
      </c>
      <c r="C10" s="26" t="s">
        <v>149</v>
      </c>
      <c r="D10" s="16">
        <v>10</v>
      </c>
      <c r="E10" s="26" t="s">
        <v>157</v>
      </c>
      <c r="H10" s="27" t="s">
        <v>61</v>
      </c>
    </row>
    <row r="11" spans="1:11" s="27" customFormat="1" ht="12.75" customHeight="1">
      <c r="A11" s="26"/>
      <c r="B11" s="26"/>
      <c r="C11" s="26"/>
      <c r="D11" s="16"/>
      <c r="E11" s="26"/>
    </row>
    <row r="12" spans="1:11" s="27" customFormat="1" ht="12.75" customHeight="1">
      <c r="A12" s="26"/>
      <c r="B12" s="26"/>
      <c r="C12" s="26"/>
      <c r="D12" s="16"/>
    </row>
    <row r="13" spans="1:11" s="27" customFormat="1" ht="12.75" customHeight="1">
      <c r="A13" s="26"/>
      <c r="B13" s="26"/>
      <c r="C13" s="26"/>
      <c r="D13" s="16"/>
    </row>
    <row r="14" spans="1:11" s="27" customFormat="1" ht="12.75" customHeight="1">
      <c r="D14" s="14"/>
    </row>
    <row r="15" spans="1:11" s="27" customFormat="1" ht="12.75" customHeight="1">
      <c r="D15" s="14"/>
    </row>
    <row r="16" spans="1:11" s="27" customFormat="1" ht="12.75" customHeight="1">
      <c r="D16" s="14"/>
    </row>
    <row r="17" spans="3:4" s="27" customFormat="1" ht="12.75" customHeight="1">
      <c r="D17" s="14"/>
    </row>
    <row r="18" spans="3:4" s="27" customFormat="1" ht="12.75" customHeight="1">
      <c r="D18" s="14"/>
    </row>
    <row r="19" spans="3:4" s="27" customFormat="1" ht="12.75" customHeight="1">
      <c r="D19" s="14"/>
    </row>
    <row r="20" spans="3:4" s="27" customFormat="1" ht="12.75" customHeight="1">
      <c r="D20" s="14"/>
    </row>
    <row r="21" spans="3:4" s="27" customFormat="1" ht="12.75" customHeight="1">
      <c r="D21" s="14"/>
    </row>
    <row r="22" spans="3:4" s="27" customFormat="1" ht="12.75" customHeight="1">
      <c r="D22" s="14"/>
    </row>
    <row r="23" spans="3:4" s="27" customFormat="1" ht="12.75" customHeight="1">
      <c r="D23" s="14"/>
    </row>
    <row r="24" spans="3:4" s="27" customFormat="1" ht="12.75" customHeight="1">
      <c r="D24" s="14"/>
    </row>
    <row r="25" spans="3:4" s="27" customFormat="1" ht="12.75" customHeight="1">
      <c r="D25" s="14"/>
    </row>
    <row r="26" spans="3:4" s="27" customFormat="1" ht="12.75" customHeight="1">
      <c r="D26" s="14"/>
    </row>
    <row r="27" spans="3:4" s="27" customFormat="1" ht="12.75" customHeight="1">
      <c r="D27" s="14"/>
    </row>
    <row r="28" spans="3:4" s="27" customFormat="1" ht="12.75" customHeight="1">
      <c r="D28" s="14"/>
    </row>
    <row r="29" spans="3:4" ht="12.75" customHeight="1">
      <c r="C29" s="1" t="s">
        <v>31</v>
      </c>
      <c r="D29" s="21">
        <f>SUM(D4:D28)</f>
        <v>14.5</v>
      </c>
    </row>
    <row r="30" spans="3:4" ht="12.75" customHeight="1">
      <c r="D30" s="17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/>
  <dimension ref="A1:E45"/>
  <sheetViews>
    <sheetView topLeftCell="A20" zoomScaleNormal="100" workbookViewId="0">
      <selection activeCell="A44" sqref="A44"/>
    </sheetView>
  </sheetViews>
  <sheetFormatPr baseColWidth="10" defaultColWidth="9.140625" defaultRowHeight="12.75" customHeight="1"/>
  <cols>
    <col min="1" max="1" width="55.140625" customWidth="1"/>
    <col min="2" max="2" width="25.42578125" customWidth="1"/>
    <col min="3" max="3" width="52" customWidth="1"/>
    <col min="4" max="4" width="27.28515625" bestFit="1" customWidth="1"/>
    <col min="5" max="5" width="27.140625" bestFit="1" customWidth="1"/>
  </cols>
  <sheetData>
    <row r="1" spans="1:4" ht="12.75" customHeight="1">
      <c r="A1" s="1" t="s">
        <v>19</v>
      </c>
      <c r="B1" s="7"/>
      <c r="C1" s="1" t="s">
        <v>16</v>
      </c>
    </row>
    <row r="2" spans="1:4" ht="12.75" customHeight="1">
      <c r="A2" s="1" t="s">
        <v>44</v>
      </c>
      <c r="B2" s="1" t="s">
        <v>39</v>
      </c>
      <c r="C2" s="7"/>
    </row>
    <row r="3" spans="1:4" ht="12.75" customHeight="1">
      <c r="A3" s="7"/>
      <c r="B3" s="7"/>
      <c r="C3" s="7"/>
    </row>
    <row r="4" spans="1:4" ht="12.75" customHeight="1">
      <c r="A4" s="7"/>
      <c r="B4" s="7"/>
      <c r="C4" s="7"/>
      <c r="D4" t="s">
        <v>62</v>
      </c>
    </row>
    <row r="5" spans="1:4" ht="12.75" customHeight="1">
      <c r="A5" s="7"/>
      <c r="B5" s="7"/>
      <c r="C5" s="7"/>
      <c r="D5" t="s">
        <v>61</v>
      </c>
    </row>
    <row r="6" spans="1:4" ht="12.75" customHeight="1">
      <c r="A6" s="8"/>
      <c r="B6" s="8"/>
      <c r="C6" s="34" t="s">
        <v>198</v>
      </c>
      <c r="D6" s="34" t="s">
        <v>158</v>
      </c>
    </row>
    <row r="7" spans="1:4" ht="12.75" customHeight="1">
      <c r="A7" s="9" t="s">
        <v>8</v>
      </c>
      <c r="B7" s="33">
        <f xml:space="preserve"> SUMIFS('1 _ Alejandro Garcia'!D5:'1 _ Alejandro Garcia'!D28,'1 _ Alejandro Garcia'!B5:'1 _ Alejandro Garcia'!B28,"R*") + SUMIFS('2 _ Diego Ricca'!D5:'2 _ Diego Ricca'!D28,'2 _ Diego Ricca'!B5:'2 _ Diego Ricca'!B28,"Si") + SUMIFS('3 _ Federico Andrade'!D5:'3 _ Federico Andrade'!D28,'3 _ Federico Andrade'!B5:'3 _ Federico Andrade'!B28,"R*") + SUMIFS('4 _ Federico Trinidad'!D5:'4 _ Federico Trinidad'!D28,'4 _ Federico Trinidad'!B5:'4 _ Federico Trinidad'!B28,"R*") + SUMIFS('5 _ Ignacio Infante'!D5:'5 _ Ignacio Infante'!D28,'5 _ Ignacio Infante'!B5:'5 _ Ignacio Infante'!B28,"R*") + SUMIFS('6 _ Javier Madeiro'!D5:'6 _ Javier Madeiro'!D28,'6 _ Javier Madeiro'!B5:'6 _ Javier Madeiro'!B28,"R*") + SUMIFS('7 _ José Cordero'!D5:'7 _ José Cordero'!D28,'7 _ José Cordero'!B5:'7 _ José Cordero'!B28,"R*") + SUMIFS('8 _ Juan Ghiringhelli'!D5:'8 _ Juan Ghiringhelli'!D28,'8 _ Juan Ghiringhelli'!B5:'8 _ Juan Ghiringhelli'!B28,"R*") + SUMIFS('9 _ Leticia Vilariño'!D5:'9 _ Leticia Vilariño'!D28,'9 _ Leticia Vilariño'!B5:'9 _ Leticia Vilariño'!B28,"R*") + SUMIFS('9 _ Leticia Vilariño'!D5:'9 _ Leticia Vilariño'!D28,'9 _ Leticia Vilariño'!B5:'9 _ Leticia Vilariño'!B28,"R*") + SUMIFS('10 _ Marcos Sander'!D5:'10 _ Marcos Sander'!D28,'10 _ Marcos Sander'!B5:'10 _ Marcos Sander'!B28,"R*") + SUMIFS('11 _ Martín Taruselli'!D5:'11 _ Martín Taruselli'!D28,'11 _ Martín Taruselli'!B5:'11 _ Martín Taruselli'!B28,"R*") + SUMIFS('12 _ Vicente Acosta'!D5:'12 _ Vicente Acosta'!D28,'12 _ Vicente Acosta'!B5:'12 _ Vicente Acosta'!B28,"R*")</f>
        <v>3</v>
      </c>
      <c r="C7" s="34" t="s">
        <v>199</v>
      </c>
      <c r="D7" s="34">
        <v>85.5</v>
      </c>
    </row>
    <row r="8" spans="1:4" ht="12.75" customHeight="1">
      <c r="A8" s="10" t="s">
        <v>41</v>
      </c>
      <c r="B8" s="23">
        <f xml:space="preserve"> SUMIFS('1 _ Alejandro Garcia'!D5:'1 _ Alejandro Garcia'!D28,'1 _ Alejandro Garcia'!B5:'1 _ Alejandro Garcia'!B28,"D*") + SUMIFS('2 _ Diego Ricca'!D5:'2 _ Diego Ricca'!D28,'2 _ Diego Ricca'!B5:'2 _ Diego Ricca'!B28,"Si") + SUMIFS('3 _ Federico Andrade'!D5:'3 _ Federico Andrade'!D28,'3 _ Federico Andrade'!B5:'3 _ Federico Andrade'!B28,"D*") + SUMIFS('4 _ Federico Trinidad'!D5:'4 _ Federico Trinidad'!D28,'4 _ Federico Trinidad'!B5:'4 _ Federico Trinidad'!B28,"D*") + SUMIFS('5 _ Ignacio Infante'!D5:'5 _ Ignacio Infante'!D28,'5 _ Ignacio Infante'!B5:'5 _ Ignacio Infante'!B28,"D*") + SUMIFS('6 _ Javier Madeiro'!D5:'6 _ Javier Madeiro'!D28,'6 _ Javier Madeiro'!B5:'6 _ Javier Madeiro'!B28,"D*") + SUMIFS('7 _ José Cordero'!D5:'7 _ José Cordero'!D28,'7 _ José Cordero'!B5:'7 _ José Cordero'!B28,"D*") + SUMIFS('8 _ Juan Ghiringhelli'!D5:'8 _ Juan Ghiringhelli'!D28,'8 _ Juan Ghiringhelli'!B5:'8 _ Juan Ghiringhelli'!B28,"D*") + SUMIFS('9 _ Leticia Vilariño'!D5:'9 _ Leticia Vilariño'!D28,'9 _ Leticia Vilariño'!B5:'9 _ Leticia Vilariño'!B28,"D*") + SUMIFS('9 _ Leticia Vilariño'!D5:'9 _ Leticia Vilariño'!D28,'9 _ Leticia Vilariño'!B5:'9 _ Leticia Vilariño'!B28,"D*") + SUMIFS('10 _ Marcos Sander'!D5:'10 _ Marcos Sander'!D28,'10 _ Marcos Sander'!B5:'10 _ Marcos Sander'!B28,"D*") + SUMIFS('11 _ Martín Taruselli'!D5:'11 _ Martín Taruselli'!D28,'11 _ Martín Taruselli'!B5:'11 _ Martín Taruselli'!B28,"D*") + SUMIFS('12 _ Vicente Acosta'!D5:'12 _ Vicente Acosta'!D28,'12 _ Vicente Acosta'!B5:'12 _ Vicente Acosta'!B28,"D*")</f>
        <v>5</v>
      </c>
      <c r="C8" s="34" t="s">
        <v>159</v>
      </c>
      <c r="D8" s="34">
        <v>93</v>
      </c>
    </row>
    <row r="9" spans="1:4" ht="12.75" customHeight="1">
      <c r="A9" s="10" t="s">
        <v>23</v>
      </c>
      <c r="B9" s="23">
        <f xml:space="preserve"> SUMIFS('1 _ Alejandro Garcia'!D5:'1 _ Alejandro Garcia'!D28,'1 _ Alejandro Garcia'!B5:'1 _ Alejandro Garcia'!B28,"I*") + SUMIFS('2 _ Diego Ricca'!D5:'2 _ Diego Ricca'!D28,'2 _ Diego Ricca'!B5:'2 _ Diego Ricca'!B28,"Si") + SUMIFS('3 _ Federico Andrade'!D5:'3 _ Federico Andrade'!D28,'3 _ Federico Andrade'!B5:'3 _ Federico Andrade'!B28,"I*") + SUMIFS('4 _ Federico Trinidad'!D5:'4 _ Federico Trinidad'!D28,'4 _ Federico Trinidad'!B5:'4 _ Federico Trinidad'!B28,"I*") + SUMIFS('5 _ Ignacio Infante'!D5:'5 _ Ignacio Infante'!D28,'5 _ Ignacio Infante'!B5:'5 _ Ignacio Infante'!B28,"I*") + SUMIFS('6 _ Javier Madeiro'!D5:'6 _ Javier Madeiro'!D28,'6 _ Javier Madeiro'!B5:'6 _ Javier Madeiro'!B28,"I*") + SUMIFS('7 _ José Cordero'!D5:'7 _ José Cordero'!D28,'7 _ José Cordero'!B5:'7 _ José Cordero'!B28,"I*") + SUMIFS('8 _ Juan Ghiringhelli'!D5:'8 _ Juan Ghiringhelli'!D28,'8 _ Juan Ghiringhelli'!B5:'8 _ Juan Ghiringhelli'!B28,"I*") + SUMIFS('9 _ Leticia Vilariño'!D5:'9 _ Leticia Vilariño'!D28,'9 _ Leticia Vilariño'!B5:'9 _ Leticia Vilariño'!B28,"I*") + SUMIFS('9 _ Leticia Vilariño'!D5:'9 _ Leticia Vilariño'!D28,'9 _ Leticia Vilariño'!B5:'9 _ Leticia Vilariño'!B28,"I*") + SUMIFS('10 _ Marcos Sander'!D5:'10 _ Marcos Sander'!D28,'10 _ Marcos Sander'!B5:'10 _ Marcos Sander'!B28,"I*") + SUMIFS('11 _ Martín Taruselli'!D5:'11 _ Martín Taruselli'!D28,'11 _ Martín Taruselli'!B5:'11 _ Martín Taruselli'!B28,"I*") + SUMIFS('12 _ Vicente Acosta'!D5:'12 _ Vicente Acosta'!D28,'12 _ Vicente Acosta'!B5:'12 _ Vicente Acosta'!B28,"I*")</f>
        <v>96.5</v>
      </c>
      <c r="C9" s="34" t="s">
        <v>160</v>
      </c>
      <c r="D9" s="34">
        <v>772</v>
      </c>
    </row>
    <row r="10" spans="1:4" ht="12.75" customHeight="1">
      <c r="A10" s="10" t="s">
        <v>5</v>
      </c>
      <c r="B10" s="23">
        <f xml:space="preserve"> SUMIFS('1 _ Alejandro Garcia'!D5:'1 _ Alejandro Garcia'!D28,'1 _ Alejandro Garcia'!B5:'1 _ Alejandro Garcia'!B28,"Q*") + SUMIFS('2 _ Diego Ricca'!D5:'2 _ Diego Ricca'!D28,'2 _ Diego Ricca'!B5:'2 _ Diego Ricca'!B28,"Si") + SUMIFS('3 _ Federico Andrade'!D5:'3 _ Federico Andrade'!D28,'3 _ Federico Andrade'!B5:'3 _ Federico Andrade'!B28,"Q*") + SUMIFS('4 _ Federico Trinidad'!D5:'4 _ Federico Trinidad'!D28,'4 _ Federico Trinidad'!B5:'4 _ Federico Trinidad'!B28,"Q*") + SUMIFS('5 _ Ignacio Infante'!D5:'5 _ Ignacio Infante'!D28,'5 _ Ignacio Infante'!B5:'5 _ Ignacio Infante'!B28,"Q*") + SUMIFS('6 _ Javier Madeiro'!D5:'6 _ Javier Madeiro'!D28,'6 _ Javier Madeiro'!B5:'6 _ Javier Madeiro'!B28,"Q*") + SUMIFS('7 _ José Cordero'!D5:'7 _ José Cordero'!D28,'7 _ José Cordero'!B5:'7 _ José Cordero'!B28,"Q*") + SUMIFS('8 _ Juan Ghiringhelli'!D5:'8 _ Juan Ghiringhelli'!D28,'8 _ Juan Ghiringhelli'!B5:'8 _ Juan Ghiringhelli'!B28,"Q*") + SUMIFS('9 _ Leticia Vilariño'!D5:'9 _ Leticia Vilariño'!D28,'9 _ Leticia Vilariño'!B5:'9 _ Leticia Vilariño'!B28,"Q*") + SUMIFS('9 _ Leticia Vilariño'!D5:'9 _ Leticia Vilariño'!D28,'9 _ Leticia Vilariño'!B5:'9 _ Leticia Vilariño'!B28,"Q*") + SUMIFS('10 _ Marcos Sander'!D5:'10 _ Marcos Sander'!D28,'10 _ Marcos Sander'!B5:'10 _ Marcos Sander'!B28,"Q*") + SUMIFS('11 _ Martín Taruselli'!D5:'11 _ Martín Taruselli'!D28,'11 _ Martín Taruselli'!B5:'11 _ Martín Taruselli'!B28,"Q*") + SUMIFS('12 _ Vicente Acosta'!D5:'12 _ Vicente Acosta'!D28,'12 _ Vicente Acosta'!B5:'12 _ Vicente Acosta'!B28,"Q*")</f>
        <v>15</v>
      </c>
      <c r="C10" s="34" t="s">
        <v>161</v>
      </c>
      <c r="D10" s="34">
        <v>157.5</v>
      </c>
    </row>
    <row r="11" spans="1:4" ht="12.75" customHeight="1">
      <c r="A11" s="10" t="s">
        <v>14</v>
      </c>
      <c r="B11" s="23">
        <f xml:space="preserve"> SUMIFS('1 _ Alejandro Garcia'!D5:'1 _ Alejandro Garcia'!D28,'1 _ Alejandro Garcia'!B5:'1 _ Alejandro Garcia'!B28,"C*") + SUMIFS('2 _ Diego Ricca'!D5:'2 _ Diego Ricca'!D28,'2 _ Diego Ricca'!B5:'2 _ Diego Ricca'!B28,"Si") + SUMIFS('3 _ Federico Andrade'!D5:'3 _ Federico Andrade'!D28,'3 _ Federico Andrade'!B5:'3 _ Federico Andrade'!B28,"C*") + SUMIFS('4 _ Federico Trinidad'!D5:'4 _ Federico Trinidad'!D28,'4 _ Federico Trinidad'!B5:'4 _ Federico Trinidad'!B28,"C*") + SUMIFS('5 _ Ignacio Infante'!D5:'5 _ Ignacio Infante'!D28,'5 _ Ignacio Infante'!B5:'5 _ Ignacio Infante'!B28,"C*") + SUMIFS('6 _ Javier Madeiro'!D5:'6 _ Javier Madeiro'!D28,'6 _ Javier Madeiro'!B5:'6 _ Javier Madeiro'!B28,"C*") + SUMIFS('7 _ José Cordero'!D5:'7 _ José Cordero'!D28,'7 _ José Cordero'!B5:'7 _ José Cordero'!B28,"C*") + SUMIFS('8 _ Juan Ghiringhelli'!D5:'8 _ Juan Ghiringhelli'!D28,'8 _ Juan Ghiringhelli'!B5:'8 _ Juan Ghiringhelli'!B28,"C*") + SUMIFS('9 _ Leticia Vilariño'!D5:'9 _ Leticia Vilariño'!D28,'9 _ Leticia Vilariño'!B5:'9 _ Leticia Vilariño'!B28,"C*") + SUMIFS('9 _ Leticia Vilariño'!D5:'9 _ Leticia Vilariño'!D28,'9 _ Leticia Vilariño'!B5:'9 _ Leticia Vilariño'!B28,"C*") + SUMIFS('10 _ Marcos Sander'!D5:'10 _ Marcos Sander'!D28,'10 _ Marcos Sander'!B5:'10 _ Marcos Sander'!B28,"C*") + SUMIFS('11 _ Martín Taruselli'!D5:'11 _ Martín Taruselli'!D28,'11 _ Martín Taruselli'!B5:'11 _ Martín Taruselli'!B28,"C*") + SUMIFS('12 _ Vicente Acosta'!D5:'12 _ Vicente Acosta'!D28,'12 _ Vicente Acosta'!B5:'12 _ Vicente Acosta'!B28,"C*")</f>
        <v>3.5</v>
      </c>
      <c r="C11" s="34" t="s">
        <v>162</v>
      </c>
      <c r="D11" s="34">
        <v>28</v>
      </c>
    </row>
    <row r="12" spans="1:4" ht="12.75" customHeight="1">
      <c r="A12" s="10" t="s">
        <v>3</v>
      </c>
      <c r="B12" s="23">
        <f xml:space="preserve"> SUMIFS('1 _ Alejandro Garcia'!D5:'1 _ Alejandro Garcia'!D28,'1 _ Alejandro Garcia'!B5:'1 _ Alejandro Garcia'!B28,"G*") + SUMIFS('2 _ Diego Ricca'!D5:'2 _ Diego Ricca'!D28,'2 _ Diego Ricca'!B5:'2 _ Diego Ricca'!B28,"Si") + SUMIFS('3 _ Federico Andrade'!D5:'3 _ Federico Andrade'!D28,'3 _ Federico Andrade'!B5:'3 _ Federico Andrade'!B28,"G*") + SUMIFS('4 _ Federico Trinidad'!D5:'4 _ Federico Trinidad'!D28,'4 _ Federico Trinidad'!B5:'4 _ Federico Trinidad'!B28,"G*") + SUMIFS('5 _ Ignacio Infante'!D5:'5 _ Ignacio Infante'!D28,'5 _ Ignacio Infante'!B5:'5 _ Ignacio Infante'!B28,"G*") + SUMIFS('6 _ Javier Madeiro'!D5:'6 _ Javier Madeiro'!D28,'6 _ Javier Madeiro'!B5:'6 _ Javier Madeiro'!B28,"G*") + SUMIFS('7 _ José Cordero'!D5:'7 _ José Cordero'!D28,'7 _ José Cordero'!B5:'7 _ José Cordero'!B28,"G*") + SUMIFS('8 _ Juan Ghiringhelli'!D5:'8 _ Juan Ghiringhelli'!D28,'8 _ Juan Ghiringhelli'!B5:'8 _ Juan Ghiringhelli'!B28,"G*") + SUMIFS('9 _ Leticia Vilariño'!D5:'9 _ Leticia Vilariño'!D28,'9 _ Leticia Vilariño'!B5:'9 _ Leticia Vilariño'!B28,"G*") + SUMIFS('9 _ Leticia Vilariño'!D5:'9 _ Leticia Vilariño'!D28,'9 _ Leticia Vilariño'!B5:'9 _ Leticia Vilariño'!B28,"G*") + SUMIFS('10 _ Marcos Sander'!D5:'10 _ Marcos Sander'!D28,'10 _ Marcos Sander'!B5:'10 _ Marcos Sander'!B28,"G*") + SUMIFS('11 _ Martín Taruselli'!D5:'11 _ Martín Taruselli'!D28,'11 _ Martín Taruselli'!B5:'11 _ Martín Taruselli'!B28,"G*") + SUMIFS('12 _ Vicente Acosta'!D5:'12 _ Vicente Acosta'!D28,'12 _ Vicente Acosta'!B5:'12 _ Vicente Acosta'!B28,"G*")</f>
        <v>5.5</v>
      </c>
      <c r="C12" s="34" t="s">
        <v>163</v>
      </c>
      <c r="D12" s="34">
        <v>349.5</v>
      </c>
    </row>
    <row r="13" spans="1:4" ht="12.75" customHeight="1">
      <c r="A13" s="10" t="s">
        <v>40</v>
      </c>
      <c r="B13" s="23">
        <f xml:space="preserve"> SUMIFS('1 _ Alejandro Garcia'!D5:'1 _ Alejandro Garcia'!D28,'1 _ Alejandro Garcia'!B5:'1 _ Alejandro Garcia'!B28,"V*") + SUMIFS('2 _ Diego Ricca'!D5:'2 _ Diego Ricca'!D28,'2 _ Diego Ricca'!B5:'2 _ Diego Ricca'!B28,"Si") + SUMIFS('3 _ Federico Andrade'!D5:'3 _ Federico Andrade'!D28,'3 _ Federico Andrade'!B5:'3 _ Federico Andrade'!B28,"V*") + SUMIFS('4 _ Federico Trinidad'!D5:'4 _ Federico Trinidad'!D28,'4 _ Federico Trinidad'!B5:'4 _ Federico Trinidad'!B28,"V*") + SUMIFS('5 _ Ignacio Infante'!D5:'5 _ Ignacio Infante'!D28,'5 _ Ignacio Infante'!B5:'5 _ Ignacio Infante'!B28,"V*") + SUMIFS('6 _ Javier Madeiro'!D5:'6 _ Javier Madeiro'!D28,'6 _ Javier Madeiro'!B5:'6 _ Javier Madeiro'!B28,"V*") + SUMIFS('7 _ José Cordero'!D5:'7 _ José Cordero'!D28,'7 _ José Cordero'!B5:'7 _ José Cordero'!B28,"V*") + SUMIFS('8 _ Juan Ghiringhelli'!D5:'8 _ Juan Ghiringhelli'!D28,'8 _ Juan Ghiringhelli'!B5:'8 _ Juan Ghiringhelli'!B28,"V*") + SUMIFS('9 _ Leticia Vilariño'!D5:'9 _ Leticia Vilariño'!D28,'9 _ Leticia Vilariño'!B5:'9 _ Leticia Vilariño'!B28,"V*") + SUMIFS('9 _ Leticia Vilariño'!D5:'9 _ Leticia Vilariño'!D28,'9 _ Leticia Vilariño'!B5:'9 _ Leticia Vilariño'!B28,"V*") + SUMIFS('10 _ Marcos Sander'!D5:'10 _ Marcos Sander'!D28,'10 _ Marcos Sander'!B5:'10 _ Marcos Sander'!B28,"V*") + SUMIFS('11 _ Martín Taruselli'!D5:'11 _ Martín Taruselli'!D28,'11 _ Martín Taruselli'!B5:'11 _ Martín Taruselli'!B28,"V*") + SUMIFS('12 _ Vicente Acosta'!D5:'12 _ Vicente Acosta'!D28,'12 _ Vicente Acosta'!B5:'12 _ Vicente Acosta'!B28,"V*")</f>
        <v>16</v>
      </c>
      <c r="C13" s="34" t="s">
        <v>164</v>
      </c>
      <c r="D13" s="34">
        <v>170.5</v>
      </c>
    </row>
    <row r="14" spans="1:4" ht="12.75" customHeight="1">
      <c r="A14" s="10" t="s">
        <v>26</v>
      </c>
      <c r="B14" s="23">
        <f xml:space="preserve"> SUMIFS('1 _ Alejandro Garcia'!D5:'1 _ Alejandro Garcia'!D28,'1 _ Alejandro Garcia'!B5:'1 _ Alejandro Garcia'!B28,"U*") + SUMIFS('2 _ Diego Ricca'!D5:'2 _ Diego Ricca'!D28,'2 _ Diego Ricca'!B5:'2 _ Diego Ricca'!B28,"Si") + SUMIFS('3 _ Federico Andrade'!D5:'3 _ Federico Andrade'!D28,'3 _ Federico Andrade'!B5:'3 _ Federico Andrade'!B28,"U*") + SUMIFS('4 _ Federico Trinidad'!D5:'4 _ Federico Trinidad'!D28,'4 _ Federico Trinidad'!B5:'4 _ Federico Trinidad'!B28,"U*") + SUMIFS('5 _ Ignacio Infante'!D5:'5 _ Ignacio Infante'!D28,'5 _ Ignacio Infante'!B5:'5 _ Ignacio Infante'!B28,"U*") + SUMIFS('6 _ Javier Madeiro'!D5:'6 _ Javier Madeiro'!D28,'6 _ Javier Madeiro'!B5:'6 _ Javier Madeiro'!B28,"U*") + SUMIFS('7 _ José Cordero'!D5:'7 _ José Cordero'!D28,'7 _ José Cordero'!B5:'7 _ José Cordero'!B28,"U*") + SUMIFS('8 _ Juan Ghiringhelli'!D5:'8 _ Juan Ghiringhelli'!D28,'8 _ Juan Ghiringhelli'!B5:'8 _ Juan Ghiringhelli'!B28,"U*") + SUMIFS('9 _ Leticia Vilariño'!D5:'9 _ Leticia Vilariño'!D28,'9 _ Leticia Vilariño'!B5:'9 _ Leticia Vilariño'!B28,"U*") + SUMIFS('9 _ Leticia Vilariño'!D5:'9 _ Leticia Vilariño'!D28,'9 _ Leticia Vilariño'!B5:'9 _ Leticia Vilariño'!B28,"U*") + SUMIFS('10 _ Marcos Sander'!D5:'10 _ Marcos Sander'!D28,'10 _ Marcos Sander'!B5:'10 _ Marcos Sander'!B28,"U*") + SUMIFS('11 _ Martín Taruselli'!D5:'11 _ Martín Taruselli'!D28,'11 _ Martín Taruselli'!B5:'11 _ Martín Taruselli'!B28,"U*") + SUMIFS('12 _ Vicente Acosta'!D5:'12 _ Vicente Acosta'!D28,'12 _ Vicente Acosta'!B5:'12 _ Vicente Acosta'!B28,"U*")</f>
        <v>0</v>
      </c>
      <c r="C14" s="35" t="s">
        <v>165</v>
      </c>
      <c r="D14" s="34">
        <v>4</v>
      </c>
    </row>
    <row r="15" spans="1:4" ht="12.75" customHeight="1">
      <c r="A15" s="10" t="s">
        <v>30</v>
      </c>
      <c r="B15" s="23">
        <f xml:space="preserve"> SUMIFS('1 _ Alejandro Garcia'!D5:'1 _ Alejandro Garcia'!D28,'1 _ Alejandro Garcia'!B5:'1 _ Alejandro Garcia'!B28,"P*") + SUMIFS('2 _ Diego Ricca'!D5:'2 _ Diego Ricca'!D28,'2 _ Diego Ricca'!B5:'2 _ Diego Ricca'!B28,"Si") + SUMIFS('3 _ Federico Andrade'!D5:'3 _ Federico Andrade'!D28,'3 _ Federico Andrade'!B5:'3 _ Federico Andrade'!B28,"P*") + SUMIFS('4 _ Federico Trinidad'!D5:'4 _ Federico Trinidad'!D28,'4 _ Federico Trinidad'!B5:'4 _ Federico Trinidad'!B28,"P*") + SUMIFS('5 _ Ignacio Infante'!D5:'5 _ Ignacio Infante'!D28,'5 _ Ignacio Infante'!B5:'5 _ Ignacio Infante'!B28,"P*") + SUMIFS('6 _ Javier Madeiro'!D5:'6 _ Javier Madeiro'!D28,'6 _ Javier Madeiro'!B5:'6 _ Javier Madeiro'!B28,"P*") + SUMIFS('7 _ José Cordero'!D5:'7 _ José Cordero'!D28,'7 _ José Cordero'!B5:'7 _ José Cordero'!B28,"P*") + SUMIFS('8 _ Juan Ghiringhelli'!D5:'8 _ Juan Ghiringhelli'!D28,'8 _ Juan Ghiringhelli'!B5:'8 _ Juan Ghiringhelli'!B28,"P*") + SUMIFS('9 _ Leticia Vilariño'!D5:'9 _ Leticia Vilariño'!D28,'9 _ Leticia Vilariño'!B5:'9 _ Leticia Vilariño'!B28,"P*") + SUMIFS('9 _ Leticia Vilariño'!D5:'9 _ Leticia Vilariño'!D28,'9 _ Leticia Vilariño'!B5:'9 _ Leticia Vilariño'!B28,"P*") + SUMIFS('10 _ Marcos Sander'!D5:'10 _ Marcos Sander'!D28,'10 _ Marcos Sander'!B5:'10 _ Marcos Sander'!B28,"P*") + SUMIFS('11 _ Martín Taruselli'!D5:'11 _ Martín Taruselli'!D28,'11 _ Martín Taruselli'!B5:'11 _ Martín Taruselli'!B28,"P*") + SUMIFS('12 _ Vicente Acosta'!D5:'12 _ Vicente Acosta'!D28,'12 _ Vicente Acosta'!B5:'12 _ Vicente Acosta'!B28,"P*")</f>
        <v>0</v>
      </c>
      <c r="C15" s="34" t="s">
        <v>166</v>
      </c>
      <c r="D15" s="34">
        <v>7</v>
      </c>
    </row>
    <row r="16" spans="1:4" ht="12.75" customHeight="1">
      <c r="A16" s="11" t="s">
        <v>63</v>
      </c>
      <c r="B16" s="24">
        <f xml:space="preserve"> SUMIFS('1 _ Alejandro Garcia'!D5:'1 _ Alejandro Garcia'!D28,'1 _ Alejandro Garcia'!B5:'1 _ Alejandro Garcia'!B28,"E*") + SUMIFS('2 _ Diego Ricca'!D5:'2 _ Diego Ricca'!D28,'2 _ Diego Ricca'!B5:'2 _ Diego Ricca'!B28,"Si") + SUMIFS('3 _ Federico Andrade'!D5:'3 _ Federico Andrade'!D28,'3 _ Federico Andrade'!B5:'3 _ Federico Andrade'!B28,"E*") + SUMIFS('4 _ Federico Trinidad'!D5:'4 _ Federico Trinidad'!D28,'4 _ Federico Trinidad'!B5:'4 _ Federico Trinidad'!B28,"E*") + SUMIFS('5 _ Ignacio Infante'!D5:'5 _ Ignacio Infante'!D28,'5 _ Ignacio Infante'!B5:'5 _ Ignacio Infante'!B28,"E*") + SUMIFS('6 _ Javier Madeiro'!D5:'6 _ Javier Madeiro'!D28,'6 _ Javier Madeiro'!B5:'6 _ Javier Madeiro'!B28,"E*") + SUMIFS('7 _ José Cordero'!D5:'7 _ José Cordero'!D28,'7 _ José Cordero'!B5:'7 _ José Cordero'!B28,"E*") + SUMIFS('8 _ Juan Ghiringhelli'!D5:'8 _ Juan Ghiringhelli'!D28,'8 _ Juan Ghiringhelli'!B5:'8 _ Juan Ghiringhelli'!B28,"E*") + SUMIFS('9 _ Leticia Vilariño'!D5:'9 _ Leticia Vilariño'!D28,'9 _ Leticia Vilariño'!B5:'9 _ Leticia Vilariño'!B28,"E*") + SUMIFS('9 _ Leticia Vilariño'!D5:'9 _ Leticia Vilariño'!D28,'9 _ Leticia Vilariño'!B5:'9 _ Leticia Vilariño'!B28,"E*") + SUMIFS('10 _ Marcos Sander'!D5:'10 _ Marcos Sander'!D28,'10 _ Marcos Sander'!B5:'10 _ Marcos Sander'!B28,"E*") + SUMIFS('11 _ Martín Taruselli'!D5:'11 _ Martín Taruselli'!D28,'11 _ Martín Taruselli'!B5:'11 _ Martín Taruselli'!B28,"E*") + SUMIFS('12 _ Vicente Acosta'!D5:'12 _ Vicente Acosta'!D28,'12 _ Vicente Acosta'!B5:'12 _ Vicente Acosta'!B28,"E*")</f>
        <v>10.5</v>
      </c>
      <c r="C16" s="35" t="s">
        <v>167</v>
      </c>
      <c r="D16" s="34">
        <v>591.5</v>
      </c>
    </row>
    <row r="17" spans="1:5" ht="12.75" customHeight="1">
      <c r="A17" s="5"/>
      <c r="B17" s="5"/>
      <c r="C17" s="7"/>
    </row>
    <row r="18" spans="1:5" ht="12.75" customHeight="1">
      <c r="A18" s="8"/>
      <c r="B18" s="8"/>
      <c r="C18" s="34" t="s">
        <v>168</v>
      </c>
      <c r="D18" s="34" t="s">
        <v>169</v>
      </c>
    </row>
    <row r="19" spans="1:5" ht="12.75" customHeight="1">
      <c r="A19" s="9" t="s">
        <v>200</v>
      </c>
      <c r="B19" s="22">
        <f xml:space="preserve"> SUMIFS('2 _ Diego Ricca'!D5:'2 _ Diego Ricca'!D28,'2 _ Diego Ricca'!F5:'2 _ Diego Ricca'!F28,"Si") + SUMIFS('7 _ José Cordero'!D5:'7 _ José Cordero'!D28,'7 _ José Cordero'!F5:'7 _ José Cordero'!F28,D5) + SUMIFS('9 _ Leticia Vilariño'!D5:'9 _ Leticia Vilariño'!D28,'9 _ Leticia Vilariño'!F5:'9 _ Leticia Vilariño'!F28,D5) + SUMIFS('11 _ Martín Taruselli'!D5:'11 _ Martín Taruselli'!D28,'11 _ Martín Taruselli'!F5:'11 _ Martín Taruselli'!F28,D5)</f>
        <v>0</v>
      </c>
      <c r="C19" s="34" t="s">
        <v>170</v>
      </c>
      <c r="D19" s="34">
        <v>219.5</v>
      </c>
    </row>
    <row r="20" spans="1:5" ht="12.75" customHeight="1">
      <c r="A20" s="10" t="s">
        <v>34</v>
      </c>
      <c r="B20" s="23"/>
      <c r="C20" s="34" t="s">
        <v>171</v>
      </c>
      <c r="D20" s="34">
        <v>0</v>
      </c>
    </row>
    <row r="21" spans="1:5" ht="12.75" customHeight="1">
      <c r="A21" s="10" t="s">
        <v>25</v>
      </c>
      <c r="B21" s="23">
        <f xml:space="preserve"> SUMIFS('10 _ Marcos Sander'!D5:'10 _ Marcos Sander'!D28,'10 _ Marcos Sander'!F5:'10 _ Marcos Sander'!F28,D5)</f>
        <v>8.5</v>
      </c>
      <c r="C21" s="34" t="s">
        <v>172</v>
      </c>
      <c r="D21" s="34">
        <v>132.5</v>
      </c>
    </row>
    <row r="22" spans="1:5" ht="12.75" customHeight="1">
      <c r="A22" s="10" t="s">
        <v>42</v>
      </c>
      <c r="B22" s="23">
        <f xml:space="preserve"> SUMIFS('10 _ Marcos Sander'!D5:'10 _ Marcos Sander'!D28,'10 _ Marcos Sander'!H5:'10 _ Marcos Sander'!H28,D5)</f>
        <v>4</v>
      </c>
      <c r="C22" s="34" t="s">
        <v>173</v>
      </c>
      <c r="D22" s="34">
        <v>8</v>
      </c>
    </row>
    <row r="23" spans="1:5" ht="12.75" customHeight="1">
      <c r="A23" s="10" t="s">
        <v>6</v>
      </c>
      <c r="B23" s="23">
        <f xml:space="preserve"> SUMIFS('2 _ Diego Ricca'!D5:'2 _ Diego Ricca'!D28,'2 _ Diego Ricca'!G5:'2 _ Diego Ricca'!G28,"Si") + SUMIFS('3 _ Federico Andrade'!D5:'3 _ Federico Andrade'!D28,'3 _ Federico Andrade'!G5:'3 _ Federico Andrade'!G28,D5) + SUMIFS('4 _ Federico Trinidad'!D5:'4 _ Federico Trinidad'!D28,'4 _ Federico Trinidad'!G5:'4 _ Federico Trinidad'!G28,D5) + SUMIFS('5 _ Ignacio Infante'!D5:'5 _ Ignacio Infante'!D28,'5 _ Ignacio Infante'!G5:'5 _ Ignacio Infante'!G28,D5) + SUMIFS('7 _ José Cordero'!D5:'7 _ José Cordero'!D28,'7 _ José Cordero'!G5:'7 _ José Cordero'!G28,D5) + SUMIFS('9 _ Leticia Vilariño'!D5:'9 _ Leticia Vilariño'!D28,'9 _ Leticia Vilariño'!H5:'9 _ Leticia Vilariño'!H28,D5) + SUMIFS('9 _ Leticia Vilariño'!D5:'9 _ Leticia Vilariño'!D28,'9 _ Leticia Vilariño'!G5:'9 _ Leticia Vilariño'!G28,D5) + SUMIFS('11 _ Martín Taruselli'!D5:'11 _ Martín Taruselli'!D28,'11 _ Martín Taruselli'!G5:'11 _ Martín Taruselli'!G28,D5) + SUMIFS('12 _ Vicente Acosta'!D5:'12 _ Vicente Acosta'!D28,'12 _ Vicente Acosta'!H5:'12 _ Vicente Acosta'!H28,D5)</f>
        <v>102</v>
      </c>
      <c r="C23" s="34" t="s">
        <v>174</v>
      </c>
      <c r="D23" s="34">
        <v>829</v>
      </c>
    </row>
    <row r="24" spans="1:5" ht="12.75" customHeight="1">
      <c r="A24" s="10" t="s">
        <v>38</v>
      </c>
      <c r="B24" s="23">
        <f xml:space="preserve"> SUMIFS('3 _ Federico Andrade'!D5:'3 _ Federico Andrade'!D28,'3 _ Federico Andrade'!F5:'3 _ Federico Andrade'!F28,D5) + SUMIFS('4 _ Federico Trinidad'!D5:'4 _ Federico Trinidad'!D28,'4 _ Federico Trinidad'!F5:'4 _ Federico Trinidad'!F28,D5) + SUMIFS('5 _ Ignacio Infante'!D5:'5 _ Ignacio Infante'!D28,'5 _ Ignacio Infante'!F5:'5 _ Ignacio Infante'!F28,D5) + SUMIFS('12 _ Vicente Acosta'!D5:'12 _ Vicente Acosta'!D28,'12 _ Vicente Acosta'!G5:'12 _ Vicente Acosta'!G28,D5)</f>
        <v>4</v>
      </c>
      <c r="C24" s="34" t="s">
        <v>175</v>
      </c>
      <c r="D24" s="34">
        <v>341.5</v>
      </c>
    </row>
    <row r="25" spans="1:5" ht="12.75" customHeight="1">
      <c r="A25" s="10" t="s">
        <v>7</v>
      </c>
      <c r="B25" s="23">
        <f xml:space="preserve"> SUMIFS('6 _ Javier Madeiro'!D5:'6 _ Javier Madeiro'!D28,'6 _ Javier Madeiro'!F5:'6 _ Javier Madeiro'!F28,D5)</f>
        <v>12.5</v>
      </c>
      <c r="C25" s="34" t="s">
        <v>176</v>
      </c>
      <c r="D25" s="34">
        <v>171.5</v>
      </c>
    </row>
    <row r="26" spans="1:5" ht="12.75" customHeight="1">
      <c r="A26" s="10" t="s">
        <v>2</v>
      </c>
      <c r="B26" s="23">
        <f xml:space="preserve"> SUMIFS('12 _ Vicente Acosta'!D5:'12 _ Vicente Acosta'!D28,'12 _ Vicente Acosta'!F5:'12 _ Vicente Acosta'!F28,D5)</f>
        <v>3</v>
      </c>
      <c r="C26" s="34" t="s">
        <v>177</v>
      </c>
      <c r="D26" s="34">
        <v>56</v>
      </c>
    </row>
    <row r="27" spans="1:5" ht="12.75" customHeight="1">
      <c r="A27" s="10" t="s">
        <v>15</v>
      </c>
      <c r="B27" s="23">
        <f xml:space="preserve"> SUMIFS('1 _ Alejandro Garcia'!D5:'1 _ Alejandro Garcia'!D28,'1 _ Alejandro Garcia'!F5:'1 _ Alejandro Garcia'!F28,D5) + SUMIFS('1 _ Alejandro Garcia'!D5:'1 _ Alejandro Garcia'!D28,'1 _ Alejandro Garcia'!G5:'1 _ Alejandro Garcia'!G28,D5)</f>
        <v>13</v>
      </c>
      <c r="C27" s="34" t="s">
        <v>178</v>
      </c>
      <c r="D27" s="34">
        <v>199</v>
      </c>
    </row>
    <row r="28" spans="1:5" ht="12.75" customHeight="1">
      <c r="A28" s="13" t="s">
        <v>36</v>
      </c>
      <c r="B28" s="23">
        <f xml:space="preserve"> SUMIFS('6 _ Javier Madeiro'!D5:'6 _ Javier Madeiro'!D28,'6 _ Javier Madeiro'!G5:'6 _ Javier Madeiro'!G28,D5) + SUMIFS('7 _ José Cordero'!D5:'7 _ José Cordero'!D28,'7 _ José Cordero'!H5:'7 _ José Cordero'!H28,D5) + SUMIFS('8 _ Juan Ghiringhelli'!D5:'8 _ Juan Ghiringhelli'!D28,'8 _ Juan Ghiringhelli'!G5:'8 _ Juan Ghiringhelli'!G28,D5) + SUMIFS('10 _ Marcos Sander'!D5:'10 _ Marcos Sander'!D28,'10 _ Marcos Sander'!G5:'10 _ Marcos Sander'!G28,D5)</f>
        <v>6</v>
      </c>
      <c r="C28" s="34" t="s">
        <v>179</v>
      </c>
      <c r="D28" s="34">
        <v>40.5</v>
      </c>
    </row>
    <row r="29" spans="1:5" ht="12.75" customHeight="1">
      <c r="A29" s="10" t="s">
        <v>20</v>
      </c>
      <c r="B29" s="23">
        <f xml:space="preserve"> SUMIFS('8 _ Juan Ghiringhelli'!D5:'8 _ Juan Ghiringhelli'!D28,'8 _ Juan Ghiringhelli'!F5:'8 _ Juan Ghiringhelli'!F28,D5)</f>
        <v>6</v>
      </c>
      <c r="C29" s="34" t="s">
        <v>180</v>
      </c>
      <c r="D29" s="34">
        <v>169</v>
      </c>
    </row>
    <row r="30" spans="1:5" ht="12.75" customHeight="1">
      <c r="A30" s="10" t="s">
        <v>24</v>
      </c>
      <c r="B30" s="23">
        <f xml:space="preserve"> SUMIFS('8 _ Juan Ghiringhelli'!D5:'8 _ Juan Ghiringhelli'!D28,'8 _ Juan Ghiringhelli'!H5:'8 _ Juan Ghiringhelli'!H28,D5)</f>
        <v>2</v>
      </c>
      <c r="C30" s="34" t="s">
        <v>181</v>
      </c>
      <c r="D30" s="34">
        <v>9</v>
      </c>
    </row>
    <row r="31" spans="1:5" ht="12.75" customHeight="1">
      <c r="A31" s="11" t="s">
        <v>43</v>
      </c>
      <c r="B31" s="12"/>
      <c r="C31" s="7"/>
    </row>
    <row r="32" spans="1:5" ht="12.75" customHeight="1">
      <c r="A32" s="5"/>
      <c r="B32" s="5"/>
      <c r="C32" s="34" t="s">
        <v>182</v>
      </c>
      <c r="D32" s="34" t="s">
        <v>183</v>
      </c>
      <c r="E32" s="34" t="s">
        <v>169</v>
      </c>
    </row>
    <row r="33" spans="1:5" ht="12.75" customHeight="1">
      <c r="A33" s="8"/>
      <c r="B33" s="8"/>
      <c r="C33" s="34"/>
      <c r="D33" s="34"/>
      <c r="E33" s="34"/>
    </row>
    <row r="34" spans="1:5" ht="12.75" customHeight="1">
      <c r="A34" s="9" t="s">
        <v>184</v>
      </c>
      <c r="B34" s="22">
        <f>SUM( '1 _ Alejandro Garcia'!D5:'1 _ Alejandro Garcia'!D28)</f>
        <v>13</v>
      </c>
      <c r="C34" s="34" t="s">
        <v>184</v>
      </c>
      <c r="D34" s="34">
        <v>180</v>
      </c>
      <c r="E34" s="34">
        <v>213</v>
      </c>
    </row>
    <row r="35" spans="1:5" ht="12.75" customHeight="1">
      <c r="A35" s="10" t="s">
        <v>21</v>
      </c>
      <c r="B35" s="23">
        <f>SUM( '2 _ Diego Ricca'!D5:'2 _ Diego Ricca'!D28)</f>
        <v>19</v>
      </c>
      <c r="C35" s="34" t="s">
        <v>21</v>
      </c>
      <c r="D35" s="34">
        <v>180</v>
      </c>
      <c r="E35" s="34">
        <v>208.5</v>
      </c>
    </row>
    <row r="36" spans="1:5" ht="12.75" customHeight="1">
      <c r="A36" s="10" t="s">
        <v>18</v>
      </c>
      <c r="B36" s="23">
        <f>SUM( '3 _ Federico Andrade'!D5:'3 _ Federico Andrade'!D28)</f>
        <v>14</v>
      </c>
      <c r="C36" s="34" t="s">
        <v>18</v>
      </c>
      <c r="D36" s="34">
        <v>180</v>
      </c>
      <c r="E36" s="34">
        <v>192</v>
      </c>
    </row>
    <row r="37" spans="1:5" ht="12.75" customHeight="1">
      <c r="A37" s="10" t="s">
        <v>33</v>
      </c>
      <c r="B37" s="23">
        <f>SUM( '4 _ Federico Trinidad'!D5:'4 _ Federico Trinidad'!D28)</f>
        <v>8</v>
      </c>
      <c r="C37" s="34" t="s">
        <v>33</v>
      </c>
      <c r="D37" s="34">
        <v>180</v>
      </c>
      <c r="E37" s="34">
        <v>190.5</v>
      </c>
    </row>
    <row r="38" spans="1:5" ht="12.75" customHeight="1">
      <c r="A38" s="10" t="s">
        <v>1</v>
      </c>
      <c r="B38" s="23">
        <f>SUM( '5 _ Ignacio Infante'!D5:'5 _ Ignacio Infante'!D28)</f>
        <v>12.5</v>
      </c>
      <c r="C38" s="34" t="s">
        <v>1</v>
      </c>
      <c r="D38" s="34">
        <v>180</v>
      </c>
      <c r="E38" s="34">
        <v>227</v>
      </c>
    </row>
    <row r="39" spans="1:5" ht="12.75" customHeight="1">
      <c r="A39" s="10" t="s">
        <v>0</v>
      </c>
      <c r="B39" s="23">
        <f>SUM( '6 _ Javier Madeiro'!D5:'6 _ Javier Madeiro'!D28)</f>
        <v>12.5</v>
      </c>
      <c r="C39" s="34" t="s">
        <v>0</v>
      </c>
      <c r="D39" s="34">
        <v>180</v>
      </c>
      <c r="E39" s="34">
        <v>193.5</v>
      </c>
    </row>
    <row r="40" spans="1:5" ht="12.75" customHeight="1">
      <c r="A40" s="10" t="s">
        <v>27</v>
      </c>
      <c r="B40" s="23">
        <f>SUM( '7 _ José Cordero'!D5:'7 _ José Cordero'!D28)</f>
        <v>9.5</v>
      </c>
      <c r="C40" s="34" t="s">
        <v>27</v>
      </c>
      <c r="D40" s="34">
        <v>180</v>
      </c>
      <c r="E40" s="34">
        <v>185</v>
      </c>
    </row>
    <row r="41" spans="1:5" ht="12.75" customHeight="1">
      <c r="A41" s="10" t="s">
        <v>10</v>
      </c>
      <c r="B41" s="23">
        <f>SUM( '8 _ Juan Ghiringhelli'!D5:'8 _ Juan Ghiringhelli'!D28)</f>
        <v>14</v>
      </c>
      <c r="C41" s="34" t="s">
        <v>10</v>
      </c>
      <c r="D41" s="34">
        <v>180</v>
      </c>
      <c r="E41" s="34">
        <v>204</v>
      </c>
    </row>
    <row r="42" spans="1:5" ht="12.75" customHeight="1">
      <c r="A42" s="10" t="s">
        <v>22</v>
      </c>
      <c r="B42" s="23">
        <f>SUM( '9 _ Leticia Vilariño'!D5:'9 _ Leticia Vilariño'!D28)</f>
        <v>15</v>
      </c>
      <c r="C42" s="34" t="s">
        <v>22</v>
      </c>
      <c r="D42" s="34">
        <v>180</v>
      </c>
      <c r="E42" s="34">
        <v>197</v>
      </c>
    </row>
    <row r="43" spans="1:5" ht="12.75" customHeight="1">
      <c r="A43" s="10" t="s">
        <v>11</v>
      </c>
      <c r="B43" s="23">
        <f>SUM( '10 _ Marcos Sander'!D5:'10 _ Marcos Sander'!D28)</f>
        <v>12.5</v>
      </c>
      <c r="C43" s="34" t="s">
        <v>11</v>
      </c>
      <c r="D43" s="34">
        <v>180</v>
      </c>
      <c r="E43" s="34">
        <v>181.5</v>
      </c>
    </row>
    <row r="44" spans="1:5" ht="12.75" customHeight="1">
      <c r="A44" s="10" t="s">
        <v>29</v>
      </c>
      <c r="B44" s="23">
        <f>SUM( '11 _ Martín Taruselli'!D5:'11 _ Martín Taruselli'!D28)</f>
        <v>16.5</v>
      </c>
      <c r="C44" s="34" t="s">
        <v>29</v>
      </c>
      <c r="D44" s="34">
        <v>180</v>
      </c>
      <c r="E44" s="34">
        <v>200.5</v>
      </c>
    </row>
    <row r="45" spans="1:5" ht="12.75" customHeight="1">
      <c r="A45" s="11" t="s">
        <v>35</v>
      </c>
      <c r="B45" s="24">
        <f>SUM( '12 _ Vicente Acosta'!D5:'12 _ Vicente Acosta'!D28)</f>
        <v>14.5</v>
      </c>
      <c r="C45" s="34" t="s">
        <v>35</v>
      </c>
      <c r="D45" s="34">
        <v>180</v>
      </c>
      <c r="E45" s="34">
        <v>190</v>
      </c>
    </row>
  </sheetData>
  <dataConsolidate>
    <dataRefs count="12">
      <dataRef ref="D5:D28" sheet="1 _ Alejandro Garcia"/>
      <dataRef ref="D5:D28" sheet="10 _ Marcos Sander"/>
      <dataRef ref="D5:D28" sheet="11 _ Martín Taruselli"/>
      <dataRef ref="D5:D28" sheet="12 _ Vicente Acosta"/>
      <dataRef ref="D5:D28" sheet="2 _ Diego Ricca"/>
      <dataRef ref="D5:D28" sheet="3 _ Federico Andrade"/>
      <dataRef ref="D5:D28" sheet="4 _ Federico Trinidad"/>
      <dataRef ref="D5:D28" sheet="6 _ Javier Madeiro"/>
      <dataRef ref="D5:D28" sheet="7 _ José Cordero"/>
      <dataRef ref="D5:D28" sheet="8 _ Juan Ghiringhelli"/>
      <dataRef ref="D5:D28" sheet="9 _ Leticia Vilariño"/>
      <dataRef name="$D$5:$D$28'5 _ Ignacio Infante'!"/>
    </dataRefs>
  </dataConsolid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/>
  <dimension ref="A1"/>
  <sheetViews>
    <sheetView topLeftCell="A13" zoomScaleNormal="100" workbookViewId="0">
      <selection activeCell="B3" sqref="B3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/>
  <dimension ref="A1"/>
  <sheetViews>
    <sheetView topLeftCell="A16" zoomScaleNormal="100" workbookViewId="0">
      <selection activeCell="B4" sqref="B4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/>
  <dimension ref="A1"/>
  <sheetViews>
    <sheetView workbookViewId="0">
      <selection activeCell="I24" sqref="I24"/>
    </sheetView>
  </sheetViews>
  <sheetFormatPr baseColWidth="10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 _ Alejandro Garcia</vt:lpstr>
      <vt:lpstr>2 _ Diego Ricca</vt:lpstr>
      <vt:lpstr>3 _ Federico Andrade</vt:lpstr>
      <vt:lpstr>4 _ Federico Trinidad</vt:lpstr>
      <vt:lpstr>5 _ Ignacio Infante</vt:lpstr>
      <vt:lpstr>6 _ Javier Madeiro</vt:lpstr>
      <vt:lpstr>7 _ José Cordero</vt:lpstr>
      <vt:lpstr>8 _ Juan Ghiringhelli</vt:lpstr>
      <vt:lpstr>9 _ Leticia Vilariño</vt:lpstr>
      <vt:lpstr>10 _ Marcos Sander</vt:lpstr>
      <vt:lpstr>11 _ Martín Taruselli</vt:lpstr>
      <vt:lpstr>12 _ Vicente Acosta</vt:lpstr>
      <vt:lpstr>Consolidado</vt:lpstr>
      <vt:lpstr>Gráfica esfuerzo persona</vt:lpstr>
      <vt:lpstr>Gráfica esfuerzo por rol</vt:lpstr>
      <vt:lpstr>Gráfica esfuerzo por área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Shavi</cp:lastModifiedBy>
  <dcterms:created xsi:type="dcterms:W3CDTF">2010-08-29T14:54:31Z</dcterms:created>
  <dcterms:modified xsi:type="dcterms:W3CDTF">2010-11-01T01:08:23Z</dcterms:modified>
</cp:coreProperties>
</file>