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600" yWindow="120" windowWidth="14115" windowHeight="8670" tabRatio="750" firstSheet="7" activeTab="12"/>
  </bookViews>
  <sheets>
    <sheet name="1 _ Alejandro Garcia" sheetId="1" r:id="rId1"/>
    <sheet name="2 _ Diego Ricca" sheetId="2" r:id="rId2"/>
    <sheet name="3 _ Federico Andrade" sheetId="3" r:id="rId3"/>
    <sheet name="4 _ Federico Trinidad" sheetId="4" r:id="rId4"/>
    <sheet name="5 _ Ignacio Infante" sheetId="5" r:id="rId5"/>
    <sheet name="6 _ Javier Madeiro" sheetId="6" r:id="rId6"/>
    <sheet name="7 _ José Cordero" sheetId="7" r:id="rId7"/>
    <sheet name="8 _ Juan Ghiringhelli" sheetId="8" r:id="rId8"/>
    <sheet name="9 _ Leticia Vilariño" sheetId="9" r:id="rId9"/>
    <sheet name="10 _ Marcos Sander" sheetId="10" r:id="rId10"/>
    <sheet name="11 _ Martín Taruselli" sheetId="11" r:id="rId11"/>
    <sheet name="12 _ Vicente Acosta" sheetId="12" r:id="rId12"/>
    <sheet name="Consolidado" sheetId="13" r:id="rId13"/>
    <sheet name="Gráfica esfuerzo persona" sheetId="14" r:id="rId14"/>
    <sheet name="Gráfica esfuerzo por rol" sheetId="16" r:id="rId15"/>
    <sheet name="Gráfica esfuerzo por área" sheetId="17" r:id="rId16"/>
  </sheets>
  <calcPr calcId="124519"/>
</workbook>
</file>

<file path=xl/calcChain.xml><?xml version="1.0" encoding="utf-8"?>
<calcChain xmlns="http://schemas.openxmlformats.org/spreadsheetml/2006/main">
  <c r="B16" i="13"/>
  <c r="D31" i="11"/>
  <c r="B34" i="13"/>
  <c r="B35"/>
  <c r="B7"/>
  <c r="B8"/>
  <c r="B9"/>
  <c r="B10"/>
  <c r="B11"/>
  <c r="B12"/>
  <c r="B13"/>
  <c r="B14"/>
  <c r="B15"/>
  <c r="B44"/>
  <c r="B45"/>
  <c r="B43"/>
  <c r="B42"/>
  <c r="B41"/>
  <c r="B40"/>
  <c r="B39"/>
  <c r="B38"/>
  <c r="B37"/>
  <c r="B36"/>
  <c r="B19"/>
  <c r="B21"/>
  <c r="B22"/>
  <c r="B23"/>
  <c r="B24"/>
  <c r="B25"/>
  <c r="B26"/>
  <c r="B27"/>
  <c r="B28"/>
  <c r="B29"/>
  <c r="B30"/>
  <c r="D29" i="1"/>
  <c r="D29" i="12"/>
  <c r="D29" i="10"/>
  <c r="D30" i="9"/>
  <c r="D29" i="8"/>
  <c r="D29" i="7"/>
  <c r="D29" i="6"/>
  <c r="D29" i="2"/>
  <c r="D30" i="3"/>
  <c r="D29" i="4"/>
  <c r="D29" i="5"/>
</calcChain>
</file>

<file path=xl/sharedStrings.xml><?xml version="1.0" encoding="utf-8"?>
<sst xmlns="http://schemas.openxmlformats.org/spreadsheetml/2006/main" count="550" uniqueCount="195">
  <si>
    <t>Javier Madeiro</t>
  </si>
  <si>
    <t>Ignacio Infante</t>
  </si>
  <si>
    <t>Total Responsable de SCM</t>
  </si>
  <si>
    <t>Total Línea Gestión de Proyecto</t>
  </si>
  <si>
    <t>2</t>
  </si>
  <si>
    <t>Observaciones</t>
  </si>
  <si>
    <t>Total Línea Gestión de Calidad</t>
  </si>
  <si>
    <t>Total Implementador</t>
  </si>
  <si>
    <t>Total Responsable de SQA</t>
  </si>
  <si>
    <t>Total Línea Análisis/Req.</t>
  </si>
  <si>
    <t>Código Actividad</t>
  </si>
  <si>
    <t>Juan Ghiringhelli</t>
  </si>
  <si>
    <t>Marcos Sander</t>
  </si>
  <si>
    <t>Grupo:</t>
  </si>
  <si>
    <t>Descripción Actividad</t>
  </si>
  <si>
    <t>Alejandro Garcia</t>
  </si>
  <si>
    <t>Total Línea Gestión de Configuración y Control de Cambios</t>
  </si>
  <si>
    <t>Total Responsable de Verificación</t>
  </si>
  <si>
    <t>Proyecto IS 2010 - Registro de horas trabajadas</t>
  </si>
  <si>
    <t>Horas</t>
  </si>
  <si>
    <t>Federico Andrade</t>
  </si>
  <si>
    <t>Grupo: 2</t>
  </si>
  <si>
    <t>Total Administrador</t>
  </si>
  <si>
    <t>Diego Ricca</t>
  </si>
  <si>
    <t>Leticia Vilariño</t>
  </si>
  <si>
    <t>Total Línea Implementación</t>
  </si>
  <si>
    <t>Total Responsable de la Comunicación</t>
  </si>
  <si>
    <t>Total Arquitecto</t>
  </si>
  <si>
    <t>Total Línea Comunicación</t>
  </si>
  <si>
    <t>José Cordero</t>
  </si>
  <si>
    <t>Nombre:</t>
  </si>
  <si>
    <t>Martín Taruselli</t>
  </si>
  <si>
    <t>Total Línea Transición al entorno del usuario</t>
  </si>
  <si>
    <t>Total</t>
  </si>
  <si>
    <t>Martín Taruselli Borio</t>
  </si>
  <si>
    <t>Federico Trinidad</t>
  </si>
  <si>
    <t>Total Documentador de usuario</t>
  </si>
  <si>
    <t>Vicente Acosta</t>
  </si>
  <si>
    <t>Federico Trindad</t>
  </si>
  <si>
    <t>Total Análistas</t>
  </si>
  <si>
    <t>Total Asistente de Verificación</t>
  </si>
  <si>
    <t>Fecha</t>
  </si>
  <si>
    <t>Total Espec. Técnicos</t>
  </si>
  <si>
    <t>Consolidado del equipo</t>
  </si>
  <si>
    <t>Total Línea Verificación</t>
  </si>
  <si>
    <t>Total Línea Diseño</t>
  </si>
  <si>
    <t>Total Coordinador de Desarrollo</t>
  </si>
  <si>
    <t>Total Instructor</t>
  </si>
  <si>
    <t>Nombre: Interpool</t>
  </si>
  <si>
    <t>R. de verificación?</t>
  </si>
  <si>
    <t>A. de SQA?</t>
  </si>
  <si>
    <t>Analista?</t>
  </si>
  <si>
    <t>Implementador?</t>
  </si>
  <si>
    <t>E. Técnico?</t>
  </si>
  <si>
    <t>R. SQA?</t>
  </si>
  <si>
    <t>A. Verificación?</t>
  </si>
  <si>
    <t>Diseñador IU?</t>
  </si>
  <si>
    <t>Administrador?</t>
  </si>
  <si>
    <t>R. Comunicación?</t>
  </si>
  <si>
    <t>Dis. de IU?</t>
  </si>
  <si>
    <t>Arquitecto?</t>
  </si>
  <si>
    <t>A. de Verificación?</t>
  </si>
  <si>
    <t>Coor.de Desarrollo?</t>
  </si>
  <si>
    <t>R. de SCM?</t>
  </si>
  <si>
    <t xml:space="preserve">E. Técnico? </t>
  </si>
  <si>
    <t>Si</t>
  </si>
  <si>
    <t>Flags p/ formulas</t>
  </si>
  <si>
    <t>Total Línea Formación y entrenamiento</t>
  </si>
  <si>
    <t>19/09/2010</t>
  </si>
  <si>
    <t>V5</t>
  </si>
  <si>
    <t>20/09/2010</t>
  </si>
  <si>
    <t>V2</t>
  </si>
  <si>
    <t>21/09/2010</t>
  </si>
  <si>
    <t>G14</t>
  </si>
  <si>
    <t>Reunión Evaluativa con el Director del Proyecto</t>
  </si>
  <si>
    <t>Q4</t>
  </si>
  <si>
    <t>RTF Modelo de Casos de Uso</t>
  </si>
  <si>
    <t>22/09/2010</t>
  </si>
  <si>
    <t>23/09/2010</t>
  </si>
  <si>
    <t>G6</t>
  </si>
  <si>
    <t>RTF Descripción de la Arquitectura</t>
  </si>
  <si>
    <t>24/09/2010</t>
  </si>
  <si>
    <t>Se verifico la documentación de acuerdo al Plan de Verificación de la Iteración</t>
  </si>
  <si>
    <t>V1</t>
  </si>
  <si>
    <t>Informe de Verificación de documento e Informe Evaluación de la Verificación</t>
  </si>
  <si>
    <t>25/09/2010</t>
  </si>
  <si>
    <t>20/9/2010</t>
  </si>
  <si>
    <t>I2</t>
  </si>
  <si>
    <t>Implementación</t>
  </si>
  <si>
    <t>21/9/2010</t>
  </si>
  <si>
    <t>Revisión técnica formal</t>
  </si>
  <si>
    <t>RTF del documento de casos de uso</t>
  </si>
  <si>
    <t>Reunión evaluativa con el director del proyecto</t>
  </si>
  <si>
    <t>Reunión con el tutor</t>
  </si>
  <si>
    <t>22/9/2010</t>
  </si>
  <si>
    <t>E2</t>
  </si>
  <si>
    <t>Auto estudio</t>
  </si>
  <si>
    <t>Se termino de definir la interfaz con WP7</t>
  </si>
  <si>
    <t>24/9/2010</t>
  </si>
  <si>
    <t xml:space="preserve">R3 </t>
  </si>
  <si>
    <t>Especificar casos de uso</t>
  </si>
  <si>
    <t>Actualización del documento luego de la RTF</t>
  </si>
  <si>
    <t>25/9/2010</t>
  </si>
  <si>
    <t>Implementación de CU e integración con Facebook y WP7</t>
  </si>
  <si>
    <t>23/9/2010</t>
  </si>
  <si>
    <t>I1</t>
  </si>
  <si>
    <t>Trabajo local con la base de datos</t>
  </si>
  <si>
    <t>19/9/2010</t>
  </si>
  <si>
    <t>Q5</t>
  </si>
  <si>
    <t>Revisar entregas, informe semanal</t>
  </si>
  <si>
    <t>Revisión entregas, realizar informe semanal de SQA, planificar semana</t>
  </si>
  <si>
    <t>Q2</t>
  </si>
  <si>
    <t>Planificación y coordinación para la semana 7</t>
  </si>
  <si>
    <t>E1</t>
  </si>
  <si>
    <t>Reunión con el director</t>
  </si>
  <si>
    <t>Reunión</t>
  </si>
  <si>
    <t>Reunión, preparación del la misma</t>
  </si>
  <si>
    <t>Documentación RTF</t>
  </si>
  <si>
    <t>Documentación RTF, modelo de casos de uso y arquitectura</t>
  </si>
  <si>
    <t>Revisar entregas</t>
  </si>
  <si>
    <t>Revisión de la semana</t>
  </si>
  <si>
    <t>V6</t>
  </si>
  <si>
    <t>Armar ambiente para Testing</t>
  </si>
  <si>
    <t>Instalación y configuración ambiente de test (Windows 7, VS 2010, etc)</t>
  </si>
  <si>
    <t>UI pantalla principal</t>
  </si>
  <si>
    <t xml:space="preserve">Finalización de la pantalla con animaciones con efectos </t>
  </si>
  <si>
    <t>UI</t>
  </si>
  <si>
    <t>SI</t>
  </si>
  <si>
    <t>UI pantalla viaje</t>
  </si>
  <si>
    <t>Modificaciones para adaptarla a objetos independientes como en el prototipo se propuso</t>
  </si>
  <si>
    <t>UI pantalla famosos</t>
  </si>
  <si>
    <t>UI pantalla sospechos</t>
  </si>
  <si>
    <t>G5</t>
  </si>
  <si>
    <t>Registro de horas</t>
  </si>
  <si>
    <t>G2</t>
  </si>
  <si>
    <t>Seguimiento de proyecto</t>
  </si>
  <si>
    <t>Ir a Microsoft, hablar con Pablo y conseguir el laptop.</t>
  </si>
  <si>
    <t>Comunicación y planificación</t>
  </si>
  <si>
    <t>Reuniones de apoyo</t>
  </si>
  <si>
    <t>RTF de documento de requerimientos</t>
  </si>
  <si>
    <t>RTF de documento de arquitectura</t>
  </si>
  <si>
    <t>G9</t>
  </si>
  <si>
    <t>Ajustar y controlar el desarrollo</t>
  </si>
  <si>
    <t>Reuniones informales con implementadores</t>
  </si>
  <si>
    <t>Comenzamos con el Login, realizamos pruebas con el prototipo. Sólo resta cerrar el browser.</t>
  </si>
  <si>
    <t>Reunión coordinación con implementadores</t>
  </si>
  <si>
    <t>Definimos las operaciones necesarias y cambios que se debían aplicar a las pantallas para adaptarse a las nuevas operaciones.</t>
  </si>
  <si>
    <t>Adaptación pantalla personajes</t>
  </si>
  <si>
    <t>Inicio creación pantalla de filtrado sospechosos</t>
  </si>
  <si>
    <t>D2</t>
  </si>
  <si>
    <t>Descripción arquitectura</t>
  </si>
  <si>
    <t>Reunión con director proyecto</t>
  </si>
  <si>
    <t>Reunión revisión de casos de uso</t>
  </si>
  <si>
    <t>D1</t>
  </si>
  <si>
    <t>Modelo de diseño</t>
  </si>
  <si>
    <t>RTF descripción arquitectura</t>
  </si>
  <si>
    <t>Plan de desarrollo</t>
  </si>
  <si>
    <t>I9</t>
  </si>
  <si>
    <t>Modelo de implementación</t>
  </si>
  <si>
    <t>Auto Estudio</t>
  </si>
  <si>
    <t>Ver cómo integrar lo hecho con Fede A con lo del repo, e intentos fallidos de cambiar el nombre del Proyecto para poder subir el prototipo para empezar a desarrollar en el repo</t>
  </si>
  <si>
    <t>C2</t>
  </si>
  <si>
    <t>Definir la línea base del proyecto</t>
  </si>
  <si>
    <t>Documento Registro de Versiones</t>
  </si>
  <si>
    <t>I5</t>
  </si>
  <si>
    <t>Integrar el sistema</t>
  </si>
  <si>
    <t>Crear un proyecto nuevo con las mismas características que el anterior para que los implementadores puedan empezar a desarrollar</t>
  </si>
  <si>
    <t>C3</t>
  </si>
  <si>
    <t>Seguimiento de la línea base</t>
  </si>
  <si>
    <t>Elaboración del documento Informe de Línea Base</t>
  </si>
  <si>
    <t>Implementar el prototipo</t>
  </si>
  <si>
    <t>Implementando la lógica de traer los amigos de Facebook y guardarlos en la base. También se probó la lógica del StartGame, y al momento de partir aún no anda.</t>
  </si>
  <si>
    <t>Realización de los casos de prueba para la próxima Iteración</t>
  </si>
  <si>
    <t>Verificación de documentación</t>
  </si>
  <si>
    <t>Realización Informes</t>
  </si>
  <si>
    <t>Revisión Entregas</t>
  </si>
  <si>
    <t>Alejandro García</t>
  </si>
  <si>
    <t>Se trabajo sobre el caso de uso Armar Juego</t>
  </si>
  <si>
    <t>Se trabajo sobre el caso de uso Armar Juego, y se definió la arquitectura de package del lado del server</t>
  </si>
  <si>
    <t>Implementación mejora de la parte de Facebook</t>
  </si>
  <si>
    <t xml:space="preserve">Integración </t>
  </si>
  <si>
    <t>Parser de noticias traídas por Bing</t>
  </si>
  <si>
    <t>Se pudo abrir una pagina a partir de la url devuelta por Bing y se comenzó a buscar una expresión regular que realice la búsqueda dentro de la página</t>
  </si>
  <si>
    <t>Prueba y correcciones sobre la expresión regular</t>
  </si>
  <si>
    <t>Robustecimiento del método que realiza la búsqueda para que reciba un recibe en cualquier formato. Se corrigieron errores en la búsqueda</t>
  </si>
  <si>
    <t>Se probó la búsqueda, se realizaron mejoras y correcciones. Agregado soporte para búsquedas que devuelven resultados con cualquier codificación de caracteres ir: utf-8, iso-8859-1, etc.</t>
  </si>
  <si>
    <t>Trabaje junto con Martín en la implementación de algunos servicios, y luego se realizo integración con Facebook</t>
  </si>
  <si>
    <t>Implementación de servicios e integración</t>
  </si>
  <si>
    <t xml:space="preserve">Inserción de los combobox en el wp7 + investigación de nuevas animaciones </t>
  </si>
  <si>
    <t>Modificaciones e inserciones de nuevas imágenes editadas a restantes pantallas</t>
  </si>
  <si>
    <t>Reunión con Javier</t>
  </si>
  <si>
    <t>Registro de horas, fin doc. estimación, seguimiento de proyecto, plan de iteración.</t>
  </si>
  <si>
    <t>Investigación sobre cómo abrir un browser con una url dada en el Windows Pone</t>
  </si>
  <si>
    <t>Rework de bug en la nube con la lógica de Facebook y la base de datos</t>
  </si>
  <si>
    <t>Se sigue trabajando sobre la arquitectura del servidor y con el caso de uso anterior. Además de cargar datos de la base</t>
  </si>
</sst>
</file>

<file path=xl/styles.xml><?xml version="1.0" encoding="utf-8"?>
<styleSheet xmlns="http://schemas.openxmlformats.org/spreadsheetml/2006/main">
  <numFmts count="2">
    <numFmt numFmtId="164" formatCode="0.##"/>
    <numFmt numFmtId="165" formatCode="0.00;[Red]0.00"/>
  </numFmts>
  <fonts count="7">
    <font>
      <sz val="10"/>
      <name val="Arial"/>
      <family val="2"/>
    </font>
    <font>
      <b/>
      <sz val="10"/>
      <color indexed="8"/>
      <name val="Verdana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b/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164" fontId="1" fillId="0" borderId="0" xfId="0" applyNumberFormat="1" applyFont="1" applyFill="1" applyAlignment="1">
      <alignment horizontal="left" wrapText="1"/>
    </xf>
    <xf numFmtId="164" fontId="2" fillId="0" borderId="0" xfId="0" applyNumberFormat="1" applyFont="1" applyFill="1" applyAlignment="1">
      <alignment horizontal="left" wrapText="1"/>
    </xf>
    <xf numFmtId="164" fontId="3" fillId="0" borderId="0" xfId="0" applyNumberFormat="1" applyFont="1" applyFill="1" applyAlignment="1">
      <alignment horizontal="left" wrapText="1"/>
    </xf>
    <xf numFmtId="164" fontId="1" fillId="0" borderId="1" xfId="0" applyNumberFormat="1" applyFont="1" applyFill="1" applyBorder="1" applyAlignment="1">
      <alignment horizontal="left" wrapText="1"/>
    </xf>
    <xf numFmtId="164" fontId="3" fillId="0" borderId="1" xfId="0" applyNumberFormat="1" applyFont="1" applyFill="1" applyBorder="1" applyAlignment="1">
      <alignment horizontal="left" wrapText="1"/>
    </xf>
    <xf numFmtId="164" fontId="2" fillId="0" borderId="2" xfId="0" applyNumberFormat="1" applyFont="1" applyFill="1" applyBorder="1" applyAlignment="1">
      <alignment wrapText="1"/>
    </xf>
    <xf numFmtId="164" fontId="2" fillId="0" borderId="0" xfId="0" applyNumberFormat="1" applyFont="1" applyFill="1" applyAlignment="1">
      <alignment wrapText="1"/>
    </xf>
    <xf numFmtId="164" fontId="3" fillId="0" borderId="0" xfId="0" applyNumberFormat="1" applyFont="1" applyFill="1" applyAlignment="1">
      <alignment horizontal="right" wrapText="1"/>
    </xf>
    <xf numFmtId="164" fontId="2" fillId="0" borderId="0" xfId="0" applyNumberFormat="1" applyFont="1" applyFill="1" applyAlignment="1">
      <alignment vertical="center" wrapText="1"/>
    </xf>
    <xf numFmtId="164" fontId="2" fillId="0" borderId="1" xfId="0" applyNumberFormat="1" applyFont="1" applyFill="1" applyBorder="1" applyAlignment="1">
      <alignment wrapText="1"/>
    </xf>
    <xf numFmtId="164" fontId="4" fillId="0" borderId="3" xfId="0" applyNumberFormat="1" applyFont="1" applyFill="1" applyBorder="1" applyAlignment="1">
      <alignment horizontal="left" wrapText="1"/>
    </xf>
    <xf numFmtId="0" fontId="0" fillId="0" borderId="5" xfId="0" applyNumberFormat="1" applyFont="1" applyFill="1" applyBorder="1" applyAlignment="1">
      <alignment wrapText="1"/>
    </xf>
    <xf numFmtId="164" fontId="4" fillId="0" borderId="5" xfId="0" applyNumberFormat="1" applyFont="1" applyFill="1" applyBorder="1" applyAlignment="1">
      <alignment horizontal="left" wrapText="1"/>
    </xf>
    <xf numFmtId="164" fontId="4" fillId="0" borderId="7" xfId="0" applyNumberFormat="1" applyFont="1" applyFill="1" applyBorder="1" applyAlignment="1">
      <alignment horizontal="left" wrapText="1"/>
    </xf>
    <xf numFmtId="164" fontId="5" fillId="0" borderId="8" xfId="0" applyNumberFormat="1" applyFont="1" applyFill="1" applyBorder="1" applyAlignment="1">
      <alignment horizontal="left" wrapText="1"/>
    </xf>
    <xf numFmtId="164" fontId="4" fillId="0" borderId="0" xfId="0" applyNumberFormat="1" applyFont="1" applyFill="1" applyAlignment="1">
      <alignment horizontal="left" wrapText="1"/>
    </xf>
    <xf numFmtId="165" fontId="0" fillId="0" borderId="0" xfId="0" applyNumberFormat="1">
      <alignment vertical="center"/>
    </xf>
    <xf numFmtId="165" fontId="1" fillId="0" borderId="1" xfId="0" applyNumberFormat="1" applyFont="1" applyFill="1" applyBorder="1" applyAlignment="1">
      <alignment horizontal="left" wrapText="1"/>
    </xf>
    <xf numFmtId="165" fontId="2" fillId="0" borderId="0" xfId="0" applyNumberFormat="1" applyFont="1" applyFill="1" applyAlignment="1">
      <alignment wrapText="1"/>
    </xf>
    <xf numFmtId="165" fontId="3" fillId="0" borderId="0" xfId="0" applyNumberFormat="1" applyFont="1" applyFill="1" applyAlignment="1">
      <alignment horizontal="right" wrapText="1"/>
    </xf>
    <xf numFmtId="165" fontId="2" fillId="0" borderId="0" xfId="0" applyNumberFormat="1" applyFont="1" applyFill="1" applyAlignment="1">
      <alignment horizontal="right" wrapText="1"/>
    </xf>
    <xf numFmtId="2" fontId="0" fillId="0" borderId="0" xfId="0" applyNumberFormat="1">
      <alignment vertical="center"/>
    </xf>
    <xf numFmtId="2" fontId="1" fillId="0" borderId="1" xfId="0" applyNumberFormat="1" applyFont="1" applyFill="1" applyBorder="1" applyAlignment="1">
      <alignment horizontal="left" wrapText="1"/>
    </xf>
    <xf numFmtId="2" fontId="2" fillId="0" borderId="0" xfId="0" applyNumberFormat="1" applyFont="1" applyFill="1" applyAlignment="1">
      <alignment wrapText="1"/>
    </xf>
    <xf numFmtId="165" fontId="5" fillId="0" borderId="4" xfId="0" applyNumberFormat="1" applyFont="1" applyFill="1" applyBorder="1" applyAlignment="1">
      <alignment horizontal="left" wrapText="1"/>
    </xf>
    <xf numFmtId="165" fontId="5" fillId="0" borderId="6" xfId="0" applyNumberFormat="1" applyFont="1" applyFill="1" applyBorder="1" applyAlignment="1">
      <alignment horizontal="left" wrapText="1"/>
    </xf>
    <xf numFmtId="165" fontId="5" fillId="0" borderId="8" xfId="0" applyNumberFormat="1" applyFont="1" applyFill="1" applyBorder="1" applyAlignment="1">
      <alignment horizontal="left" wrapText="1"/>
    </xf>
    <xf numFmtId="49" fontId="2" fillId="0" borderId="2" xfId="0" applyNumberFormat="1" applyFont="1" applyFill="1" applyBorder="1" applyAlignment="1">
      <alignment wrapText="1"/>
    </xf>
    <xf numFmtId="49" fontId="2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164" fontId="1" fillId="0" borderId="0" xfId="0" applyNumberFormat="1" applyFont="1" applyFill="1" applyBorder="1" applyAlignment="1">
      <alignment horizontal="left" wrapText="1"/>
    </xf>
    <xf numFmtId="0" fontId="0" fillId="0" borderId="2" xfId="0" applyBorder="1">
      <alignment vertical="center"/>
    </xf>
    <xf numFmtId="49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5" fontId="2" fillId="0" borderId="0" xfId="0" applyNumberFormat="1" applyFont="1" applyFill="1" applyBorder="1" applyAlignment="1">
      <alignment wrapText="1"/>
    </xf>
    <xf numFmtId="0" fontId="0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>
      <alignment wrapText="1"/>
    </xf>
    <xf numFmtId="165" fontId="6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UY"/>
  <c:chart>
    <c:plotArea>
      <c:layout/>
      <c:barChart>
        <c:barDir val="col"/>
        <c:grouping val="clustered"/>
        <c:gapWidth val="100"/>
        <c:axId val="59857536"/>
        <c:axId val="59871616"/>
      </c:barChart>
      <c:catAx>
        <c:axId val="59857536"/>
        <c:scaling>
          <c:orientation val="minMax"/>
        </c:scaling>
        <c:axPos val="b"/>
        <c:tickLblPos val="nextTo"/>
        <c:crossAx val="59871616"/>
        <c:crosses val="autoZero"/>
        <c:auto val="1"/>
        <c:lblAlgn val="ctr"/>
        <c:lblOffset val="100"/>
      </c:catAx>
      <c:valAx>
        <c:axId val="59871616"/>
        <c:scaling>
          <c:orientation val="minMax"/>
        </c:scaling>
        <c:axPos val="l"/>
        <c:majorGridlines/>
        <c:numFmt formatCode="General" sourceLinked="1"/>
        <c:tickLblPos val="nextTo"/>
        <c:crossAx val="59857536"/>
        <c:crosses val="autoZero"/>
        <c:crossBetween val="between"/>
      </c:valAx>
    </c:plotArea>
    <c:legend>
      <c:legendPos val="r"/>
      <c:txPr>
        <a:bodyPr/>
        <a:lstStyle/>
        <a:p>
          <a:pPr rtl="0">
            <a:defRPr/>
          </a:pPr>
          <a:endParaRPr lang="es-UY"/>
        </a:p>
      </c:tx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8</xdr:col>
      <xdr:colOff>219075</xdr:colOff>
      <xdr:row>18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K30"/>
  <sheetViews>
    <sheetView workbookViewId="0">
      <selection activeCell="C9" sqref="C9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0" customWidth="1"/>
    <col min="6" max="11" width="10.85546875" customWidth="1"/>
  </cols>
  <sheetData>
    <row r="1" spans="1:11" ht="12.75" customHeight="1">
      <c r="A1" s="1" t="s">
        <v>13</v>
      </c>
      <c r="B1" s="2">
        <v>2</v>
      </c>
      <c r="C1" s="1" t="s">
        <v>18</v>
      </c>
    </row>
    <row r="2" spans="1:11" ht="12.75" customHeight="1">
      <c r="A2" s="1" t="s">
        <v>30</v>
      </c>
      <c r="B2" s="3" t="s">
        <v>176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49</v>
      </c>
      <c r="G4" s="5" t="s">
        <v>50</v>
      </c>
      <c r="H4" s="5"/>
      <c r="I4" s="5"/>
      <c r="J4" s="5"/>
      <c r="K4" s="5"/>
    </row>
    <row r="5" spans="1:11" ht="12.75" customHeight="1">
      <c r="A5" s="28" t="s">
        <v>68</v>
      </c>
      <c r="B5" s="6" t="s">
        <v>69</v>
      </c>
      <c r="C5" s="6" t="s">
        <v>175</v>
      </c>
      <c r="D5" s="19">
        <v>3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70</v>
      </c>
      <c r="B6" s="7" t="s">
        <v>71</v>
      </c>
      <c r="C6" s="7" t="s">
        <v>172</v>
      </c>
      <c r="D6" s="19">
        <v>2</v>
      </c>
      <c r="E6" s="7"/>
      <c r="F6" t="s">
        <v>65</v>
      </c>
    </row>
    <row r="7" spans="1:11" ht="12.75" customHeight="1">
      <c r="A7" s="29" t="s">
        <v>72</v>
      </c>
      <c r="B7" s="7" t="s">
        <v>73</v>
      </c>
      <c r="C7" s="7" t="s">
        <v>74</v>
      </c>
      <c r="D7" s="17">
        <v>1</v>
      </c>
      <c r="F7" t="s">
        <v>65</v>
      </c>
    </row>
    <row r="8" spans="1:11" ht="12.75" customHeight="1">
      <c r="A8" s="29" t="s">
        <v>72</v>
      </c>
      <c r="B8" s="7" t="s">
        <v>75</v>
      </c>
      <c r="C8" s="7" t="s">
        <v>76</v>
      </c>
      <c r="D8" s="19">
        <v>1.5</v>
      </c>
      <c r="E8" s="7"/>
      <c r="F8" t="s">
        <v>65</v>
      </c>
    </row>
    <row r="9" spans="1:11" ht="12.75" customHeight="1">
      <c r="A9" s="29" t="s">
        <v>77</v>
      </c>
      <c r="B9" s="7" t="s">
        <v>71</v>
      </c>
      <c r="C9" s="7" t="s">
        <v>172</v>
      </c>
      <c r="D9" s="19">
        <v>2</v>
      </c>
      <c r="E9" s="7"/>
      <c r="F9" t="s">
        <v>65</v>
      </c>
    </row>
    <row r="10" spans="1:11" ht="12.75" customHeight="1">
      <c r="A10" s="29" t="s">
        <v>78</v>
      </c>
      <c r="B10" s="7" t="s">
        <v>71</v>
      </c>
      <c r="C10" s="7" t="s">
        <v>172</v>
      </c>
      <c r="D10" s="17">
        <v>2</v>
      </c>
      <c r="F10" t="s">
        <v>65</v>
      </c>
    </row>
    <row r="11" spans="1:11" ht="12.75" customHeight="1">
      <c r="A11" s="29" t="s">
        <v>78</v>
      </c>
      <c r="B11" s="7" t="s">
        <v>79</v>
      </c>
      <c r="C11" s="7" t="s">
        <v>80</v>
      </c>
      <c r="D11" s="17">
        <v>1</v>
      </c>
      <c r="F11" t="s">
        <v>65</v>
      </c>
    </row>
    <row r="12" spans="1:11" ht="12.75" customHeight="1">
      <c r="A12" s="29" t="s">
        <v>81</v>
      </c>
      <c r="B12" s="7" t="s">
        <v>69</v>
      </c>
      <c r="C12" s="7" t="s">
        <v>173</v>
      </c>
      <c r="D12" s="17">
        <v>3</v>
      </c>
      <c r="E12" t="s">
        <v>82</v>
      </c>
      <c r="F12" t="s">
        <v>65</v>
      </c>
    </row>
    <row r="13" spans="1:11" ht="12.75" customHeight="1">
      <c r="A13" s="29" t="s">
        <v>81</v>
      </c>
      <c r="B13" s="7" t="s">
        <v>83</v>
      </c>
      <c r="C13" s="7" t="s">
        <v>174</v>
      </c>
      <c r="D13" s="19">
        <v>2</v>
      </c>
      <c r="E13" s="7" t="s">
        <v>84</v>
      </c>
      <c r="F13" t="s">
        <v>65</v>
      </c>
    </row>
    <row r="14" spans="1:11" ht="12.75" customHeight="1">
      <c r="A14" s="29" t="s">
        <v>85</v>
      </c>
      <c r="B14" s="7" t="s">
        <v>69</v>
      </c>
      <c r="C14" s="7" t="s">
        <v>175</v>
      </c>
      <c r="D14" s="19">
        <v>1</v>
      </c>
      <c r="E14" s="7"/>
      <c r="G14" t="s">
        <v>65</v>
      </c>
    </row>
    <row r="15" spans="1:11" ht="12.75" customHeight="1">
      <c r="A15" s="29" t="s">
        <v>85</v>
      </c>
      <c r="B15" s="7" t="s">
        <v>71</v>
      </c>
      <c r="C15" s="7" t="s">
        <v>172</v>
      </c>
      <c r="D15" s="19">
        <v>2</v>
      </c>
      <c r="E15" s="7"/>
      <c r="F15" t="s">
        <v>65</v>
      </c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20.5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10"/>
  <dimension ref="A1:K30"/>
  <sheetViews>
    <sheetView workbookViewId="0">
      <selection activeCell="B2" sqref="B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0.85546875" style="17" customWidth="1"/>
    <col min="5" max="5" width="74.140625" customWidth="1"/>
    <col min="6" max="6" width="10.85546875" customWidth="1"/>
    <col min="7" max="7" width="18.7109375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12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60</v>
      </c>
      <c r="G4" s="5" t="s">
        <v>61</v>
      </c>
      <c r="H4" s="5" t="s">
        <v>62</v>
      </c>
      <c r="I4" s="5"/>
      <c r="J4" s="5"/>
      <c r="K4" s="5"/>
    </row>
    <row r="5" spans="1:11" ht="12.75" customHeight="1">
      <c r="A5" s="30" t="s">
        <v>70</v>
      </c>
      <c r="B5" t="s">
        <v>149</v>
      </c>
      <c r="C5" t="s">
        <v>150</v>
      </c>
      <c r="D5" s="17">
        <v>1.5</v>
      </c>
      <c r="F5" t="s">
        <v>65</v>
      </c>
    </row>
    <row r="6" spans="1:11" ht="12.75" customHeight="1">
      <c r="A6" s="30" t="s">
        <v>72</v>
      </c>
      <c r="B6" s="7" t="s">
        <v>113</v>
      </c>
      <c r="C6" s="7" t="s">
        <v>151</v>
      </c>
      <c r="D6" s="19">
        <v>1</v>
      </c>
      <c r="E6" s="7"/>
      <c r="F6" t="s">
        <v>65</v>
      </c>
    </row>
    <row r="7" spans="1:11" ht="12.75" customHeight="1">
      <c r="A7" s="29" t="s">
        <v>72</v>
      </c>
      <c r="B7" s="7" t="s">
        <v>75</v>
      </c>
      <c r="C7" s="7" t="s">
        <v>152</v>
      </c>
      <c r="D7" s="19">
        <v>2</v>
      </c>
      <c r="E7" s="7"/>
      <c r="F7" t="s">
        <v>65</v>
      </c>
    </row>
    <row r="8" spans="1:11" ht="12.75" customHeight="1">
      <c r="A8" s="29" t="s">
        <v>77</v>
      </c>
      <c r="B8" s="7" t="s">
        <v>149</v>
      </c>
      <c r="C8" s="7" t="s">
        <v>150</v>
      </c>
      <c r="D8" s="19">
        <v>5</v>
      </c>
      <c r="E8" s="7"/>
      <c r="F8" t="s">
        <v>65</v>
      </c>
    </row>
    <row r="9" spans="1:11" ht="12.75" customHeight="1">
      <c r="A9" s="29" t="s">
        <v>77</v>
      </c>
      <c r="B9" s="7" t="s">
        <v>153</v>
      </c>
      <c r="C9" s="7" t="s">
        <v>154</v>
      </c>
      <c r="D9" s="19">
        <v>3</v>
      </c>
      <c r="E9" s="7"/>
      <c r="F9" t="s">
        <v>65</v>
      </c>
    </row>
    <row r="10" spans="1:11" ht="12.75" customHeight="1">
      <c r="A10" s="29" t="s">
        <v>78</v>
      </c>
      <c r="B10" s="7" t="s">
        <v>75</v>
      </c>
      <c r="C10" s="7" t="s">
        <v>155</v>
      </c>
      <c r="D10" s="19">
        <v>1</v>
      </c>
      <c r="E10" s="7"/>
      <c r="F10" t="s">
        <v>65</v>
      </c>
    </row>
    <row r="11" spans="1:11" ht="12.75" customHeight="1">
      <c r="A11" s="29" t="s">
        <v>85</v>
      </c>
      <c r="B11" s="7" t="s">
        <v>141</v>
      </c>
      <c r="C11" s="7" t="s">
        <v>156</v>
      </c>
      <c r="D11" s="19">
        <v>1</v>
      </c>
      <c r="E11" s="7"/>
      <c r="F11" t="s">
        <v>65</v>
      </c>
    </row>
    <row r="12" spans="1:11" ht="12.75" customHeight="1">
      <c r="A12" s="29" t="s">
        <v>85</v>
      </c>
      <c r="B12" s="7" t="s">
        <v>157</v>
      </c>
      <c r="C12" s="7" t="s">
        <v>158</v>
      </c>
      <c r="D12" s="19">
        <v>3</v>
      </c>
      <c r="E12" s="7"/>
      <c r="F12" t="s">
        <v>65</v>
      </c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17.5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11"/>
  <dimension ref="A1:K32"/>
  <sheetViews>
    <sheetView workbookViewId="0">
      <selection activeCell="E7" sqref="E7"/>
    </sheetView>
  </sheetViews>
  <sheetFormatPr baseColWidth="10" defaultColWidth="9.140625" defaultRowHeight="12.75" customHeight="1"/>
  <cols>
    <col min="1" max="1" width="10.85546875" customWidth="1"/>
    <col min="2" max="2" width="19.28515625" customWidth="1"/>
    <col min="3" max="3" width="44.5703125" customWidth="1"/>
    <col min="4" max="4" width="10.85546875" style="17" customWidth="1"/>
    <col min="5" max="5" width="74.140625" customWidth="1"/>
    <col min="6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107</v>
      </c>
      <c r="B5" s="6" t="s">
        <v>87</v>
      </c>
      <c r="C5" s="6" t="s">
        <v>88</v>
      </c>
      <c r="D5" s="19">
        <v>3</v>
      </c>
      <c r="E5" s="7" t="s">
        <v>193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86</v>
      </c>
      <c r="B6" s="7" t="s">
        <v>87</v>
      </c>
      <c r="C6" s="7" t="s">
        <v>88</v>
      </c>
      <c r="D6" s="19">
        <v>3</v>
      </c>
      <c r="E6" s="7" t="s">
        <v>178</v>
      </c>
      <c r="G6" t="s">
        <v>65</v>
      </c>
    </row>
    <row r="7" spans="1:11" ht="12.75" customHeight="1">
      <c r="A7" s="29" t="s">
        <v>86</v>
      </c>
      <c r="B7" s="7" t="s">
        <v>87</v>
      </c>
      <c r="C7" s="7" t="s">
        <v>88</v>
      </c>
      <c r="D7" s="19">
        <v>3</v>
      </c>
      <c r="E7" s="7" t="s">
        <v>194</v>
      </c>
      <c r="G7" t="s">
        <v>65</v>
      </c>
    </row>
    <row r="8" spans="1:11" ht="12.75" customHeight="1">
      <c r="A8" s="29" t="s">
        <v>89</v>
      </c>
      <c r="B8" s="7" t="s">
        <v>95</v>
      </c>
      <c r="C8" s="7" t="s">
        <v>96</v>
      </c>
      <c r="D8" s="19">
        <v>2</v>
      </c>
      <c r="E8" s="7" t="s">
        <v>97</v>
      </c>
      <c r="F8" t="s">
        <v>65</v>
      </c>
    </row>
    <row r="9" spans="1:11" ht="12.75" customHeight="1">
      <c r="A9" s="29" t="s">
        <v>102</v>
      </c>
      <c r="B9" s="7" t="s">
        <v>87</v>
      </c>
      <c r="C9" s="7" t="s">
        <v>88</v>
      </c>
      <c r="D9" s="19">
        <v>10</v>
      </c>
      <c r="E9" s="7" t="s">
        <v>103</v>
      </c>
      <c r="G9" t="s">
        <v>65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</row>
    <row r="15" spans="1:11" ht="12.75" customHeight="1">
      <c r="A15" s="29"/>
      <c r="B15" s="7"/>
      <c r="C15" s="7"/>
      <c r="D15" s="19"/>
    </row>
    <row r="16" spans="1:11" ht="12.75" customHeight="1">
      <c r="A16" s="29"/>
      <c r="B16" s="7"/>
      <c r="C16" s="7"/>
      <c r="D16" s="19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A30" s="30"/>
    </row>
    <row r="31" spans="1:4" ht="12.75" customHeight="1">
      <c r="C31" s="1" t="s">
        <v>33</v>
      </c>
      <c r="D31" s="24">
        <f>SUM(D4:D30)</f>
        <v>21</v>
      </c>
    </row>
    <row r="32" spans="1:4" ht="12.75" customHeight="1">
      <c r="D32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2"/>
  <dimension ref="A1:K30"/>
  <sheetViews>
    <sheetView topLeftCell="C1" workbookViewId="0">
      <selection activeCell="E31" sqref="E31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52.85546875" customWidth="1"/>
    <col min="4" max="4" width="10.85546875" style="17" customWidth="1"/>
    <col min="5" max="5" width="74.140625" customWidth="1"/>
    <col min="6" max="6" width="10.85546875" customWidth="1"/>
    <col min="7" max="7" width="12" bestFit="1" customWidth="1"/>
    <col min="8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37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63</v>
      </c>
      <c r="G4" s="5" t="s">
        <v>64</v>
      </c>
      <c r="H4" s="5" t="s">
        <v>52</v>
      </c>
      <c r="I4" s="5"/>
      <c r="J4" s="5"/>
      <c r="K4" s="5"/>
    </row>
    <row r="5" spans="1:11" s="30" customFormat="1">
      <c r="A5" s="28" t="s">
        <v>107</v>
      </c>
      <c r="B5" s="28" t="s">
        <v>95</v>
      </c>
      <c r="C5" s="28" t="s">
        <v>159</v>
      </c>
      <c r="D5" s="19">
        <v>2</v>
      </c>
      <c r="E5" s="29" t="s">
        <v>192</v>
      </c>
      <c r="F5" s="28"/>
      <c r="G5" s="28" t="s">
        <v>65</v>
      </c>
      <c r="H5" s="28"/>
      <c r="I5" s="28"/>
      <c r="J5" s="28"/>
      <c r="K5" s="28"/>
    </row>
    <row r="6" spans="1:11" s="30" customFormat="1" ht="12.75" customHeight="1">
      <c r="A6" s="29" t="s">
        <v>86</v>
      </c>
      <c r="B6" s="29" t="s">
        <v>95</v>
      </c>
      <c r="C6" s="29" t="s">
        <v>159</v>
      </c>
      <c r="D6" s="19">
        <v>1.5</v>
      </c>
      <c r="E6" s="29" t="s">
        <v>160</v>
      </c>
      <c r="H6" s="30" t="s">
        <v>65</v>
      </c>
    </row>
    <row r="7" spans="1:11" s="30" customFormat="1" ht="12.75" customHeight="1">
      <c r="A7" s="29" t="s">
        <v>89</v>
      </c>
      <c r="B7" s="29" t="s">
        <v>75</v>
      </c>
      <c r="C7" s="29" t="s">
        <v>90</v>
      </c>
      <c r="D7" s="19">
        <v>1</v>
      </c>
      <c r="E7" s="30" t="s">
        <v>91</v>
      </c>
      <c r="H7" s="30" t="s">
        <v>65</v>
      </c>
    </row>
    <row r="8" spans="1:11" s="30" customFormat="1" ht="12.75" customHeight="1">
      <c r="A8" s="29" t="s">
        <v>89</v>
      </c>
      <c r="B8" s="29" t="s">
        <v>161</v>
      </c>
      <c r="C8" s="29" t="s">
        <v>162</v>
      </c>
      <c r="D8" s="19">
        <v>2</v>
      </c>
      <c r="E8" s="29" t="s">
        <v>163</v>
      </c>
      <c r="F8" s="30" t="s">
        <v>65</v>
      </c>
    </row>
    <row r="9" spans="1:11" s="30" customFormat="1" ht="12.75" customHeight="1">
      <c r="A9" s="29" t="s">
        <v>94</v>
      </c>
      <c r="B9" s="29" t="s">
        <v>164</v>
      </c>
      <c r="C9" s="29" t="s">
        <v>165</v>
      </c>
      <c r="D9" s="19">
        <v>2.5</v>
      </c>
      <c r="E9" s="29" t="s">
        <v>166</v>
      </c>
      <c r="F9" s="30" t="s">
        <v>65</v>
      </c>
    </row>
    <row r="10" spans="1:11" s="30" customFormat="1" ht="12.75" customHeight="1">
      <c r="A10" s="29" t="s">
        <v>94</v>
      </c>
      <c r="B10" s="29" t="s">
        <v>161</v>
      </c>
      <c r="C10" s="29" t="s">
        <v>162</v>
      </c>
      <c r="D10" s="19">
        <v>2</v>
      </c>
      <c r="E10" s="29" t="s">
        <v>163</v>
      </c>
      <c r="F10" s="30" t="s">
        <v>65</v>
      </c>
    </row>
    <row r="11" spans="1:11" s="30" customFormat="1" ht="12.75" customHeight="1">
      <c r="A11" s="29" t="s">
        <v>98</v>
      </c>
      <c r="B11" s="29" t="s">
        <v>167</v>
      </c>
      <c r="C11" s="29" t="s">
        <v>168</v>
      </c>
      <c r="D11" s="19">
        <v>2</v>
      </c>
      <c r="E11" s="29" t="s">
        <v>169</v>
      </c>
      <c r="F11" s="30" t="s">
        <v>65</v>
      </c>
    </row>
    <row r="12" spans="1:11" s="30" customFormat="1" ht="12.75" customHeight="1">
      <c r="A12" s="29" t="s">
        <v>102</v>
      </c>
      <c r="B12" s="29" t="s">
        <v>87</v>
      </c>
      <c r="C12" s="29" t="s">
        <v>170</v>
      </c>
      <c r="D12" s="19">
        <v>10</v>
      </c>
      <c r="E12" s="30" t="s">
        <v>171</v>
      </c>
      <c r="H12" s="30" t="s">
        <v>65</v>
      </c>
    </row>
    <row r="13" spans="1:11" s="30" customFormat="1" ht="12.75" customHeight="1">
      <c r="A13" s="29"/>
      <c r="B13" s="29"/>
      <c r="C13" s="29"/>
      <c r="D13" s="19"/>
    </row>
    <row r="14" spans="1:11" s="30" customFormat="1" ht="12.75" customHeight="1">
      <c r="D14" s="17"/>
    </row>
    <row r="15" spans="1:11" s="30" customFormat="1" ht="12.75" customHeight="1">
      <c r="D15" s="17"/>
    </row>
    <row r="16" spans="1:11" s="30" customFormat="1" ht="12.75" customHeight="1">
      <c r="D16" s="17"/>
    </row>
    <row r="17" spans="3:4" s="30" customFormat="1" ht="12.75" customHeight="1">
      <c r="D17" s="17"/>
    </row>
    <row r="18" spans="3:4" s="30" customFormat="1" ht="12.75" customHeight="1">
      <c r="D18" s="17"/>
    </row>
    <row r="19" spans="3:4" s="30" customFormat="1" ht="12.75" customHeight="1">
      <c r="D19" s="17"/>
    </row>
    <row r="20" spans="3:4" s="30" customFormat="1" ht="12.75" customHeight="1">
      <c r="D20" s="17"/>
    </row>
    <row r="21" spans="3:4" s="30" customFormat="1" ht="12.75" customHeight="1">
      <c r="D21" s="17"/>
    </row>
    <row r="22" spans="3:4" s="30" customFormat="1" ht="12.75" customHeight="1">
      <c r="D22" s="17"/>
    </row>
    <row r="23" spans="3:4" s="30" customFormat="1" ht="12.75" customHeight="1">
      <c r="D23" s="17"/>
    </row>
    <row r="24" spans="3:4" s="30" customFormat="1" ht="12.75" customHeight="1">
      <c r="D24" s="17"/>
    </row>
    <row r="25" spans="3:4" s="30" customFormat="1" ht="12.75" customHeight="1">
      <c r="D25" s="17"/>
    </row>
    <row r="26" spans="3:4" s="30" customFormat="1" ht="12.75" customHeight="1">
      <c r="D26" s="17"/>
    </row>
    <row r="27" spans="3:4" s="30" customFormat="1" ht="12.75" customHeight="1">
      <c r="D27" s="17"/>
    </row>
    <row r="28" spans="3:4" s="30" customFormat="1" ht="12.75" customHeight="1">
      <c r="D28" s="17"/>
    </row>
    <row r="29" spans="3:4" ht="12.75" customHeight="1">
      <c r="C29" s="1" t="s">
        <v>33</v>
      </c>
      <c r="D29" s="24">
        <f>SUM(D4:D28)</f>
        <v>23</v>
      </c>
    </row>
    <row r="30" spans="3:4" ht="12.75" customHeight="1">
      <c r="D30" s="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3"/>
  <dimension ref="A1:D45"/>
  <sheetViews>
    <sheetView tabSelected="1" topLeftCell="A22" workbookViewId="0">
      <selection activeCell="B34" sqref="B34:B45"/>
    </sheetView>
  </sheetViews>
  <sheetFormatPr baseColWidth="10" defaultColWidth="9.140625" defaultRowHeight="12.75" customHeight="1"/>
  <cols>
    <col min="1" max="1" width="55.140625" customWidth="1"/>
    <col min="2" max="2" width="25.42578125" customWidth="1"/>
    <col min="3" max="3" width="52" customWidth="1"/>
    <col min="4" max="5" width="9.140625" customWidth="1"/>
  </cols>
  <sheetData>
    <row r="1" spans="1:4" ht="12.75" customHeight="1">
      <c r="A1" s="1" t="s">
        <v>21</v>
      </c>
      <c r="B1" s="9"/>
      <c r="C1" s="1" t="s">
        <v>18</v>
      </c>
    </row>
    <row r="2" spans="1:4" ht="12.75" customHeight="1">
      <c r="A2" s="1" t="s">
        <v>48</v>
      </c>
      <c r="B2" s="1" t="s">
        <v>43</v>
      </c>
      <c r="C2" s="9"/>
    </row>
    <row r="3" spans="1:4" ht="12.75" customHeight="1">
      <c r="A3" s="9"/>
      <c r="B3" s="9"/>
      <c r="C3" s="9"/>
    </row>
    <row r="4" spans="1:4" ht="12.75" customHeight="1">
      <c r="A4" s="9"/>
      <c r="B4" s="9"/>
      <c r="C4" s="9"/>
      <c r="D4" t="s">
        <v>66</v>
      </c>
    </row>
    <row r="5" spans="1:4" ht="12.75" customHeight="1">
      <c r="A5" s="9"/>
      <c r="B5" s="9"/>
      <c r="C5" s="9"/>
      <c r="D5" t="s">
        <v>65</v>
      </c>
    </row>
    <row r="6" spans="1:4" ht="12.75" customHeight="1">
      <c r="A6" s="10"/>
      <c r="B6" s="10"/>
      <c r="C6" s="9"/>
    </row>
    <row r="7" spans="1:4" ht="12.75" customHeight="1">
      <c r="A7" s="11" t="s">
        <v>9</v>
      </c>
      <c r="B7" s="38">
        <f xml:space="preserve"> SUMIFS('1 _ Alejandro Garcia'!D5:'1 _ Alejandro Garcia'!D28,'1 _ Alejandro Garcia'!B5:'1 _ Alejandro Garcia'!B28,"R*") + SUMIFS('2 _ Diego Ricca'!D5:'2 _ Diego Ricca'!D28,'2 _ Diego Ricca'!B5:'2 _ Diego Ricca'!B28,"Si") + SUMIFS('3 _ Federico Andrade'!D5:'3 _ Federico Andrade'!D28,'3 _ Federico Andrade'!B5:'3 _ Federico Andrade'!B28,"R*") + SUMIFS('4 _ Federico Trinidad'!D5:'4 _ Federico Trinidad'!D28,'4 _ Federico Trinidad'!B5:'4 _ Federico Trinidad'!B28,"R*") + SUMIFS('5 _ Ignacio Infante'!D5:'5 _ Ignacio Infante'!D28,'5 _ Ignacio Infante'!B5:'5 _ Ignacio Infante'!B28,"R*") + SUMIFS('6 _ Javier Madeiro'!D5:'6 _ Javier Madeiro'!D28,'6 _ Javier Madeiro'!B5:'6 _ Javier Madeiro'!B28,"R*") + SUMIFS('7 _ José Cordero'!D5:'7 _ José Cordero'!D28,'7 _ José Cordero'!B5:'7 _ José Cordero'!B28,"R*") + SUMIFS('8 _ Juan Ghiringhelli'!D5:'8 _ Juan Ghiringhelli'!D28,'8 _ Juan Ghiringhelli'!B5:'8 _ Juan Ghiringhelli'!B28,"R*") + SUMIFS('9 _ Leticia Vilariño'!D5:'9 _ Leticia Vilariño'!D28,'9 _ Leticia Vilariño'!B5:'9 _ Leticia Vilariño'!B28,"R*") + SUMIFS('9 _ Leticia Vilariño'!D5:'9 _ Leticia Vilariño'!D28,'9 _ Leticia Vilariño'!B5:'9 _ Leticia Vilariño'!B28,"R*") + SUMIFS('10 _ Marcos Sander'!D5:'10 _ Marcos Sander'!D28,'10 _ Marcos Sander'!B5:'10 _ Marcos Sander'!B28,"R*") + SUMIFS('11 _ Martín Taruselli'!D5:'11 _ Martín Taruselli'!D28,'11 _ Martín Taruselli'!B5:'11 _ Martín Taruselli'!B28,"R*") + SUMIFS('12 _ Vicente Acosta'!D5:'12 _ Vicente Acosta'!D28,'12 _ Vicente Acosta'!B5:'12 _ Vicente Acosta'!B28,"R*")</f>
        <v>0</v>
      </c>
      <c r="C7" s="36"/>
    </row>
    <row r="8" spans="1:4" ht="12.75" customHeight="1">
      <c r="A8" s="13" t="s">
        <v>45</v>
      </c>
      <c r="B8" s="26">
        <f xml:space="preserve"> SUMIFS('1 _ Alejandro Garcia'!D5:'1 _ Alejandro Garcia'!D28,'1 _ Alejandro Garcia'!B5:'1 _ Alejandro Garcia'!B28,"D*") + SUMIFS('2 _ Diego Ricca'!D5:'2 _ Diego Ricca'!D28,'2 _ Diego Ricca'!B5:'2 _ Diego Ricca'!B28,"Si") + SUMIFS('3 _ Federico Andrade'!D5:'3 _ Federico Andrade'!D28,'3 _ Federico Andrade'!B5:'3 _ Federico Andrade'!B28,"D*") + SUMIFS('4 _ Federico Trinidad'!D5:'4 _ Federico Trinidad'!D28,'4 _ Federico Trinidad'!B5:'4 _ Federico Trinidad'!B28,"D*") + SUMIFS('5 _ Ignacio Infante'!D5:'5 _ Ignacio Infante'!D28,'5 _ Ignacio Infante'!B5:'5 _ Ignacio Infante'!B28,"D*") + SUMIFS('6 _ Javier Madeiro'!D5:'6 _ Javier Madeiro'!D28,'6 _ Javier Madeiro'!B5:'6 _ Javier Madeiro'!B28,"D*") + SUMIFS('7 _ José Cordero'!D5:'7 _ José Cordero'!D28,'7 _ José Cordero'!B5:'7 _ José Cordero'!B28,"D*") + SUMIFS('8 _ Juan Ghiringhelli'!D5:'8 _ Juan Ghiringhelli'!D28,'8 _ Juan Ghiringhelli'!B5:'8 _ Juan Ghiringhelli'!B28,"D*") + SUMIFS('9 _ Leticia Vilariño'!D5:'9 _ Leticia Vilariño'!D28,'9 _ Leticia Vilariño'!B5:'9 _ Leticia Vilariño'!B28,"D*") + SUMIFS('9 _ Leticia Vilariño'!D5:'9 _ Leticia Vilariño'!D28,'9 _ Leticia Vilariño'!B5:'9 _ Leticia Vilariño'!B28,"D*") + SUMIFS('10 _ Marcos Sander'!D5:'10 _ Marcos Sander'!D28,'10 _ Marcos Sander'!B5:'10 _ Marcos Sander'!B28,"D*") + SUMIFS('11 _ Martín Taruselli'!D5:'11 _ Martín Taruselli'!D28,'11 _ Martín Taruselli'!B5:'11 _ Martín Taruselli'!B28,"D*") + SUMIFS('12 _ Vicente Acosta'!D5:'12 _ Vicente Acosta'!D28,'12 _ Vicente Acosta'!B5:'12 _ Vicente Acosta'!B28,"D*")</f>
        <v>9.5</v>
      </c>
      <c r="C8" s="37"/>
    </row>
    <row r="9" spans="1:4" ht="12.75" customHeight="1">
      <c r="A9" s="13" t="s">
        <v>25</v>
      </c>
      <c r="B9" s="26">
        <f xml:space="preserve"> SUMIFS('1 _ Alejandro Garcia'!D5:'1 _ Alejandro Garcia'!D28,'1 _ Alejandro Garcia'!B5:'1 _ Alejandro Garcia'!B28,"I*") + SUMIFS('2 _ Diego Ricca'!D5:'2 _ Diego Ricca'!D28,'2 _ Diego Ricca'!B5:'2 _ Diego Ricca'!B28,"Si") + SUMIFS('3 _ Federico Andrade'!D5:'3 _ Federico Andrade'!D28,'3 _ Federico Andrade'!B5:'3 _ Federico Andrade'!B28,"I*") + SUMIFS('4 _ Federico Trinidad'!D5:'4 _ Federico Trinidad'!D28,'4 _ Federico Trinidad'!B5:'4 _ Federico Trinidad'!B28,"I*") + SUMIFS('5 _ Ignacio Infante'!D5:'5 _ Ignacio Infante'!D28,'5 _ Ignacio Infante'!B5:'5 _ Ignacio Infante'!B28,"I*") + SUMIFS('6 _ Javier Madeiro'!D5:'6 _ Javier Madeiro'!D28,'6 _ Javier Madeiro'!B5:'6 _ Javier Madeiro'!B28,"I*") + SUMIFS('7 _ José Cordero'!D5:'7 _ José Cordero'!D28,'7 _ José Cordero'!B5:'7 _ José Cordero'!B28,"I*") + SUMIFS('8 _ Juan Ghiringhelli'!D5:'8 _ Juan Ghiringhelli'!D28,'8 _ Juan Ghiringhelli'!B5:'8 _ Juan Ghiringhelli'!B28,"I*") + SUMIFS('9 _ Leticia Vilariño'!D5:'9 _ Leticia Vilariño'!D28,'9 _ Leticia Vilariño'!B5:'9 _ Leticia Vilariño'!B28,"I*") + SUMIFS('9 _ Leticia Vilariño'!D5:'9 _ Leticia Vilariño'!D28,'9 _ Leticia Vilariño'!B5:'9 _ Leticia Vilariño'!B28,"I*") + SUMIFS('10 _ Marcos Sander'!D5:'10 _ Marcos Sander'!D28,'10 _ Marcos Sander'!B5:'10 _ Marcos Sander'!B28,"I*") + SUMIFS('11 _ Martín Taruselli'!D5:'11 _ Martín Taruselli'!D28,'11 _ Martín Taruselli'!B5:'11 _ Martín Taruselli'!B28,"I*") + SUMIFS('12 _ Vicente Acosta'!D5:'12 _ Vicente Acosta'!D28,'12 _ Vicente Acosta'!B5:'12 _ Vicente Acosta'!B28,"I*")</f>
        <v>115</v>
      </c>
      <c r="C9" s="36"/>
    </row>
    <row r="10" spans="1:4" ht="12.75" customHeight="1">
      <c r="A10" s="13" t="s">
        <v>6</v>
      </c>
      <c r="B10" s="26">
        <f xml:space="preserve"> SUMIFS('1 _ Alejandro Garcia'!D5:'1 _ Alejandro Garcia'!D28,'1 _ Alejandro Garcia'!B5:'1 _ Alejandro Garcia'!B28,"Q*") + SUMIFS('2 _ Diego Ricca'!D5:'2 _ Diego Ricca'!D28,'2 _ Diego Ricca'!B5:'2 _ Diego Ricca'!B28,"Si") + SUMIFS('3 _ Federico Andrade'!D5:'3 _ Federico Andrade'!D28,'3 _ Federico Andrade'!B5:'3 _ Federico Andrade'!B28,"Q*") + SUMIFS('4 _ Federico Trinidad'!D5:'4 _ Federico Trinidad'!D28,'4 _ Federico Trinidad'!B5:'4 _ Federico Trinidad'!B28,"Q*") + SUMIFS('5 _ Ignacio Infante'!D5:'5 _ Ignacio Infante'!D28,'5 _ Ignacio Infante'!B5:'5 _ Ignacio Infante'!B28,"Q*") + SUMIFS('6 _ Javier Madeiro'!D5:'6 _ Javier Madeiro'!D28,'6 _ Javier Madeiro'!B5:'6 _ Javier Madeiro'!B28,"Q*") + SUMIFS('7 _ José Cordero'!D5:'7 _ José Cordero'!D28,'7 _ José Cordero'!B5:'7 _ José Cordero'!B28,"Q*") + SUMIFS('8 _ Juan Ghiringhelli'!D5:'8 _ Juan Ghiringhelli'!D28,'8 _ Juan Ghiringhelli'!B5:'8 _ Juan Ghiringhelli'!B28,"Q*") + SUMIFS('9 _ Leticia Vilariño'!D5:'9 _ Leticia Vilariño'!D28,'9 _ Leticia Vilariño'!B5:'9 _ Leticia Vilariño'!B28,"Q*") + SUMIFS('9 _ Leticia Vilariño'!D5:'9 _ Leticia Vilariño'!D28,'9 _ Leticia Vilariño'!B5:'9 _ Leticia Vilariño'!B28,"Q*") + SUMIFS('10 _ Marcos Sander'!D5:'10 _ Marcos Sander'!D28,'10 _ Marcos Sander'!B5:'10 _ Marcos Sander'!B28,"Q*") + SUMIFS('11 _ Martín Taruselli'!D5:'11 _ Martín Taruselli'!D28,'11 _ Martín Taruselli'!B5:'11 _ Martín Taruselli'!B28,"Q*") + SUMIFS('12 _ Vicente Acosta'!D5:'12 _ Vicente Acosta'!D28,'12 _ Vicente Acosta'!B5:'12 _ Vicente Acosta'!B28,"Q*")</f>
        <v>22.5</v>
      </c>
      <c r="C10" s="37"/>
    </row>
    <row r="11" spans="1:4" ht="12.75" customHeight="1">
      <c r="A11" s="13" t="s">
        <v>16</v>
      </c>
      <c r="B11" s="26">
        <f xml:space="preserve"> SUMIFS('1 _ Alejandro Garcia'!D5:'1 _ Alejandro Garcia'!D28,'1 _ Alejandro Garcia'!B5:'1 _ Alejandro Garcia'!B28,"C*") + SUMIFS('2 _ Diego Ricca'!D5:'2 _ Diego Ricca'!D28,'2 _ Diego Ricca'!B5:'2 _ Diego Ricca'!B28,"Si") + SUMIFS('3 _ Federico Andrade'!D5:'3 _ Federico Andrade'!D28,'3 _ Federico Andrade'!B5:'3 _ Federico Andrade'!B28,"C*") + SUMIFS('4 _ Federico Trinidad'!D5:'4 _ Federico Trinidad'!D28,'4 _ Federico Trinidad'!B5:'4 _ Federico Trinidad'!B28,"C*") + SUMIFS('5 _ Ignacio Infante'!D5:'5 _ Ignacio Infante'!D28,'5 _ Ignacio Infante'!B5:'5 _ Ignacio Infante'!B28,"C*") + SUMIFS('6 _ Javier Madeiro'!D5:'6 _ Javier Madeiro'!D28,'6 _ Javier Madeiro'!B5:'6 _ Javier Madeiro'!B28,"C*") + SUMIFS('7 _ José Cordero'!D5:'7 _ José Cordero'!D28,'7 _ José Cordero'!B5:'7 _ José Cordero'!B28,"C*") + SUMIFS('8 _ Juan Ghiringhelli'!D5:'8 _ Juan Ghiringhelli'!D28,'8 _ Juan Ghiringhelli'!B5:'8 _ Juan Ghiringhelli'!B28,"C*") + SUMIFS('9 _ Leticia Vilariño'!D5:'9 _ Leticia Vilariño'!D28,'9 _ Leticia Vilariño'!B5:'9 _ Leticia Vilariño'!B28,"C*") + SUMIFS('9 _ Leticia Vilariño'!D5:'9 _ Leticia Vilariño'!D28,'9 _ Leticia Vilariño'!B5:'9 _ Leticia Vilariño'!B28,"C*") + SUMIFS('10 _ Marcos Sander'!D5:'10 _ Marcos Sander'!D28,'10 _ Marcos Sander'!B5:'10 _ Marcos Sander'!B28,"C*") + SUMIFS('11 _ Martín Taruselli'!D5:'11 _ Martín Taruselli'!D28,'11 _ Martín Taruselli'!B5:'11 _ Martín Taruselli'!B28,"C*") + SUMIFS('12 _ Vicente Acosta'!D5:'12 _ Vicente Acosta'!D28,'12 _ Vicente Acosta'!B5:'12 _ Vicente Acosta'!B28,"C*")</f>
        <v>6</v>
      </c>
      <c r="C11" s="36"/>
    </row>
    <row r="12" spans="1:4" ht="12.75" customHeight="1">
      <c r="A12" s="13" t="s">
        <v>3</v>
      </c>
      <c r="B12" s="26">
        <f xml:space="preserve"> SUMIFS('1 _ Alejandro Garcia'!D5:'1 _ Alejandro Garcia'!D28,'1 _ Alejandro Garcia'!B5:'1 _ Alejandro Garcia'!B28,"G*") + SUMIFS('2 _ Diego Ricca'!D5:'2 _ Diego Ricca'!D28,'2 _ Diego Ricca'!B5:'2 _ Diego Ricca'!B28,"Si") + SUMIFS('3 _ Federico Andrade'!D5:'3 _ Federico Andrade'!D28,'3 _ Federico Andrade'!B5:'3 _ Federico Andrade'!B28,"G*") + SUMIFS('4 _ Federico Trinidad'!D5:'4 _ Federico Trinidad'!D28,'4 _ Federico Trinidad'!B5:'4 _ Federico Trinidad'!B28,"G*") + SUMIFS('5 _ Ignacio Infante'!D5:'5 _ Ignacio Infante'!D28,'5 _ Ignacio Infante'!B5:'5 _ Ignacio Infante'!B28,"G*") + SUMIFS('6 _ Javier Madeiro'!D5:'6 _ Javier Madeiro'!D28,'6 _ Javier Madeiro'!B5:'6 _ Javier Madeiro'!B28,"G*") + SUMIFS('7 _ José Cordero'!D5:'7 _ José Cordero'!D28,'7 _ José Cordero'!B5:'7 _ José Cordero'!B28,"G*") + SUMIFS('8 _ Juan Ghiringhelli'!D5:'8 _ Juan Ghiringhelli'!D28,'8 _ Juan Ghiringhelli'!B5:'8 _ Juan Ghiringhelli'!B28,"G*") + SUMIFS('9 _ Leticia Vilariño'!D5:'9 _ Leticia Vilariño'!D28,'9 _ Leticia Vilariño'!B5:'9 _ Leticia Vilariño'!B28,"G*") + SUMIFS('9 _ Leticia Vilariño'!D5:'9 _ Leticia Vilariño'!D28,'9 _ Leticia Vilariño'!B5:'9 _ Leticia Vilariño'!B28,"G*") + SUMIFS('10 _ Marcos Sander'!D5:'10 _ Marcos Sander'!D28,'10 _ Marcos Sander'!B5:'10 _ Marcos Sander'!B28,"G*") + SUMIFS('11 _ Martín Taruselli'!D5:'11 _ Martín Taruselli'!D28,'11 _ Martín Taruselli'!B5:'11 _ Martín Taruselli'!B28,"G*") + SUMIFS('12 _ Vicente Acosta'!D5:'12 _ Vicente Acosta'!D28,'12 _ Vicente Acosta'!B5:'12 _ Vicente Acosta'!B28,"G*")</f>
        <v>11</v>
      </c>
      <c r="C12" s="36"/>
    </row>
    <row r="13" spans="1:4" ht="12.75" customHeight="1">
      <c r="A13" s="13" t="s">
        <v>44</v>
      </c>
      <c r="B13" s="26">
        <f xml:space="preserve"> SUMIFS('1 _ Alejandro Garcia'!D5:'1 _ Alejandro Garcia'!D28,'1 _ Alejandro Garcia'!B5:'1 _ Alejandro Garcia'!B28,"V*") + SUMIFS('2 _ Diego Ricca'!D5:'2 _ Diego Ricca'!D28,'2 _ Diego Ricca'!B5:'2 _ Diego Ricca'!B28,"Si") + SUMIFS('3 _ Federico Andrade'!D5:'3 _ Federico Andrade'!D28,'3 _ Federico Andrade'!B5:'3 _ Federico Andrade'!B28,"V*") + SUMIFS('4 _ Federico Trinidad'!D5:'4 _ Federico Trinidad'!D28,'4 _ Federico Trinidad'!B5:'4 _ Federico Trinidad'!B28,"V*") + SUMIFS('5 _ Ignacio Infante'!D5:'5 _ Ignacio Infante'!D28,'5 _ Ignacio Infante'!B5:'5 _ Ignacio Infante'!B28,"V*") + SUMIFS('6 _ Javier Madeiro'!D5:'6 _ Javier Madeiro'!D28,'6 _ Javier Madeiro'!B5:'6 _ Javier Madeiro'!B28,"V*") + SUMIFS('7 _ José Cordero'!D5:'7 _ José Cordero'!D28,'7 _ José Cordero'!B5:'7 _ José Cordero'!B28,"V*") + SUMIFS('8 _ Juan Ghiringhelli'!D5:'8 _ Juan Ghiringhelli'!D28,'8 _ Juan Ghiringhelli'!B5:'8 _ Juan Ghiringhelli'!B28,"V*") + SUMIFS('9 _ Leticia Vilariño'!D5:'9 _ Leticia Vilariño'!D28,'9 _ Leticia Vilariño'!B5:'9 _ Leticia Vilariño'!B28,"V*") + SUMIFS('9 _ Leticia Vilariño'!D5:'9 _ Leticia Vilariño'!D28,'9 _ Leticia Vilariño'!B5:'9 _ Leticia Vilariño'!B28,"V*") + SUMIFS('10 _ Marcos Sander'!D5:'10 _ Marcos Sander'!D28,'10 _ Marcos Sander'!B5:'10 _ Marcos Sander'!B28,"V*") + SUMIFS('11 _ Martín Taruselli'!D5:'11 _ Martín Taruselli'!D28,'11 _ Martín Taruselli'!B5:'11 _ Martín Taruselli'!B28,"V*") + SUMIFS('12 _ Vicente Acosta'!D5:'12 _ Vicente Acosta'!D28,'12 _ Vicente Acosta'!B5:'12 _ Vicente Acosta'!B28,"V*")</f>
        <v>20</v>
      </c>
      <c r="C13" s="36"/>
    </row>
    <row r="14" spans="1:4" ht="12.75" customHeight="1">
      <c r="A14" s="13" t="s">
        <v>28</v>
      </c>
      <c r="B14" s="26">
        <f xml:space="preserve"> SUMIFS('1 _ Alejandro Garcia'!D5:'1 _ Alejandro Garcia'!D28,'1 _ Alejandro Garcia'!B5:'1 _ Alejandro Garcia'!B28,"U*") + SUMIFS('2 _ Diego Ricca'!D5:'2 _ Diego Ricca'!D28,'2 _ Diego Ricca'!B5:'2 _ Diego Ricca'!B28,"Si") + SUMIFS('3 _ Federico Andrade'!D5:'3 _ Federico Andrade'!D28,'3 _ Federico Andrade'!B5:'3 _ Federico Andrade'!B28,"U*") + SUMIFS('4 _ Federico Trinidad'!D5:'4 _ Federico Trinidad'!D28,'4 _ Federico Trinidad'!B5:'4 _ Federico Trinidad'!B28,"U*") + SUMIFS('5 _ Ignacio Infante'!D5:'5 _ Ignacio Infante'!D28,'5 _ Ignacio Infante'!B5:'5 _ Ignacio Infante'!B28,"U*") + SUMIFS('6 _ Javier Madeiro'!D5:'6 _ Javier Madeiro'!D28,'6 _ Javier Madeiro'!B5:'6 _ Javier Madeiro'!B28,"U*") + SUMIFS('7 _ José Cordero'!D5:'7 _ José Cordero'!D28,'7 _ José Cordero'!B5:'7 _ José Cordero'!B28,"U*") + SUMIFS('8 _ Juan Ghiringhelli'!D5:'8 _ Juan Ghiringhelli'!D28,'8 _ Juan Ghiringhelli'!B5:'8 _ Juan Ghiringhelli'!B28,"U*") + SUMIFS('9 _ Leticia Vilariño'!D5:'9 _ Leticia Vilariño'!D28,'9 _ Leticia Vilariño'!B5:'9 _ Leticia Vilariño'!B28,"U*") + SUMIFS('9 _ Leticia Vilariño'!D5:'9 _ Leticia Vilariño'!D28,'9 _ Leticia Vilariño'!B5:'9 _ Leticia Vilariño'!B28,"U*") + SUMIFS('10 _ Marcos Sander'!D5:'10 _ Marcos Sander'!D28,'10 _ Marcos Sander'!B5:'10 _ Marcos Sander'!B28,"U*") + SUMIFS('11 _ Martín Taruselli'!D5:'11 _ Martín Taruselli'!D28,'11 _ Martín Taruselli'!B5:'11 _ Martín Taruselli'!B28,"U*") + SUMIFS('12 _ Vicente Acosta'!D5:'12 _ Vicente Acosta'!D28,'12 _ Vicente Acosta'!B5:'12 _ Vicente Acosta'!B28,"U*")</f>
        <v>0</v>
      </c>
      <c r="C14" s="36"/>
    </row>
    <row r="15" spans="1:4" ht="12.75" customHeight="1">
      <c r="A15" s="13" t="s">
        <v>32</v>
      </c>
      <c r="B15" s="26">
        <f xml:space="preserve"> SUMIFS('1 _ Alejandro Garcia'!D5:'1 _ Alejandro Garcia'!D28,'1 _ Alejandro Garcia'!B5:'1 _ Alejandro Garcia'!B28,"P*") + SUMIFS('2 _ Diego Ricca'!D5:'2 _ Diego Ricca'!D28,'2 _ Diego Ricca'!B5:'2 _ Diego Ricca'!B28,"Si") + SUMIFS('3 _ Federico Andrade'!D5:'3 _ Federico Andrade'!D28,'3 _ Federico Andrade'!B5:'3 _ Federico Andrade'!B28,"P*") + SUMIFS('4 _ Federico Trinidad'!D5:'4 _ Federico Trinidad'!D28,'4 _ Federico Trinidad'!B5:'4 _ Federico Trinidad'!B28,"P*") + SUMIFS('5 _ Ignacio Infante'!D5:'5 _ Ignacio Infante'!D28,'5 _ Ignacio Infante'!B5:'5 _ Ignacio Infante'!B28,"P*") + SUMIFS('6 _ Javier Madeiro'!D5:'6 _ Javier Madeiro'!D28,'6 _ Javier Madeiro'!B5:'6 _ Javier Madeiro'!B28,"P*") + SUMIFS('7 _ José Cordero'!D5:'7 _ José Cordero'!D28,'7 _ José Cordero'!B5:'7 _ José Cordero'!B28,"P*") + SUMIFS('8 _ Juan Ghiringhelli'!D5:'8 _ Juan Ghiringhelli'!D28,'8 _ Juan Ghiringhelli'!B5:'8 _ Juan Ghiringhelli'!B28,"P*") + SUMIFS('9 _ Leticia Vilariño'!D5:'9 _ Leticia Vilariño'!D28,'9 _ Leticia Vilariño'!B5:'9 _ Leticia Vilariño'!B28,"P*") + SUMIFS('9 _ Leticia Vilariño'!D5:'9 _ Leticia Vilariño'!D28,'9 _ Leticia Vilariño'!B5:'9 _ Leticia Vilariño'!B28,"P*") + SUMIFS('10 _ Marcos Sander'!D5:'10 _ Marcos Sander'!D28,'10 _ Marcos Sander'!B5:'10 _ Marcos Sander'!B28,"P*") + SUMIFS('11 _ Martín Taruselli'!D5:'11 _ Martín Taruselli'!D28,'11 _ Martín Taruselli'!B5:'11 _ Martín Taruselli'!B28,"P*") + SUMIFS('12 _ Vicente Acosta'!D5:'12 _ Vicente Acosta'!D28,'12 _ Vicente Acosta'!B5:'12 _ Vicente Acosta'!B28,"P*")</f>
        <v>0</v>
      </c>
      <c r="C15" s="36"/>
    </row>
    <row r="16" spans="1:4" ht="12.75" customHeight="1">
      <c r="A16" s="14" t="s">
        <v>67</v>
      </c>
      <c r="B16" s="27">
        <f xml:space="preserve"> SUMIFS('1 _ Alejandro Garcia'!D5:'1 _ Alejandro Garcia'!D28,'1 _ Alejandro Garcia'!B5:'1 _ Alejandro Garcia'!B28,"E*") + SUMIFS('2 _ Diego Ricca'!D5:'2 _ Diego Ricca'!D28,'2 _ Diego Ricca'!B5:'2 _ Diego Ricca'!B28,"Si") + SUMIFS('3 _ Federico Andrade'!D5:'3 _ Federico Andrade'!D28,'3 _ Federico Andrade'!B5:'3 _ Federico Andrade'!B28,"E*") + SUMIFS('4 _ Federico Trinidad'!D5:'4 _ Federico Trinidad'!D28,'4 _ Federico Trinidad'!B5:'4 _ Federico Trinidad'!B28,"E*") + SUMIFS('5 _ Ignacio Infante'!D5:'5 _ Ignacio Infante'!D28,'5 _ Ignacio Infante'!B5:'5 _ Ignacio Infante'!B28,"E*") + SUMIFS('6 _ Javier Madeiro'!D5:'6 _ Javier Madeiro'!D28,'6 _ Javier Madeiro'!B5:'6 _ Javier Madeiro'!B28,"E*") + SUMIFS('7 _ José Cordero'!D5:'7 _ José Cordero'!D28,'7 _ José Cordero'!B5:'7 _ José Cordero'!B28,"E*") + SUMIFS('8 _ Juan Ghiringhelli'!D5:'8 _ Juan Ghiringhelli'!D28,'8 _ Juan Ghiringhelli'!B5:'8 _ Juan Ghiringhelli'!B28,"E*") + SUMIFS('9 _ Leticia Vilariño'!D5:'9 _ Leticia Vilariño'!D28,'9 _ Leticia Vilariño'!B5:'9 _ Leticia Vilariño'!B28,"E*") + SUMIFS('9 _ Leticia Vilariño'!D5:'9 _ Leticia Vilariño'!D28,'9 _ Leticia Vilariño'!B5:'9 _ Leticia Vilariño'!B28,"E*") + SUMIFS('10 _ Marcos Sander'!D5:'10 _ Marcos Sander'!D28,'10 _ Marcos Sander'!B5:'10 _ Marcos Sander'!B28,"E*") + SUMIFS('11 _ Martín Taruselli'!D5:'11 _ Martín Taruselli'!D28,'11 _ Martín Taruselli'!B5:'11 _ Martín Taruselli'!B28,"E*") + SUMIFS('12 _ Vicente Acosta'!D5:'12 _ Vicente Acosta'!D28,'12 _ Vicente Acosta'!B5:'12 _ Vicente Acosta'!B28,"E*")</f>
        <v>10.5</v>
      </c>
      <c r="C16" s="9"/>
    </row>
    <row r="17" spans="1:3" ht="12.75" customHeight="1">
      <c r="A17" s="6"/>
      <c r="B17" s="6"/>
      <c r="C17" s="9"/>
    </row>
    <row r="18" spans="1:3" ht="12.75" customHeight="1">
      <c r="A18" s="10"/>
      <c r="B18" s="10"/>
      <c r="C18" s="36"/>
    </row>
    <row r="19" spans="1:3" ht="12.75" customHeight="1">
      <c r="A19" s="11" t="s">
        <v>39</v>
      </c>
      <c r="B19" s="25">
        <f xml:space="preserve"> SUMIFS('2 _ Diego Ricca'!D5:'2 _ Diego Ricca'!D28,'2 _ Diego Ricca'!F5:'2 _ Diego Ricca'!F28,"Si") + SUMIFS('7 _ José Cordero'!D5:'7 _ José Cordero'!D28,'7 _ José Cordero'!F5:'7 _ José Cordero'!F28,D5) + SUMIFS('9 _ Leticia Vilariño'!D5:'9 _ Leticia Vilariño'!D28,'9 _ Leticia Vilariño'!F5:'9 _ Leticia Vilariño'!F28,D5) + SUMIFS('11 _ Martín Taruselli'!D5:'11 _ Martín Taruselli'!D28,'11 _ Martín Taruselli'!F5:'11 _ Martín Taruselli'!F28,D5)</f>
        <v>8</v>
      </c>
      <c r="C19" s="12"/>
    </row>
    <row r="20" spans="1:3" ht="12.75" customHeight="1">
      <c r="A20" s="13" t="s">
        <v>36</v>
      </c>
      <c r="B20" s="26"/>
      <c r="C20" s="12"/>
    </row>
    <row r="21" spans="1:3" ht="12.75" customHeight="1">
      <c r="A21" s="13" t="s">
        <v>27</v>
      </c>
      <c r="B21" s="26">
        <f xml:space="preserve"> SUMIFS('10 _ Marcos Sander'!D5:'10 _ Marcos Sander'!D28,'10 _ Marcos Sander'!F5:'10 _ Marcos Sander'!F28,D5)</f>
        <v>17.5</v>
      </c>
      <c r="C21" s="12"/>
    </row>
    <row r="22" spans="1:3" ht="12.75" customHeight="1">
      <c r="A22" s="13" t="s">
        <v>46</v>
      </c>
      <c r="B22" s="26">
        <f xml:space="preserve"> SUMIFS('10 _ Marcos Sander'!D5:'10 _ Marcos Sander'!D28,'10 _ Marcos Sander'!H5:'10 _ Marcos Sander'!H28,D5)</f>
        <v>0</v>
      </c>
      <c r="C22" s="12"/>
    </row>
    <row r="23" spans="1:3" ht="12.75" customHeight="1">
      <c r="A23" s="13" t="s">
        <v>7</v>
      </c>
      <c r="B23" s="26">
        <f xml:space="preserve"> SUMIFS('2 _ Diego Ricca'!D5:'2 _ Diego Ricca'!D28,'2 _ Diego Ricca'!G5:'2 _ Diego Ricca'!G28,"Si") + SUMIFS('3 _ Federico Andrade'!D5:'3 _ Federico Andrade'!D28,'3 _ Federico Andrade'!G5:'3 _ Federico Andrade'!G28,D5) + SUMIFS('4 _ Federico Trinidad'!D5:'4 _ Federico Trinidad'!D28,'4 _ Federico Trinidad'!G5:'4 _ Federico Trinidad'!G28,D5) + SUMIFS('5 _ Ignacio Infante'!D5:'5 _ Ignacio Infante'!D28,'5 _ Ignacio Infante'!G5:'5 _ Ignacio Infante'!G28,D5) + SUMIFS('7 _ José Cordero'!D5:'7 _ José Cordero'!D28,'7 _ José Cordero'!G5:'7 _ José Cordero'!G28,D5) + SUMIFS('9 _ Leticia Vilariño'!D5:'9 _ Leticia Vilariño'!D28,'9 _ Leticia Vilariño'!H5:'9 _ Leticia Vilariño'!H28,D5) + SUMIFS('9 _ Leticia Vilariño'!D5:'9 _ Leticia Vilariño'!D28,'9 _ Leticia Vilariño'!G5:'9 _ Leticia Vilariño'!G28,D5) + SUMIFS('11 _ Martín Taruselli'!D5:'11 _ Martín Taruselli'!D28,'11 _ Martín Taruselli'!G5:'11 _ Martín Taruselli'!G28,D5) + SUMIFS('12 _ Vicente Acosta'!D5:'12 _ Vicente Acosta'!D28,'12 _ Vicente Acosta'!H5:'12 _ Vicente Acosta'!H28,D5)</f>
        <v>97</v>
      </c>
      <c r="C23" s="12"/>
    </row>
    <row r="24" spans="1:3" ht="12.75" customHeight="1">
      <c r="A24" s="13" t="s">
        <v>42</v>
      </c>
      <c r="B24" s="26">
        <f xml:space="preserve"> SUMIFS('3 _ Federico Andrade'!D5:'3 _ Federico Andrade'!D28,'3 _ Federico Andrade'!F5:'3 _ Federico Andrade'!F28,D5) + SUMIFS('4 _ Federico Trinidad'!D5:'4 _ Federico Trinidad'!D28,'4 _ Federico Trinidad'!F5:'4 _ Federico Trinidad'!F28,D5) + SUMIFS('5 _ Ignacio Infante'!D5:'5 _ Ignacio Infante'!D28,'5 _ Ignacio Infante'!F5:'5 _ Ignacio Infante'!F28,D5) + SUMIFS('12 _ Vicente Acosta'!D5:'12 _ Vicente Acosta'!D28,'12 _ Vicente Acosta'!G5:'12 _ Vicente Acosta'!G28,D5)</f>
        <v>30</v>
      </c>
      <c r="C24" s="12"/>
    </row>
    <row r="25" spans="1:3" ht="12.75" customHeight="1">
      <c r="A25" s="13" t="s">
        <v>8</v>
      </c>
      <c r="B25" s="26">
        <f xml:space="preserve"> SUMIFS('6 _ Javier Madeiro'!D5:'6 _ Javier Madeiro'!D28,'6 _ Javier Madeiro'!F5:'6 _ Javier Madeiro'!F28,D5)</f>
        <v>13</v>
      </c>
      <c r="C25" s="12"/>
    </row>
    <row r="26" spans="1:3" ht="12.75" customHeight="1">
      <c r="A26" s="13" t="s">
        <v>2</v>
      </c>
      <c r="B26" s="26">
        <f xml:space="preserve"> SUMIFS('12 _ Vicente Acosta'!D5:'12 _ Vicente Acosta'!D28,'12 _ Vicente Acosta'!F5:'12 _ Vicente Acosta'!F28,D5)</f>
        <v>8.5</v>
      </c>
      <c r="C26" s="12"/>
    </row>
    <row r="27" spans="1:3" ht="12.75" customHeight="1">
      <c r="A27" s="13" t="s">
        <v>17</v>
      </c>
      <c r="B27" s="26">
        <f xml:space="preserve"> SUMIFS('1 _ Alejandro Garcia'!D5:'1 _ Alejandro Garcia'!D28,'1 _ Alejandro Garcia'!F5:'1 _ Alejandro Garcia'!F28,D5) + SUMIFS('1 _ Alejandro Garcia'!D5:'1 _ Alejandro Garcia'!D28,'1 _ Alejandro Garcia'!G5:'1 _ Alejandro Garcia'!G28,D5)</f>
        <v>20.5</v>
      </c>
      <c r="C27" s="12"/>
    </row>
    <row r="28" spans="1:3" ht="12.75" customHeight="1">
      <c r="A28" s="16" t="s">
        <v>40</v>
      </c>
      <c r="B28" s="26">
        <f xml:space="preserve"> SUMIFS('6 _ Javier Madeiro'!D5:'6 _ Javier Madeiro'!D28,'6 _ Javier Madeiro'!G5:'6 _ Javier Madeiro'!G28,D5) + SUMIFS('7 _ José Cordero'!D5:'7 _ José Cordero'!D28,'7 _ José Cordero'!H5:'7 _ José Cordero'!H28,D5) + SUMIFS('8 _ Juan Ghiringhelli'!D5:'8 _ Juan Ghiringhelli'!D28,'8 _ Juan Ghiringhelli'!G5:'8 _ Juan Ghiringhelli'!G28,D5) + SUMIFS('10 _ Marcos Sander'!D5:'10 _ Marcos Sander'!D28,'10 _ Marcos Sander'!G5:'10 _ Marcos Sander'!G28,D5)</f>
        <v>3</v>
      </c>
      <c r="C28" s="12"/>
    </row>
    <row r="29" spans="1:3" ht="12.75" customHeight="1">
      <c r="A29" s="13" t="s">
        <v>22</v>
      </c>
      <c r="B29" s="26">
        <f xml:space="preserve"> SUMIFS('8 _ Juan Ghiringhelli'!D5:'8 _ Juan Ghiringhelli'!D28,'8 _ Juan Ghiringhelli'!F5:'8 _ Juan Ghiringhelli'!F28,D5)</f>
        <v>12</v>
      </c>
      <c r="C29" s="12"/>
    </row>
    <row r="30" spans="1:3" ht="12.75" customHeight="1">
      <c r="A30" s="13" t="s">
        <v>26</v>
      </c>
      <c r="B30" s="26">
        <f xml:space="preserve"> SUMIFS('8 _ Juan Ghiringhelli'!D5:'8 _ Juan Ghiringhelli'!D28,'8 _ Juan Ghiringhelli'!H5:'8 _ Juan Ghiringhelli'!H28,D5)</f>
        <v>2</v>
      </c>
      <c r="C30" s="12"/>
    </row>
    <row r="31" spans="1:3" ht="12.75" customHeight="1">
      <c r="A31" s="14" t="s">
        <v>47</v>
      </c>
      <c r="B31" s="15"/>
      <c r="C31" s="9"/>
    </row>
    <row r="32" spans="1:3" ht="12.75" customHeight="1">
      <c r="A32" s="6"/>
      <c r="B32" s="6"/>
      <c r="C32" s="9"/>
    </row>
    <row r="33" spans="1:3" ht="12.75" customHeight="1">
      <c r="A33" s="10"/>
      <c r="B33" s="10"/>
      <c r="C33" s="36"/>
    </row>
    <row r="34" spans="1:3" ht="12.75" customHeight="1">
      <c r="A34" s="11" t="s">
        <v>15</v>
      </c>
      <c r="B34" s="25">
        <f>SUM( '1 _ Alejandro Garcia'!D5:'1 _ Alejandro Garcia'!D28)</f>
        <v>20.5</v>
      </c>
      <c r="C34" s="12"/>
    </row>
    <row r="35" spans="1:3" ht="12.75" customHeight="1">
      <c r="A35" s="13" t="s">
        <v>23</v>
      </c>
      <c r="B35" s="26">
        <f>SUM( '2 _ Diego Ricca'!D5:'2 _ Diego Ricca'!D28)</f>
        <v>22</v>
      </c>
      <c r="C35" s="12"/>
    </row>
    <row r="36" spans="1:3" ht="12.75" customHeight="1">
      <c r="A36" s="13" t="s">
        <v>20</v>
      </c>
      <c r="B36" s="26">
        <f>SUM( '3 _ Federico Andrade'!D5:'3 _ Federico Andrade'!D28)</f>
        <v>13</v>
      </c>
      <c r="C36" s="12"/>
    </row>
    <row r="37" spans="1:3" ht="12.75" customHeight="1">
      <c r="A37" s="13" t="s">
        <v>38</v>
      </c>
      <c r="B37" s="26">
        <f>SUM( '4 _ Federico Trinidad'!D5:'4 _ Federico Trinidad'!D28)</f>
        <v>26</v>
      </c>
      <c r="C37" s="12"/>
    </row>
    <row r="38" spans="1:3" ht="12.75" customHeight="1">
      <c r="A38" s="13" t="s">
        <v>1</v>
      </c>
      <c r="B38" s="26">
        <f>SUM( '5 _ Ignacio Infante'!D5:'5 _ Ignacio Infante'!D28)</f>
        <v>14</v>
      </c>
      <c r="C38" s="12"/>
    </row>
    <row r="39" spans="1:3" ht="12.75" customHeight="1">
      <c r="A39" s="13" t="s">
        <v>0</v>
      </c>
      <c r="B39" s="26">
        <f>SUM( '6 _ Javier Madeiro'!D5:'6 _ Javier Madeiro'!D28)</f>
        <v>16</v>
      </c>
      <c r="C39" s="12"/>
    </row>
    <row r="40" spans="1:3" ht="12.75" customHeight="1">
      <c r="A40" s="13" t="s">
        <v>29</v>
      </c>
      <c r="B40" s="26">
        <f>SUM( '7 _ José Cordero'!D5:'7 _ José Cordero'!D28)</f>
        <v>17.5</v>
      </c>
      <c r="C40" s="12"/>
    </row>
    <row r="41" spans="1:3" ht="12.75" customHeight="1">
      <c r="A41" s="13" t="s">
        <v>11</v>
      </c>
      <c r="B41" s="26">
        <f>SUM( '8 _ Juan Ghiringhelli'!D5:'8 _ Juan Ghiringhelli'!D28)</f>
        <v>12</v>
      </c>
      <c r="C41" s="12"/>
    </row>
    <row r="42" spans="1:3" ht="12.75" customHeight="1">
      <c r="A42" s="13" t="s">
        <v>24</v>
      </c>
      <c r="B42" s="26">
        <f>SUM( '9 _ Leticia Vilariño'!D5:'9 _ Leticia Vilariño'!D28)</f>
        <v>7</v>
      </c>
      <c r="C42" s="12"/>
    </row>
    <row r="43" spans="1:3" ht="12.75" customHeight="1">
      <c r="A43" s="13" t="s">
        <v>12</v>
      </c>
      <c r="B43" s="26">
        <f>SUM( '10 _ Marcos Sander'!D5:'10 _ Marcos Sander'!D28)</f>
        <v>17.5</v>
      </c>
      <c r="C43" s="12"/>
    </row>
    <row r="44" spans="1:3" ht="12.75" customHeight="1">
      <c r="A44" s="13" t="s">
        <v>31</v>
      </c>
      <c r="B44" s="26">
        <f>SUM( '11 _ Martín Taruselli'!D5:'11 _ Martín Taruselli'!D28)</f>
        <v>21</v>
      </c>
      <c r="C44" s="12"/>
    </row>
    <row r="45" spans="1:3" ht="12.75" customHeight="1">
      <c r="A45" s="14" t="s">
        <v>37</v>
      </c>
      <c r="B45" s="27">
        <f>SUM( '12 _ Vicente Acosta'!D5:'12 _ Vicente Acosta'!D28)</f>
        <v>23</v>
      </c>
    </row>
  </sheetData>
  <dataConsolidate>
    <dataRefs count="12">
      <dataRef ref="D5:D28" sheet="1 _ Alejandro Garcia"/>
      <dataRef ref="D5:D28" sheet="10 _ Marcos Sander"/>
      <dataRef ref="D5:D28" sheet="11 _ Martín Taruselli"/>
      <dataRef ref="D5:D28" sheet="12 _ Vicente Acosta"/>
      <dataRef ref="D5:D28" sheet="2 _ Diego Ricca"/>
      <dataRef ref="D5:D28" sheet="3 _ Federico Andrade"/>
      <dataRef ref="D5:D28" sheet="4 _ Federico Trinidad"/>
      <dataRef ref="D5:D28" sheet="6 _ Javier Madeiro"/>
      <dataRef ref="D5:D28" sheet="7 _ José Cordero"/>
      <dataRef ref="D5:D28" sheet="8 _ Juan Ghiringhelli"/>
      <dataRef ref="D5:D28" sheet="9 _ Leticia Vilariño"/>
      <dataRef name="$D$5:$D$28'5 _ Ignacio Infante'!"/>
    </dataRefs>
  </dataConsolidate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4"/>
  <dimension ref="A1"/>
  <sheetViews>
    <sheetView workbookViewId="0">
      <selection activeCell="L17" sqref="L17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5"/>
  <dimension ref="A1"/>
  <sheetViews>
    <sheetView workbookViewId="0">
      <selection activeCell="B4" sqref="B4"/>
    </sheetView>
  </sheetViews>
  <sheetFormatPr baseColWidth="10" defaultColWidth="9.140625" defaultRowHeight="12.75" customHeight="1"/>
  <cols>
    <col min="1" max="5" width="9.140625" customWidth="1"/>
  </cols>
  <sheetData/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6"/>
  <dimension ref="A1"/>
  <sheetViews>
    <sheetView workbookViewId="0">
      <selection activeCell="B3" sqref="B3"/>
    </sheetView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K30"/>
  <sheetViews>
    <sheetView workbookViewId="0">
      <selection activeCell="E5" sqref="E5"/>
    </sheetView>
  </sheetViews>
  <sheetFormatPr baseColWidth="10" defaultColWidth="9.140625" defaultRowHeight="12.75" customHeight="1"/>
  <cols>
    <col min="1" max="1" width="12.7109375" customWidth="1"/>
    <col min="2" max="2" width="18.5703125" customWidth="1"/>
    <col min="3" max="3" width="36" customWidth="1"/>
    <col min="4" max="4" width="10.85546875" style="17" customWidth="1"/>
    <col min="5" max="5" width="50.140625" customWidth="1"/>
    <col min="6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23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52</v>
      </c>
      <c r="H4" s="5"/>
      <c r="I4" s="5"/>
      <c r="J4" s="5"/>
      <c r="K4" s="5"/>
    </row>
    <row r="5" spans="1:11" ht="12.75" customHeight="1">
      <c r="A5" s="28" t="s">
        <v>86</v>
      </c>
      <c r="B5" s="28" t="s">
        <v>87</v>
      </c>
      <c r="C5" s="28" t="s">
        <v>88</v>
      </c>
      <c r="D5" s="19">
        <v>3</v>
      </c>
      <c r="E5" s="7" t="s">
        <v>178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8" t="s">
        <v>89</v>
      </c>
      <c r="B6" s="29" t="s">
        <v>75</v>
      </c>
      <c r="C6" s="29" t="s">
        <v>90</v>
      </c>
      <c r="D6" s="19">
        <v>2</v>
      </c>
      <c r="E6" s="7" t="s">
        <v>91</v>
      </c>
      <c r="F6" t="s">
        <v>65</v>
      </c>
    </row>
    <row r="7" spans="1:11" ht="12.75" customHeight="1">
      <c r="A7" s="29" t="s">
        <v>89</v>
      </c>
      <c r="B7" s="29" t="s">
        <v>113</v>
      </c>
      <c r="C7" s="29" t="s">
        <v>92</v>
      </c>
      <c r="D7" s="21">
        <v>1</v>
      </c>
      <c r="E7" s="7" t="s">
        <v>93</v>
      </c>
      <c r="F7" t="s">
        <v>65</v>
      </c>
    </row>
    <row r="8" spans="1:11" ht="12.75" customHeight="1">
      <c r="A8" s="29" t="s">
        <v>94</v>
      </c>
      <c r="B8" s="29" t="s">
        <v>95</v>
      </c>
      <c r="C8" s="29" t="s">
        <v>96</v>
      </c>
      <c r="D8" s="19">
        <v>2</v>
      </c>
      <c r="E8" s="7" t="s">
        <v>97</v>
      </c>
      <c r="F8" t="s">
        <v>65</v>
      </c>
    </row>
    <row r="9" spans="1:11" ht="12.75" customHeight="1">
      <c r="A9" s="29" t="s">
        <v>98</v>
      </c>
      <c r="B9" s="29" t="s">
        <v>87</v>
      </c>
      <c r="C9" s="29" t="s">
        <v>88</v>
      </c>
      <c r="D9" s="19">
        <v>2</v>
      </c>
      <c r="E9" s="7" t="s">
        <v>177</v>
      </c>
      <c r="G9" t="s">
        <v>65</v>
      </c>
    </row>
    <row r="10" spans="1:11" ht="12.75" customHeight="1">
      <c r="A10" s="29" t="s">
        <v>98</v>
      </c>
      <c r="B10" s="29" t="s">
        <v>99</v>
      </c>
      <c r="C10" s="29" t="s">
        <v>100</v>
      </c>
      <c r="D10" s="19">
        <v>1</v>
      </c>
      <c r="E10" s="7" t="s">
        <v>101</v>
      </c>
      <c r="F10" t="s">
        <v>65</v>
      </c>
    </row>
    <row r="11" spans="1:11" ht="12.75" customHeight="1">
      <c r="A11" s="29" t="s">
        <v>102</v>
      </c>
      <c r="B11" s="29" t="s">
        <v>87</v>
      </c>
      <c r="C11" s="29" t="s">
        <v>88</v>
      </c>
      <c r="D11" s="19">
        <v>11</v>
      </c>
      <c r="E11" s="7" t="s">
        <v>103</v>
      </c>
      <c r="G11" t="s">
        <v>65</v>
      </c>
    </row>
    <row r="12" spans="1:11" ht="12.75" customHeight="1">
      <c r="A12" s="29"/>
      <c r="B12" s="29"/>
      <c r="C12" s="29"/>
      <c r="D12" s="21"/>
      <c r="E12" s="7"/>
    </row>
    <row r="13" spans="1:11" ht="12.75" customHeight="1">
      <c r="A13" s="29"/>
      <c r="B13" s="29"/>
      <c r="C13" s="29"/>
      <c r="D13" s="19"/>
      <c r="E13" s="7"/>
    </row>
    <row r="14" spans="1:11" ht="12.75" customHeight="1">
      <c r="A14" s="29"/>
      <c r="B14" s="29"/>
      <c r="C14" s="29"/>
      <c r="D14" s="19"/>
      <c r="E14" s="7"/>
    </row>
    <row r="15" spans="1:11" ht="12.75" customHeight="1">
      <c r="A15" s="30"/>
      <c r="B15" s="30"/>
      <c r="C15" s="30"/>
    </row>
    <row r="16" spans="1:11" ht="12.75" customHeight="1">
      <c r="A16" s="30"/>
      <c r="B16" s="30"/>
      <c r="C16" s="30"/>
    </row>
    <row r="17" spans="1:4" ht="12.75" customHeight="1">
      <c r="A17" s="30"/>
      <c r="B17" s="30"/>
      <c r="C17" s="30"/>
    </row>
    <row r="18" spans="1:4" ht="12.75" customHeight="1">
      <c r="A18" s="30"/>
      <c r="B18" s="30"/>
      <c r="C18" s="30"/>
    </row>
    <row r="19" spans="1:4" ht="12.75" customHeight="1">
      <c r="A19" s="30"/>
      <c r="B19" s="30"/>
      <c r="C19" s="30"/>
    </row>
    <row r="20" spans="1:4" ht="12.75" customHeight="1">
      <c r="A20" s="30"/>
      <c r="B20" s="30"/>
      <c r="C20" s="30"/>
    </row>
    <row r="21" spans="1:4" ht="12.75" customHeight="1">
      <c r="A21" s="30"/>
      <c r="B21" s="30"/>
      <c r="C21" s="30"/>
    </row>
    <row r="22" spans="1:4" ht="12.75" customHeight="1">
      <c r="A22" s="30"/>
      <c r="B22" s="30"/>
      <c r="C22" s="30"/>
    </row>
    <row r="23" spans="1:4" ht="12.75" customHeight="1">
      <c r="A23" s="30"/>
      <c r="B23" s="30"/>
      <c r="C23" s="30"/>
    </row>
    <row r="24" spans="1:4" ht="12.75" customHeight="1">
      <c r="A24" s="30"/>
      <c r="B24" s="30"/>
      <c r="C24" s="30"/>
    </row>
    <row r="25" spans="1:4" ht="12.75" customHeight="1">
      <c r="A25" s="30"/>
      <c r="B25" s="30"/>
      <c r="C25" s="30"/>
    </row>
    <row r="26" spans="1:4" ht="12.75" customHeight="1">
      <c r="A26" s="30"/>
      <c r="B26" s="30"/>
      <c r="C26" s="30"/>
    </row>
    <row r="27" spans="1:4" ht="12.75" customHeight="1">
      <c r="A27" s="30"/>
      <c r="B27" s="30"/>
      <c r="C27" s="30"/>
    </row>
    <row r="28" spans="1:4" ht="12.75" customHeight="1">
      <c r="A28" s="30"/>
      <c r="B28" s="30"/>
      <c r="C28" s="30"/>
    </row>
    <row r="29" spans="1:4" ht="12.75" customHeight="1">
      <c r="C29" s="1" t="s">
        <v>33</v>
      </c>
      <c r="D29" s="19">
        <f>SUM(D4:D28)</f>
        <v>22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K30"/>
  <sheetViews>
    <sheetView workbookViewId="0">
      <selection activeCell="C8" sqref="C8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22" customWidth="1"/>
    <col min="5" max="5" width="16.710937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20</v>
      </c>
    </row>
    <row r="4" spans="1:11" ht="12.75" customHeight="1">
      <c r="A4" s="4" t="s">
        <v>41</v>
      </c>
      <c r="B4" s="4" t="s">
        <v>10</v>
      </c>
      <c r="C4" s="4" t="s">
        <v>14</v>
      </c>
      <c r="D4" s="23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89</v>
      </c>
      <c r="B5" s="6" t="s">
        <v>87</v>
      </c>
      <c r="C5" s="6" t="s">
        <v>179</v>
      </c>
      <c r="D5" s="19">
        <v>2</v>
      </c>
      <c r="E5" s="7"/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94</v>
      </c>
      <c r="B6" s="7" t="s">
        <v>87</v>
      </c>
      <c r="C6" s="7" t="s">
        <v>179</v>
      </c>
      <c r="D6" s="19">
        <v>3</v>
      </c>
      <c r="E6" s="7"/>
      <c r="G6" t="s">
        <v>65</v>
      </c>
    </row>
    <row r="7" spans="1:11" ht="12.75" customHeight="1">
      <c r="A7" s="29" t="s">
        <v>104</v>
      </c>
      <c r="B7" s="7" t="s">
        <v>87</v>
      </c>
      <c r="C7" s="7" t="s">
        <v>179</v>
      </c>
      <c r="D7" s="19">
        <v>3</v>
      </c>
      <c r="G7" t="s">
        <v>65</v>
      </c>
    </row>
    <row r="8" spans="1:11" ht="12.75" customHeight="1">
      <c r="A8" s="29" t="s">
        <v>102</v>
      </c>
      <c r="B8" s="7" t="s">
        <v>87</v>
      </c>
      <c r="C8" s="7" t="s">
        <v>180</v>
      </c>
      <c r="D8" s="19">
        <v>5</v>
      </c>
      <c r="G8" t="s">
        <v>65</v>
      </c>
    </row>
    <row r="9" spans="1:11" ht="12.75" customHeight="1">
      <c r="A9" s="29"/>
      <c r="B9" s="7"/>
      <c r="C9" s="7"/>
      <c r="D9" s="19"/>
    </row>
    <row r="10" spans="1:11" ht="12.75" customHeight="1">
      <c r="A10" s="30"/>
      <c r="D10" s="17"/>
    </row>
    <row r="11" spans="1:11" ht="12.75" customHeight="1">
      <c r="A11" s="30"/>
      <c r="D11" s="17"/>
    </row>
    <row r="12" spans="1:11" ht="12.75" customHeight="1">
      <c r="A12" s="30"/>
      <c r="D12" s="17"/>
    </row>
    <row r="13" spans="1:11" ht="12.75" customHeight="1">
      <c r="A13" s="30"/>
      <c r="D13" s="17"/>
    </row>
    <row r="14" spans="1:11" ht="12.75" customHeight="1">
      <c r="A14" s="30"/>
      <c r="D14" s="17"/>
    </row>
    <row r="15" spans="1:11" ht="12.75" customHeight="1">
      <c r="A15" s="30"/>
      <c r="D15" s="17"/>
    </row>
    <row r="16" spans="1:11" ht="12.75" customHeight="1">
      <c r="A16" s="30"/>
      <c r="D16" s="17"/>
    </row>
    <row r="17" spans="1:4" ht="12.75" customHeight="1">
      <c r="A17" s="30"/>
      <c r="D17" s="17"/>
    </row>
    <row r="18" spans="1:4" ht="12.75" customHeight="1">
      <c r="A18" s="30"/>
      <c r="D18" s="17"/>
    </row>
    <row r="19" spans="1:4" ht="12.75" customHeight="1">
      <c r="A19" s="30"/>
      <c r="D19" s="17"/>
    </row>
    <row r="20" spans="1:4" ht="12.75" customHeight="1">
      <c r="A20" s="30"/>
      <c r="D20" s="17"/>
    </row>
    <row r="21" spans="1:4" ht="12.75" customHeight="1">
      <c r="A21" s="30"/>
      <c r="D21" s="17"/>
    </row>
    <row r="22" spans="1:4" ht="12.75" customHeight="1">
      <c r="A22" s="30"/>
      <c r="D22" s="17"/>
    </row>
    <row r="23" spans="1:4" ht="12.75" customHeight="1">
      <c r="A23" s="30"/>
      <c r="D23" s="17"/>
    </row>
    <row r="24" spans="1:4" ht="12.75" customHeight="1">
      <c r="A24" s="30"/>
      <c r="D24" s="17"/>
    </row>
    <row r="25" spans="1:4" ht="12.75" customHeight="1">
      <c r="A25" s="30"/>
      <c r="D25" s="17"/>
    </row>
    <row r="26" spans="1:4" ht="12.75" customHeight="1">
      <c r="A26" s="30"/>
      <c r="D26" s="17"/>
    </row>
    <row r="27" spans="1:4" ht="12.75" customHeight="1">
      <c r="A27" s="30"/>
      <c r="D27" s="17"/>
    </row>
    <row r="28" spans="1:4" ht="12.75" customHeight="1">
      <c r="A28" s="30"/>
      <c r="D28" s="17"/>
    </row>
    <row r="29" spans="1:4" ht="12.75" customHeight="1">
      <c r="A29" s="30"/>
      <c r="D29" s="17"/>
    </row>
    <row r="30" spans="1:4" ht="12.75" customHeight="1">
      <c r="C30" s="1" t="s">
        <v>33</v>
      </c>
      <c r="D30" s="24">
        <f>SUM(D5:D29)</f>
        <v>13</v>
      </c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K30"/>
  <sheetViews>
    <sheetView workbookViewId="0">
      <selection activeCell="E9" sqref="E9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10.85546875" style="17" customWidth="1"/>
    <col min="5" max="5" width="49.42578125" customWidth="1"/>
    <col min="6" max="6" width="12" bestFit="1" customWidth="1"/>
    <col min="7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35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70</v>
      </c>
      <c r="B5" s="6" t="s">
        <v>105</v>
      </c>
      <c r="C5" s="6" t="s">
        <v>181</v>
      </c>
      <c r="D5" s="19">
        <v>7</v>
      </c>
      <c r="E5" s="7" t="s">
        <v>182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72</v>
      </c>
      <c r="B6" s="7" t="s">
        <v>105</v>
      </c>
      <c r="C6" s="7" t="s">
        <v>181</v>
      </c>
      <c r="D6" s="19">
        <v>4</v>
      </c>
      <c r="E6" s="7" t="s">
        <v>183</v>
      </c>
      <c r="F6" t="s">
        <v>65</v>
      </c>
    </row>
    <row r="7" spans="1:11" ht="12.75" customHeight="1">
      <c r="A7" s="29" t="s">
        <v>77</v>
      </c>
      <c r="B7" s="7" t="s">
        <v>105</v>
      </c>
      <c r="C7" s="7" t="s">
        <v>181</v>
      </c>
      <c r="D7" s="19">
        <v>5</v>
      </c>
      <c r="E7" t="s">
        <v>183</v>
      </c>
      <c r="F7" t="s">
        <v>65</v>
      </c>
    </row>
    <row r="8" spans="1:11" ht="12.75" customHeight="1">
      <c r="A8" s="29" t="s">
        <v>78</v>
      </c>
      <c r="B8" s="7" t="s">
        <v>105</v>
      </c>
      <c r="C8" s="7" t="s">
        <v>181</v>
      </c>
      <c r="D8" s="19">
        <v>4</v>
      </c>
      <c r="E8" s="7" t="s">
        <v>184</v>
      </c>
      <c r="F8" t="s">
        <v>65</v>
      </c>
    </row>
    <row r="9" spans="1:11" ht="12.75" customHeight="1">
      <c r="A9" s="29" t="s">
        <v>81</v>
      </c>
      <c r="B9" s="7" t="s">
        <v>105</v>
      </c>
      <c r="C9" s="7" t="s">
        <v>181</v>
      </c>
      <c r="D9" s="19">
        <v>6</v>
      </c>
      <c r="E9" t="s">
        <v>185</v>
      </c>
      <c r="F9" t="s">
        <v>65</v>
      </c>
    </row>
    <row r="10" spans="1:11" ht="12.75" customHeight="1">
      <c r="A10" s="30"/>
    </row>
    <row r="11" spans="1:11" ht="12.75" customHeight="1">
      <c r="A11" s="30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26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K30"/>
  <sheetViews>
    <sheetView workbookViewId="0">
      <selection activeCell="C18" sqref="C18"/>
    </sheetView>
  </sheetViews>
  <sheetFormatPr baseColWidth="10" defaultColWidth="9.140625" defaultRowHeight="12.75" customHeight="1"/>
  <cols>
    <col min="1" max="1" width="23" customWidth="1"/>
    <col min="2" max="2" width="18.85546875" customWidth="1"/>
    <col min="3" max="3" width="52" customWidth="1"/>
    <col min="4" max="4" width="10.85546875" style="17" customWidth="1"/>
    <col min="5" max="5" width="95.42578125" bestFit="1" customWidth="1"/>
    <col min="6" max="6" width="12" bestFit="1" customWidth="1"/>
    <col min="7" max="7" width="15.85546875" bestFit="1" customWidth="1"/>
    <col min="8" max="8" width="18.7109375" bestFit="1" customWidth="1"/>
    <col min="9" max="11" width="10.8554687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1</v>
      </c>
    </row>
    <row r="4" spans="1:1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53</v>
      </c>
      <c r="G4" s="5" t="s">
        <v>52</v>
      </c>
      <c r="H4" s="5"/>
      <c r="I4" s="5"/>
      <c r="J4" s="5"/>
      <c r="K4" s="5"/>
    </row>
    <row r="5" spans="1:11" ht="12.75" customHeight="1">
      <c r="A5" s="28" t="s">
        <v>86</v>
      </c>
      <c r="B5" s="6" t="s">
        <v>87</v>
      </c>
      <c r="C5" s="6" t="s">
        <v>88</v>
      </c>
      <c r="D5" s="19">
        <v>2</v>
      </c>
      <c r="E5" s="7" t="s">
        <v>106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89</v>
      </c>
      <c r="B6" s="7" t="s">
        <v>75</v>
      </c>
      <c r="C6" s="7" t="s">
        <v>90</v>
      </c>
      <c r="D6" s="19">
        <v>2</v>
      </c>
      <c r="E6" s="7" t="s">
        <v>91</v>
      </c>
      <c r="G6" t="s">
        <v>65</v>
      </c>
    </row>
    <row r="7" spans="1:11" ht="12.75" customHeight="1">
      <c r="A7" s="29" t="s">
        <v>94</v>
      </c>
      <c r="B7" s="7" t="s">
        <v>95</v>
      </c>
      <c r="C7" s="7" t="s">
        <v>96</v>
      </c>
      <c r="D7" s="19">
        <v>2</v>
      </c>
      <c r="E7" t="s">
        <v>97</v>
      </c>
      <c r="F7" t="s">
        <v>65</v>
      </c>
    </row>
    <row r="8" spans="1:11" ht="12.75" customHeight="1">
      <c r="A8" s="29" t="s">
        <v>102</v>
      </c>
      <c r="B8" s="7" t="s">
        <v>87</v>
      </c>
      <c r="C8" s="7" t="s">
        <v>187</v>
      </c>
      <c r="D8" s="19">
        <v>8</v>
      </c>
      <c r="E8" t="s">
        <v>186</v>
      </c>
      <c r="G8" t="s">
        <v>65</v>
      </c>
    </row>
    <row r="9" spans="1:11" ht="12.75" customHeight="1">
      <c r="A9" s="29"/>
      <c r="B9" s="7"/>
      <c r="C9" s="7"/>
      <c r="D9" s="19"/>
      <c r="E9" s="7"/>
      <c r="F9" s="7"/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  <c r="F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</row>
    <row r="14" spans="1:11" ht="12.75" customHeight="1">
      <c r="A14" s="29"/>
      <c r="B14" s="7"/>
      <c r="C14" s="7"/>
      <c r="D14" s="19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14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K30"/>
  <sheetViews>
    <sheetView workbookViewId="0">
      <selection activeCell="E12" sqref="E12"/>
    </sheetView>
  </sheetViews>
  <sheetFormatPr baseColWidth="10" defaultColWidth="9.140625" defaultRowHeight="12.75" customHeight="1"/>
  <cols>
    <col min="1" max="1" width="12.140625" customWidth="1"/>
    <col min="2" max="2" width="21.42578125" customWidth="1"/>
    <col min="3" max="3" width="44.5703125" customWidth="1"/>
    <col min="4" max="4" width="12.140625" style="17" customWidth="1"/>
    <col min="5" max="5" width="74.140625" customWidth="1"/>
    <col min="6" max="6" width="10.85546875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8" t="s">
        <v>4</v>
      </c>
      <c r="C1" s="1" t="s">
        <v>18</v>
      </c>
    </row>
    <row r="2" spans="1:11" ht="12.75" customHeight="1">
      <c r="A2" s="1" t="s">
        <v>30</v>
      </c>
      <c r="B2" s="3" t="s">
        <v>0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54</v>
      </c>
      <c r="G4" s="5" t="s">
        <v>55</v>
      </c>
      <c r="H4" s="5"/>
      <c r="I4" s="5"/>
      <c r="J4" s="5"/>
      <c r="K4" s="5"/>
    </row>
    <row r="5" spans="1:11" ht="12.75" customHeight="1">
      <c r="A5" s="28" t="s">
        <v>107</v>
      </c>
      <c r="B5" s="6" t="s">
        <v>108</v>
      </c>
      <c r="C5" s="6" t="s">
        <v>109</v>
      </c>
      <c r="D5" s="19">
        <v>4</v>
      </c>
      <c r="E5" s="7" t="s">
        <v>110</v>
      </c>
      <c r="F5" s="6" t="s">
        <v>65</v>
      </c>
      <c r="G5" s="6"/>
      <c r="H5" s="6"/>
      <c r="I5" s="6"/>
      <c r="J5" s="6"/>
      <c r="K5" s="6"/>
    </row>
    <row r="6" spans="1:11" ht="12.75" customHeight="1">
      <c r="A6" s="29" t="s">
        <v>86</v>
      </c>
      <c r="B6" s="7" t="s">
        <v>111</v>
      </c>
      <c r="C6" s="7" t="s">
        <v>112</v>
      </c>
      <c r="D6" s="19">
        <v>1</v>
      </c>
      <c r="E6" s="7"/>
      <c r="F6" t="s">
        <v>65</v>
      </c>
    </row>
    <row r="7" spans="1:11" ht="12.75" customHeight="1">
      <c r="A7" s="29" t="s">
        <v>89</v>
      </c>
      <c r="B7" s="7" t="s">
        <v>113</v>
      </c>
      <c r="C7" s="7" t="s">
        <v>114</v>
      </c>
      <c r="D7" s="19">
        <v>1</v>
      </c>
      <c r="E7" s="7"/>
      <c r="F7" s="7" t="s">
        <v>65</v>
      </c>
    </row>
    <row r="8" spans="1:11" ht="12.75" customHeight="1">
      <c r="A8" s="29" t="s">
        <v>89</v>
      </c>
      <c r="B8" s="7" t="s">
        <v>75</v>
      </c>
      <c r="C8" s="7" t="s">
        <v>76</v>
      </c>
      <c r="D8" s="19">
        <v>1.5</v>
      </c>
      <c r="E8" s="7" t="s">
        <v>115</v>
      </c>
      <c r="F8" t="s">
        <v>65</v>
      </c>
    </row>
    <row r="9" spans="1:11" ht="12.75" customHeight="1">
      <c r="A9" s="29" t="s">
        <v>104</v>
      </c>
      <c r="B9" s="7" t="s">
        <v>75</v>
      </c>
      <c r="C9" s="7" t="s">
        <v>80</v>
      </c>
      <c r="D9" s="19">
        <v>1.5</v>
      </c>
      <c r="E9" s="7" t="s">
        <v>116</v>
      </c>
      <c r="F9" t="s">
        <v>65</v>
      </c>
    </row>
    <row r="10" spans="1:11" ht="12.75" customHeight="1">
      <c r="A10" s="29" t="s">
        <v>98</v>
      </c>
      <c r="B10" s="7" t="s">
        <v>75</v>
      </c>
      <c r="C10" s="7" t="s">
        <v>117</v>
      </c>
      <c r="D10" s="19">
        <v>1</v>
      </c>
      <c r="E10" s="7" t="s">
        <v>118</v>
      </c>
      <c r="F10" t="s">
        <v>65</v>
      </c>
    </row>
    <row r="11" spans="1:11" ht="12.75" customHeight="1">
      <c r="A11" s="29" t="s">
        <v>102</v>
      </c>
      <c r="B11" s="7" t="s">
        <v>108</v>
      </c>
      <c r="C11" s="7" t="s">
        <v>119</v>
      </c>
      <c r="D11" s="19">
        <v>3</v>
      </c>
      <c r="E11" s="7" t="s">
        <v>120</v>
      </c>
      <c r="F11" t="s">
        <v>65</v>
      </c>
    </row>
    <row r="12" spans="1:11" ht="12.75" customHeight="1">
      <c r="A12" s="29" t="s">
        <v>102</v>
      </c>
      <c r="B12" s="7" t="s">
        <v>121</v>
      </c>
      <c r="C12" s="7" t="s">
        <v>122</v>
      </c>
      <c r="D12" s="19">
        <v>3</v>
      </c>
      <c r="E12" t="s">
        <v>123</v>
      </c>
      <c r="G12" t="s">
        <v>65</v>
      </c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16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K30"/>
  <sheetViews>
    <sheetView workbookViewId="0">
      <selection activeCell="E6" sqref="E6"/>
    </sheetView>
  </sheetViews>
  <sheetFormatPr baseColWidth="10" defaultColWidth="9.140625" defaultRowHeight="12.75" customHeight="1"/>
  <cols>
    <col min="1" max="1" width="10.85546875" customWidth="1"/>
    <col min="2" max="2" width="21.42578125" customWidth="1"/>
    <col min="3" max="3" width="44.5703125" customWidth="1"/>
    <col min="4" max="4" width="7.7109375" style="17" customWidth="1"/>
    <col min="5" max="5" width="74.140625" customWidth="1"/>
    <col min="6" max="6" width="9.42578125" bestFit="1" customWidth="1"/>
    <col min="7" max="7" width="10.85546875" customWidth="1"/>
    <col min="8" max="8" width="15.5703125" bestFit="1" customWidth="1"/>
    <col min="9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29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31" t="s">
        <v>5</v>
      </c>
      <c r="F4" s="3" t="s">
        <v>51</v>
      </c>
      <c r="G4" s="3" t="s">
        <v>56</v>
      </c>
      <c r="H4" s="3" t="s">
        <v>55</v>
      </c>
      <c r="I4" s="3"/>
      <c r="J4" s="3"/>
      <c r="K4" s="3"/>
    </row>
    <row r="5" spans="1:11" ht="12.75" customHeight="1">
      <c r="A5" s="28" t="s">
        <v>68</v>
      </c>
      <c r="B5" s="6" t="s">
        <v>105</v>
      </c>
      <c r="C5" s="6" t="s">
        <v>124</v>
      </c>
      <c r="D5" s="19">
        <v>4</v>
      </c>
      <c r="E5" s="7" t="s">
        <v>125</v>
      </c>
      <c r="F5" s="6"/>
      <c r="G5" s="6" t="s">
        <v>65</v>
      </c>
      <c r="H5" s="32"/>
    </row>
    <row r="6" spans="1:11" ht="12.75" customHeight="1">
      <c r="A6" s="29" t="s">
        <v>70</v>
      </c>
      <c r="B6" s="7" t="s">
        <v>105</v>
      </c>
      <c r="C6" s="7" t="s">
        <v>126</v>
      </c>
      <c r="D6" s="19">
        <v>5</v>
      </c>
      <c r="E6" s="7" t="s">
        <v>189</v>
      </c>
      <c r="G6" t="s">
        <v>127</v>
      </c>
    </row>
    <row r="7" spans="1:11" ht="12.75" customHeight="1">
      <c r="A7" s="29" t="s">
        <v>78</v>
      </c>
      <c r="B7" s="7" t="s">
        <v>105</v>
      </c>
      <c r="C7" s="7" t="s">
        <v>128</v>
      </c>
      <c r="D7" s="19">
        <v>2.5</v>
      </c>
      <c r="E7" s="7" t="s">
        <v>129</v>
      </c>
      <c r="G7" t="s">
        <v>65</v>
      </c>
    </row>
    <row r="8" spans="1:11" ht="12.75" customHeight="1">
      <c r="A8" s="29" t="s">
        <v>81</v>
      </c>
      <c r="B8" s="7" t="s">
        <v>105</v>
      </c>
      <c r="C8" s="7" t="s">
        <v>130</v>
      </c>
      <c r="D8" s="19">
        <v>2</v>
      </c>
      <c r="E8" s="7" t="s">
        <v>129</v>
      </c>
      <c r="G8" t="s">
        <v>65</v>
      </c>
    </row>
    <row r="9" spans="1:11" ht="12.75" customHeight="1">
      <c r="A9" s="29" t="s">
        <v>85</v>
      </c>
      <c r="B9" s="7" t="s">
        <v>105</v>
      </c>
      <c r="C9" s="7" t="s">
        <v>131</v>
      </c>
      <c r="D9" s="19">
        <v>4</v>
      </c>
      <c r="E9" s="7" t="s">
        <v>188</v>
      </c>
      <c r="G9" t="s">
        <v>65</v>
      </c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30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17.5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8"/>
  <dimension ref="A1:K30"/>
  <sheetViews>
    <sheetView workbookViewId="0">
      <selection activeCell="E5" sqref="E5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0.85546875" style="17" customWidth="1"/>
    <col min="5" max="5" width="74.42578125" customWidth="1"/>
    <col min="6" max="6" width="14.7109375" bestFit="1" customWidth="1"/>
    <col min="7" max="7" width="15.5703125" bestFit="1" customWidth="1"/>
    <col min="8" max="11" width="10.85546875" customWidth="1"/>
  </cols>
  <sheetData>
    <row r="1" spans="1:11" ht="12.75" customHeight="1">
      <c r="A1" s="1" t="s">
        <v>13</v>
      </c>
      <c r="B1" s="3" t="s">
        <v>4</v>
      </c>
      <c r="C1" s="1" t="s">
        <v>18</v>
      </c>
    </row>
    <row r="2" spans="1:11" ht="12.75" customHeight="1">
      <c r="A2" s="1" t="s">
        <v>30</v>
      </c>
      <c r="B2" s="3" t="s">
        <v>11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57</v>
      </c>
      <c r="G4" s="5" t="s">
        <v>55</v>
      </c>
      <c r="H4" s="5" t="s">
        <v>58</v>
      </c>
      <c r="I4" s="5"/>
      <c r="J4" s="5"/>
      <c r="K4" s="5"/>
    </row>
    <row r="5" spans="1:11" ht="12.75" customHeight="1">
      <c r="A5" s="28" t="s">
        <v>107</v>
      </c>
      <c r="B5" s="6" t="s">
        <v>132</v>
      </c>
      <c r="C5" s="6" t="s">
        <v>133</v>
      </c>
      <c r="D5" s="19">
        <v>3</v>
      </c>
      <c r="E5" s="7" t="s">
        <v>191</v>
      </c>
      <c r="F5" s="6" t="s">
        <v>65</v>
      </c>
      <c r="G5" s="6"/>
      <c r="H5" s="6"/>
      <c r="I5" s="6"/>
      <c r="J5" s="6"/>
      <c r="K5" s="6"/>
    </row>
    <row r="6" spans="1:11">
      <c r="A6" s="29" t="s">
        <v>107</v>
      </c>
      <c r="B6" s="7" t="s">
        <v>134</v>
      </c>
      <c r="C6" s="7" t="s">
        <v>135</v>
      </c>
      <c r="D6" s="19">
        <v>1</v>
      </c>
      <c r="E6" s="7" t="s">
        <v>136</v>
      </c>
      <c r="F6" t="s">
        <v>65</v>
      </c>
    </row>
    <row r="7" spans="1:11" ht="12.75" customHeight="1">
      <c r="A7" s="29" t="s">
        <v>86</v>
      </c>
      <c r="B7" s="7" t="s">
        <v>134</v>
      </c>
      <c r="C7" s="7" t="s">
        <v>135</v>
      </c>
      <c r="D7" s="19">
        <v>2</v>
      </c>
      <c r="E7" s="7" t="s">
        <v>137</v>
      </c>
      <c r="F7" t="s">
        <v>65</v>
      </c>
    </row>
    <row r="8" spans="1:11" ht="12.75" customHeight="1">
      <c r="A8" s="29" t="s">
        <v>89</v>
      </c>
      <c r="B8" s="7" t="s">
        <v>113</v>
      </c>
      <c r="C8" s="7" t="s">
        <v>138</v>
      </c>
      <c r="D8" s="19">
        <v>1</v>
      </c>
      <c r="E8" s="7" t="s">
        <v>190</v>
      </c>
      <c r="F8" t="s">
        <v>65</v>
      </c>
    </row>
    <row r="9" spans="1:11" ht="12.75" customHeight="1">
      <c r="A9" s="29" t="s">
        <v>89</v>
      </c>
      <c r="B9" s="7" t="s">
        <v>75</v>
      </c>
      <c r="C9" s="7" t="s">
        <v>90</v>
      </c>
      <c r="D9" s="19">
        <v>2</v>
      </c>
      <c r="E9" s="7" t="s">
        <v>139</v>
      </c>
      <c r="F9" t="s">
        <v>65</v>
      </c>
    </row>
    <row r="10" spans="1:11" ht="12.75" customHeight="1">
      <c r="A10" s="29" t="s">
        <v>104</v>
      </c>
      <c r="B10" s="7" t="s">
        <v>75</v>
      </c>
      <c r="C10" s="7" t="s">
        <v>90</v>
      </c>
      <c r="D10" s="19">
        <v>1</v>
      </c>
      <c r="E10" s="7" t="s">
        <v>140</v>
      </c>
      <c r="F10" t="s">
        <v>65</v>
      </c>
    </row>
    <row r="11" spans="1:11" ht="12.75" customHeight="1">
      <c r="A11" s="33" t="s">
        <v>98</v>
      </c>
      <c r="B11" s="34" t="s">
        <v>141</v>
      </c>
      <c r="C11" s="34" t="s">
        <v>142</v>
      </c>
      <c r="D11" s="35">
        <v>2</v>
      </c>
      <c r="E11" s="34" t="s">
        <v>143</v>
      </c>
      <c r="F11" s="34" t="s">
        <v>65</v>
      </c>
      <c r="H11" t="s">
        <v>65</v>
      </c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29"/>
      <c r="B13" s="7"/>
      <c r="C13" s="7"/>
      <c r="D13" s="19"/>
      <c r="E13" s="7"/>
    </row>
    <row r="14" spans="1:11" ht="12.75" customHeight="1">
      <c r="A14" s="29"/>
      <c r="B14" s="7"/>
      <c r="C14" s="7"/>
      <c r="D14" s="19"/>
      <c r="E14" s="7"/>
    </row>
    <row r="15" spans="1:11" ht="12.75" customHeight="1">
      <c r="A15" s="29"/>
      <c r="B15" s="7"/>
      <c r="C15" s="7"/>
      <c r="D15" s="19"/>
      <c r="E15" s="7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C29" s="1" t="s">
        <v>33</v>
      </c>
      <c r="D29" s="24">
        <f>SUM(D4:D28)</f>
        <v>12</v>
      </c>
    </row>
    <row r="30" spans="1:4" ht="12.75" customHeight="1">
      <c r="D30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9"/>
  <dimension ref="A1:K31"/>
  <sheetViews>
    <sheetView workbookViewId="0">
      <selection activeCell="C5" sqref="C5"/>
    </sheetView>
  </sheetViews>
  <sheetFormatPr baseColWidth="10" defaultColWidth="9.140625" defaultRowHeight="12.75" customHeight="1"/>
  <cols>
    <col min="1" max="1" width="12.140625" customWidth="1"/>
    <col min="2" max="2" width="18.85546875" customWidth="1"/>
    <col min="3" max="3" width="52" customWidth="1"/>
    <col min="4" max="4" width="11.42578125" style="17" customWidth="1"/>
    <col min="5" max="5" width="70.42578125" customWidth="1"/>
    <col min="6" max="11" width="11.42578125" customWidth="1"/>
  </cols>
  <sheetData>
    <row r="1" spans="1:11" ht="12.75" customHeight="1">
      <c r="A1" s="1" t="s">
        <v>13</v>
      </c>
      <c r="B1" s="8">
        <v>2</v>
      </c>
      <c r="C1" s="1" t="s">
        <v>18</v>
      </c>
    </row>
    <row r="2" spans="1:11" ht="12.75" customHeight="1">
      <c r="A2" s="1" t="s">
        <v>30</v>
      </c>
      <c r="B2" s="3" t="s">
        <v>24</v>
      </c>
    </row>
    <row r="4" spans="1:11" ht="12.75" customHeight="1">
      <c r="A4" s="4" t="s">
        <v>41</v>
      </c>
      <c r="B4" s="4" t="s">
        <v>10</v>
      </c>
      <c r="C4" s="4" t="s">
        <v>14</v>
      </c>
      <c r="D4" s="18" t="s">
        <v>19</v>
      </c>
      <c r="E4" s="4" t="s">
        <v>5</v>
      </c>
      <c r="F4" s="5" t="s">
        <v>51</v>
      </c>
      <c r="G4" s="5" t="s">
        <v>59</v>
      </c>
      <c r="H4" s="5" t="s">
        <v>52</v>
      </c>
      <c r="I4" s="5"/>
      <c r="J4" s="5"/>
      <c r="K4" s="5"/>
    </row>
    <row r="5" spans="1:11" ht="25.5">
      <c r="A5" s="28" t="s">
        <v>68</v>
      </c>
      <c r="B5" s="6" t="s">
        <v>105</v>
      </c>
      <c r="C5" s="6" t="s">
        <v>192</v>
      </c>
      <c r="D5" s="19">
        <v>2</v>
      </c>
      <c r="E5" s="7" t="s">
        <v>144</v>
      </c>
      <c r="F5" s="6"/>
      <c r="G5" s="6" t="s">
        <v>65</v>
      </c>
      <c r="H5" s="6"/>
      <c r="I5" s="6"/>
      <c r="J5" s="6"/>
      <c r="K5" s="6"/>
    </row>
    <row r="6" spans="1:11" ht="12.75" customHeight="1">
      <c r="A6" s="29" t="s">
        <v>77</v>
      </c>
      <c r="B6" s="7" t="s">
        <v>105</v>
      </c>
      <c r="C6" s="7" t="s">
        <v>145</v>
      </c>
      <c r="D6" s="19">
        <v>1</v>
      </c>
      <c r="E6" s="7" t="s">
        <v>146</v>
      </c>
      <c r="H6" t="s">
        <v>65</v>
      </c>
    </row>
    <row r="7" spans="1:11" ht="12.75" customHeight="1">
      <c r="A7" s="29" t="s">
        <v>78</v>
      </c>
      <c r="B7" s="7" t="s">
        <v>105</v>
      </c>
      <c r="C7" s="7"/>
      <c r="D7" s="19">
        <v>2</v>
      </c>
      <c r="E7" s="7" t="s">
        <v>147</v>
      </c>
      <c r="G7" t="s">
        <v>65</v>
      </c>
    </row>
    <row r="8" spans="1:11" ht="12.75" customHeight="1">
      <c r="A8" s="29" t="s">
        <v>81</v>
      </c>
      <c r="B8" s="7" t="s">
        <v>105</v>
      </c>
      <c r="C8" s="7"/>
      <c r="D8" s="19">
        <v>2</v>
      </c>
      <c r="E8" s="7" t="s">
        <v>148</v>
      </c>
      <c r="G8" t="s">
        <v>65</v>
      </c>
    </row>
    <row r="9" spans="1:11" ht="12.75" customHeight="1">
      <c r="A9" s="29"/>
      <c r="B9" s="7"/>
      <c r="C9" s="7"/>
      <c r="D9" s="19"/>
      <c r="E9" s="7"/>
    </row>
    <row r="10" spans="1:11" ht="12.75" customHeight="1">
      <c r="A10" s="29"/>
      <c r="B10" s="7"/>
      <c r="C10" s="7"/>
      <c r="D10" s="19"/>
      <c r="E10" s="7"/>
    </row>
    <row r="11" spans="1:11" ht="12.75" customHeight="1">
      <c r="A11" s="29"/>
      <c r="B11" s="7"/>
      <c r="C11" s="7"/>
      <c r="D11" s="19"/>
      <c r="E11" s="7"/>
    </row>
    <row r="12" spans="1:11" ht="12.75" customHeight="1">
      <c r="A12" s="29"/>
      <c r="B12" s="7"/>
      <c r="C12" s="7"/>
      <c r="D12" s="19"/>
      <c r="E12" s="7"/>
    </row>
    <row r="13" spans="1:11" ht="12.75" customHeight="1">
      <c r="A13" s="30"/>
    </row>
    <row r="14" spans="1:11" ht="12.75" customHeight="1">
      <c r="A14" s="30"/>
    </row>
    <row r="15" spans="1:11" ht="12.75" customHeight="1">
      <c r="A15" s="30"/>
    </row>
    <row r="16" spans="1:11" ht="12.75" customHeight="1">
      <c r="A16" s="30"/>
    </row>
    <row r="17" spans="1:4" ht="12.75" customHeight="1">
      <c r="A17" s="30"/>
    </row>
    <row r="18" spans="1:4" ht="12.75" customHeight="1">
      <c r="A18" s="30"/>
    </row>
    <row r="19" spans="1:4" ht="12.75" customHeight="1">
      <c r="A19" s="30"/>
    </row>
    <row r="20" spans="1:4" ht="12.75" customHeight="1">
      <c r="A20" s="30"/>
    </row>
    <row r="21" spans="1:4" ht="12.75" customHeight="1">
      <c r="A21" s="30"/>
    </row>
    <row r="22" spans="1:4" ht="12.75" customHeight="1">
      <c r="A22" s="30"/>
    </row>
    <row r="23" spans="1:4" ht="12.75" customHeight="1">
      <c r="A23" s="30"/>
    </row>
    <row r="24" spans="1:4" ht="12.75" customHeight="1">
      <c r="A24" s="30"/>
    </row>
    <row r="25" spans="1:4" ht="12.75" customHeight="1">
      <c r="A25" s="30"/>
    </row>
    <row r="26" spans="1:4" ht="12.75" customHeight="1">
      <c r="A26" s="30"/>
    </row>
    <row r="27" spans="1:4" ht="12.75" customHeight="1">
      <c r="A27" s="30"/>
    </row>
    <row r="28" spans="1:4" ht="12.75" customHeight="1">
      <c r="A28" s="30"/>
    </row>
    <row r="29" spans="1:4" ht="12.75" customHeight="1">
      <c r="A29" s="30"/>
    </row>
    <row r="30" spans="1:4" ht="12.75" customHeight="1">
      <c r="C30" s="1" t="s">
        <v>33</v>
      </c>
      <c r="D30" s="24">
        <f>SUM(D5:D29)</f>
        <v>7</v>
      </c>
    </row>
    <row r="31" spans="1:4" ht="12.75" customHeight="1">
      <c r="D31" s="20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1 _ Alejandro Garcia</vt:lpstr>
      <vt:lpstr>2 _ Diego Ricca</vt:lpstr>
      <vt:lpstr>3 _ Federico Andrade</vt:lpstr>
      <vt:lpstr>4 _ Federico Trinidad</vt:lpstr>
      <vt:lpstr>5 _ Ignacio Infante</vt:lpstr>
      <vt:lpstr>6 _ Javier Madeiro</vt:lpstr>
      <vt:lpstr>7 _ José Cordero</vt:lpstr>
      <vt:lpstr>8 _ Juan Ghiringhelli</vt:lpstr>
      <vt:lpstr>9 _ Leticia Vilariño</vt:lpstr>
      <vt:lpstr>10 _ Marcos Sander</vt:lpstr>
      <vt:lpstr>11 _ Martín Taruselli</vt:lpstr>
      <vt:lpstr>12 _ Vicente Acosta</vt:lpstr>
      <vt:lpstr>Consolidado</vt:lpstr>
      <vt:lpstr>Gráfica esfuerzo persona</vt:lpstr>
      <vt:lpstr>Gráfica esfuerzo por rol</vt:lpstr>
      <vt:lpstr>Gráfica esfuerzo por área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Javier</cp:lastModifiedBy>
  <dcterms:created xsi:type="dcterms:W3CDTF">2010-08-29T14:54:31Z</dcterms:created>
  <dcterms:modified xsi:type="dcterms:W3CDTF">2010-09-27T01:33:42Z</dcterms:modified>
</cp:coreProperties>
</file>