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00" yWindow="120" windowWidth="14115" windowHeight="8670" activeTab="15"/>
  </bookViews>
  <sheets>
    <sheet name="1 _ Alejandro Garcia" sheetId="1" r:id="rId1"/>
    <sheet name="2 _ Diego Ricca" sheetId="2" r:id="rId2"/>
    <sheet name="3 _ Federico Andrade" sheetId="3" r:id="rId3"/>
    <sheet name="4 _ Federico Trinidad" sheetId="4" r:id="rId4"/>
    <sheet name="5 _ Ignacio Infante" sheetId="5" r:id="rId5"/>
    <sheet name="6 _ Javier Madeiro" sheetId="6" r:id="rId6"/>
    <sheet name="7 _ José Cordero" sheetId="7" r:id="rId7"/>
    <sheet name="8 _ Juan Ghiringhelli" sheetId="8" r:id="rId8"/>
    <sheet name="9 _ Leticia Vilariño" sheetId="9" r:id="rId9"/>
    <sheet name="10 _ Marcos Sander" sheetId="10" r:id="rId10"/>
    <sheet name="11 _ Martín Taruselli" sheetId="11" r:id="rId11"/>
    <sheet name="12 _ Vicente Acosta" sheetId="12" r:id="rId12"/>
    <sheet name="Consolidado" sheetId="13" r:id="rId13"/>
    <sheet name="Gráfica esfuerzo persona" sheetId="14" r:id="rId14"/>
    <sheet name="Gráfica esfuerzo por rol" sheetId="16" r:id="rId15"/>
    <sheet name="Gráfica esfuerzo por área" sheetId="17" r:id="rId16"/>
  </sheets>
  <externalReferences>
    <externalReference r:id="rId17"/>
  </externalReferences>
  <calcPr calcId="125725"/>
</workbook>
</file>

<file path=xl/calcChain.xml><?xml version="1.0" encoding="utf-8"?>
<calcChain xmlns="http://schemas.openxmlformats.org/spreadsheetml/2006/main">
  <c r="B16" i="13"/>
  <c r="D31" i="11"/>
  <c r="B34" i="13"/>
  <c r="B35"/>
  <c r="B7"/>
  <c r="B8"/>
  <c r="B9"/>
  <c r="B10"/>
  <c r="B11"/>
  <c r="B12"/>
  <c r="B13"/>
  <c r="B14"/>
  <c r="B15"/>
  <c r="B44"/>
  <c r="B45"/>
  <c r="B43"/>
  <c r="B42"/>
  <c r="B41"/>
  <c r="B40"/>
  <c r="B39"/>
  <c r="B38"/>
  <c r="B37"/>
  <c r="B36"/>
  <c r="B19"/>
  <c r="B21"/>
  <c r="B22"/>
  <c r="B23"/>
  <c r="B24"/>
  <c r="B25"/>
  <c r="B26"/>
  <c r="B27"/>
  <c r="B28"/>
  <c r="B29"/>
  <c r="B30"/>
  <c r="D29" i="1"/>
  <c r="D29" i="12"/>
  <c r="D29" i="10"/>
  <c r="D30" i="9"/>
  <c r="D29" i="8"/>
  <c r="D29" i="7"/>
  <c r="D29" i="6"/>
  <c r="D29" i="2"/>
  <c r="D30" i="3"/>
  <c r="D29" i="4"/>
  <c r="D29" i="5"/>
</calcChain>
</file>

<file path=xl/sharedStrings.xml><?xml version="1.0" encoding="utf-8"?>
<sst xmlns="http://schemas.openxmlformats.org/spreadsheetml/2006/main" count="558" uniqueCount="188">
  <si>
    <t>Javier Madeiro</t>
  </si>
  <si>
    <t>Ignacio Infante</t>
  </si>
  <si>
    <t>Total Responsable de SCM</t>
  </si>
  <si>
    <t>Total Línea Gestión de Proyecto</t>
  </si>
  <si>
    <t>2</t>
  </si>
  <si>
    <t>Observaciones</t>
  </si>
  <si>
    <t>Total Línea Gestión de Calidad</t>
  </si>
  <si>
    <t>Total Implementador</t>
  </si>
  <si>
    <t>Total Responsable de SQA</t>
  </si>
  <si>
    <t>Total Línea Análisis/Req.</t>
  </si>
  <si>
    <t>Código Actividad</t>
  </si>
  <si>
    <t>Juan Ghiringhelli</t>
  </si>
  <si>
    <t>Marcos Sander</t>
  </si>
  <si>
    <t>Grupo:</t>
  </si>
  <si>
    <t>Descripción Actividad</t>
  </si>
  <si>
    <t>Alejandro Garcia</t>
  </si>
  <si>
    <t>Total Línea Gestión de Configuración y Control de Cambios</t>
  </si>
  <si>
    <t>Total Responsable de Verificación</t>
  </si>
  <si>
    <t>Proyecto IS 2010 - Registro de horas trabajadas</t>
  </si>
  <si>
    <t>Horas</t>
  </si>
  <si>
    <t>Federico Andrade</t>
  </si>
  <si>
    <t>Grupo: 2</t>
  </si>
  <si>
    <t>Total Administrador</t>
  </si>
  <si>
    <t>Diego Ricca</t>
  </si>
  <si>
    <t>Leticia Vilariño</t>
  </si>
  <si>
    <t>Total Línea Implementación</t>
  </si>
  <si>
    <t>Total Responsable de la Comunicación</t>
  </si>
  <si>
    <t>Total Arquitecto</t>
  </si>
  <si>
    <t>Total Línea Comunicación</t>
  </si>
  <si>
    <t>José Cordero</t>
  </si>
  <si>
    <t>Nombre:</t>
  </si>
  <si>
    <t>Martín Taruselli</t>
  </si>
  <si>
    <t>Total Línea Transición al entorno del usuario</t>
  </si>
  <si>
    <t>Total</t>
  </si>
  <si>
    <t>Martín Taruselli Borio</t>
  </si>
  <si>
    <t>Federico Trinidad</t>
  </si>
  <si>
    <t>Total Documentador de usuario</t>
  </si>
  <si>
    <t>Vicente Acosta</t>
  </si>
  <si>
    <t>Federico Trindad</t>
  </si>
  <si>
    <t>Total Análistas</t>
  </si>
  <si>
    <t>Total Asistente de Verificación</t>
  </si>
  <si>
    <t>Fecha</t>
  </si>
  <si>
    <t>Total Espec. Técnicos</t>
  </si>
  <si>
    <t>Consolidado del equipo</t>
  </si>
  <si>
    <t>Total Línea Verificación</t>
  </si>
  <si>
    <t>Total Línea Diseño</t>
  </si>
  <si>
    <t>Total Coordinador de Desarrollo</t>
  </si>
  <si>
    <t>Total Instructor</t>
  </si>
  <si>
    <t>Nombre: Interpool</t>
  </si>
  <si>
    <t>R. de verificación?</t>
  </si>
  <si>
    <t>A. de SQA?</t>
  </si>
  <si>
    <t>Analista?</t>
  </si>
  <si>
    <t>Implementador?</t>
  </si>
  <si>
    <t>E. Técnico?</t>
  </si>
  <si>
    <t>R. SQA?</t>
  </si>
  <si>
    <t>A. Verificación?</t>
  </si>
  <si>
    <t>Diseñador IU?</t>
  </si>
  <si>
    <t>Administrador?</t>
  </si>
  <si>
    <t>R. Comunicación?</t>
  </si>
  <si>
    <t>Dis. de IU?</t>
  </si>
  <si>
    <t>Arquitecto?</t>
  </si>
  <si>
    <t>A. de Verificación?</t>
  </si>
  <si>
    <t>Coor.de Desarrollo?</t>
  </si>
  <si>
    <t>R. de SCM?</t>
  </si>
  <si>
    <t xml:space="preserve">E. Técnico? </t>
  </si>
  <si>
    <t>Si</t>
  </si>
  <si>
    <t>Flags p/ formulas</t>
  </si>
  <si>
    <t>V5</t>
  </si>
  <si>
    <t>Revision Entregas</t>
  </si>
  <si>
    <t>V7</t>
  </si>
  <si>
    <t>Realización de los Casos de Prueba</t>
  </si>
  <si>
    <t>G14</t>
  </si>
  <si>
    <t>Reunión Evaluativa con el Director del Proyecto</t>
  </si>
  <si>
    <t>Presentación del Prototipo</t>
  </si>
  <si>
    <t>R5</t>
  </si>
  <si>
    <t>Reunion con el cliente</t>
  </si>
  <si>
    <t>Informe de Verificacion de Documento</t>
  </si>
  <si>
    <t>V9</t>
  </si>
  <si>
    <t>Evaluación de la Verificación</t>
  </si>
  <si>
    <t>Se realizaron los casos de prueba luego de encontrar los errores</t>
  </si>
  <si>
    <t>G6</t>
  </si>
  <si>
    <t>Reunión de equipo</t>
  </si>
  <si>
    <t>Reunion con los Responsables</t>
  </si>
  <si>
    <t>E1</t>
  </si>
  <si>
    <t>Clase apoyo Verificación</t>
  </si>
  <si>
    <t>6/09/2010</t>
  </si>
  <si>
    <t xml:space="preserve">CM2 </t>
  </si>
  <si>
    <t>Definición del documento "Visión"</t>
  </si>
  <si>
    <t>Creación del documento de vision</t>
  </si>
  <si>
    <t>7/09/2010</t>
  </si>
  <si>
    <t>Reunión con el director</t>
  </si>
  <si>
    <t>Reunión con Javier</t>
  </si>
  <si>
    <t>Reunión con el cliente</t>
  </si>
  <si>
    <t>Reunión con Marcelo, muestra del prototipo</t>
  </si>
  <si>
    <t>9/09/2010</t>
  </si>
  <si>
    <t xml:space="preserve">R2 </t>
  </si>
  <si>
    <t>Especificar requerimientos</t>
  </si>
  <si>
    <t>Reunión de revisión del  Doc de requerimientos</t>
  </si>
  <si>
    <t>10/09/2010</t>
  </si>
  <si>
    <t>Pasar en limpio todo lo hablado en la reunión de revisión</t>
  </si>
  <si>
    <t>11/09/2010</t>
  </si>
  <si>
    <t>R3</t>
  </si>
  <si>
    <t>Especificar casos de uso</t>
  </si>
  <si>
    <t>Cambiando el documento de casos de uso</t>
  </si>
  <si>
    <t>E2</t>
  </si>
  <si>
    <t>Autoestudio</t>
  </si>
  <si>
    <t>Estudiando la comunicación entre el Webrole y Worklrole</t>
  </si>
  <si>
    <t>I2</t>
  </si>
  <si>
    <t>Arreglar errores del repositorio</t>
  </si>
  <si>
    <t>Implementación</t>
  </si>
  <si>
    <t>Pruebas Prototipo</t>
  </si>
  <si>
    <t>Integracion</t>
  </si>
  <si>
    <t>SI</t>
  </si>
  <si>
    <t>Revicion de integracion por fallas</t>
  </si>
  <si>
    <t>Revicion de codigo con Leticia</t>
  </si>
  <si>
    <t xml:space="preserve">Reunión evaluativa con el director del proyecto </t>
  </si>
  <si>
    <t>Reunión con Javier, preparación de la reunion.</t>
  </si>
  <si>
    <t>Validación con el cliente</t>
  </si>
  <si>
    <t>G9</t>
  </si>
  <si>
    <t>Elaboracion del Plan de desarrollo</t>
  </si>
  <si>
    <t>Verificar documento</t>
  </si>
  <si>
    <t>Implementar el prototipo</t>
  </si>
  <si>
    <t>Reunión con Ignacio se corrigieron unos errores y se subio la base a la nube</t>
  </si>
  <si>
    <t>Comunicacion entre Web Y Worker Role</t>
  </si>
  <si>
    <t>5/09/2010</t>
  </si>
  <si>
    <t>8/09/2010</t>
  </si>
  <si>
    <t>Q5</t>
  </si>
  <si>
    <t>Revisión entregas semana 4</t>
  </si>
  <si>
    <t xml:space="preserve">Revisión de entregas,   entrega semanal de SQA </t>
  </si>
  <si>
    <t>Informe revisión</t>
  </si>
  <si>
    <t>Revisión documento Pautas Interfaz de Usuario y creación del informe.</t>
  </si>
  <si>
    <t>-</t>
  </si>
  <si>
    <t>Planificación de la semana</t>
  </si>
  <si>
    <t>Planificación y coordinación de las entregas para la semana.</t>
  </si>
  <si>
    <t>Revisión documento Modelo de Casos de Uso y creación del informe.</t>
  </si>
  <si>
    <t>Q4</t>
  </si>
  <si>
    <t>RTF</t>
  </si>
  <si>
    <t>Revisión Técnica del documento de Descripción del la Arquitectura</t>
  </si>
  <si>
    <t>Documentación RTF</t>
  </si>
  <si>
    <t>Documentación de la revisión técnica del documento de Descripción del la Arquitectura</t>
  </si>
  <si>
    <t>Coordinación y preparación reunión RTF</t>
  </si>
  <si>
    <t>Coordinación, preparación dudas para la reunión de RTF Doc de Requerimientos.</t>
  </si>
  <si>
    <t>Revisión técnica del documento de Requerimientos</t>
  </si>
  <si>
    <t>Revisión entrega semana 4</t>
  </si>
  <si>
    <t>Revisión entregas</t>
  </si>
  <si>
    <t>Documentación de la revisión técnica</t>
  </si>
  <si>
    <t>Reunión</t>
  </si>
  <si>
    <t>Adaptamos nuevas pantallas al prototipo, se probaron y arreglaron algunas operaciones mientras pudimos dado que tuvimos problemas con los servicios que eran subidos a la nube.</t>
  </si>
  <si>
    <t>Estudio para persistir en el WP, conocimiento de la clase IsolatedStorage. Creación de documento al respecto.</t>
  </si>
  <si>
    <t>Se investigó sobre la persistencia en el Phone, se generó un ejemplo en el cual se persiste un archivo y luego se lo levanta.</t>
  </si>
  <si>
    <t>Implementar animaciones</t>
  </si>
  <si>
    <t>Prueba y estudio de la idea que se dio para animar la pantalla inicial y principal.</t>
  </si>
  <si>
    <t>G2</t>
  </si>
  <si>
    <t>Seguimiento del proyecto</t>
  </si>
  <si>
    <t>Documentación semanal, plan seguimiento, registro horas, gráficas, formulas para excel para consolidado.</t>
  </si>
  <si>
    <t>G18</t>
  </si>
  <si>
    <t>Presentación al director del proyecto</t>
  </si>
  <si>
    <t>Revisar objetivos fase.</t>
  </si>
  <si>
    <t>G7</t>
  </si>
  <si>
    <t xml:space="preserve">Elaborar acta de reunión de equipo </t>
  </si>
  <si>
    <t>Documentos semana 5</t>
  </si>
  <si>
    <t>Reunión y preparación preguntas. Doc de requerimientos</t>
  </si>
  <si>
    <t>Reunión con Maria de la Nieves para ver aspectos de la planificación</t>
  </si>
  <si>
    <t>Adaptamos con José las nuevas pantallas al prototipo, se probaron y arreglaron algunas operaciones mientras pudimos dado que tuvimos problemas con los servicios que eran subidos a la nube.</t>
  </si>
  <si>
    <t>Implementé la funcionalidad del listar sospechosos con las nuevas pantallas.</t>
  </si>
  <si>
    <t>Fueron probadas todas las funcionalidades, se detectó un bugg e intentó corregir. Al no poder solucionarlo informé al grupo al respecto. También se realizaron cambios en el diseño del prototipo a efectos de que quedara visuarmente más atractivo.</t>
  </si>
  <si>
    <t>Reunión con Ignacio para corregir bugg.</t>
  </si>
  <si>
    <t>Al no poder corregir el bugg volví a realizar el código de forma más prolija. Realicé pruebas pero aún así persistían los errores.</t>
  </si>
  <si>
    <t>Reunión con Vicente, detectamos el bugg que se encontraba en el código de Azure y no en la UI. Se subió la última versión al repositorio, resolvieron conflictos y quedó una nueva versión de la UI funcionando.</t>
  </si>
  <si>
    <t>Se emprolijó el código y adaptó para cumplir con los estándares de programación definidos.</t>
  </si>
  <si>
    <t>05/9/2010</t>
  </si>
  <si>
    <t>06/9/2010</t>
  </si>
  <si>
    <t>07/9/2010</t>
  </si>
  <si>
    <t>08/9/2010</t>
  </si>
  <si>
    <t>10/9/2010</t>
  </si>
  <si>
    <t>11/9/2010</t>
  </si>
  <si>
    <t>D1</t>
  </si>
  <si>
    <t>Diseño</t>
  </si>
  <si>
    <t>Estimado de horas</t>
  </si>
  <si>
    <t>Reunion con Vicnete para dejar el prototipo "casi" funcionando</t>
  </si>
  <si>
    <t>Reunión con Lety e Ignacio para corregir bugg.</t>
  </si>
  <si>
    <t>D4</t>
  </si>
  <si>
    <t>Diseño de la base de datos</t>
  </si>
  <si>
    <t>Se creo el modelo de la base de datos</t>
  </si>
  <si>
    <t>Se creo la base y se definierón scripts para cargar la base de cero</t>
  </si>
  <si>
    <t>Reunion con Martin para dejar el prototipo "casi" funcionando</t>
  </si>
  <si>
    <t>Reunión con Leticia, detectamos el bugg que se encontraba en el código de Azure y no en la UI. Se subió la última versión al repositorio, resolvieron conflictos y quedó una nueva versión de la UI funcionando.</t>
  </si>
  <si>
    <t>Total Línea Formación y entrenamiento</t>
  </si>
</sst>
</file>

<file path=xl/styles.xml><?xml version="1.0" encoding="utf-8"?>
<styleSheet xmlns="http://schemas.openxmlformats.org/spreadsheetml/2006/main">
  <numFmts count="2">
    <numFmt numFmtId="164" formatCode="0.##"/>
    <numFmt numFmtId="165" formatCode="0.00;[Red]0.00"/>
  </numFmts>
  <fonts count="7">
    <font>
      <sz val="10"/>
      <name val="Arial"/>
      <family val="2"/>
    </font>
    <font>
      <b/>
      <sz val="10"/>
      <color indexed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b/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164" fontId="1" fillId="0" borderId="0" xfId="0" applyNumberFormat="1" applyFont="1" applyFill="1" applyAlignment="1">
      <alignment horizontal="left" wrapText="1"/>
    </xf>
    <xf numFmtId="164" fontId="2" fillId="0" borderId="0" xfId="0" applyNumberFormat="1" applyFont="1" applyFill="1" applyAlignment="1">
      <alignment horizontal="left" wrapText="1"/>
    </xf>
    <xf numFmtId="164" fontId="3" fillId="0" borderId="0" xfId="0" applyNumberFormat="1" applyFont="1" applyFill="1" applyAlignment="1">
      <alignment horizontal="left" wrapText="1"/>
    </xf>
    <xf numFmtId="164" fontId="1" fillId="0" borderId="1" xfId="0" applyNumberFormat="1" applyFont="1" applyFill="1" applyBorder="1" applyAlignment="1">
      <alignment horizontal="left" wrapText="1"/>
    </xf>
    <xf numFmtId="164" fontId="3" fillId="0" borderId="1" xfId="0" applyNumberFormat="1" applyFont="1" applyFill="1" applyBorder="1" applyAlignment="1">
      <alignment horizontal="left" wrapText="1"/>
    </xf>
    <xf numFmtId="164" fontId="2" fillId="0" borderId="2" xfId="0" applyNumberFormat="1" applyFont="1" applyFill="1" applyBorder="1" applyAlignment="1">
      <alignment wrapText="1"/>
    </xf>
    <xf numFmtId="164" fontId="2" fillId="0" borderId="0" xfId="0" applyNumberFormat="1" applyFont="1" applyFill="1" applyAlignment="1">
      <alignment wrapText="1"/>
    </xf>
    <xf numFmtId="164" fontId="3" fillId="0" borderId="0" xfId="0" applyNumberFormat="1" applyFont="1" applyFill="1" applyAlignment="1">
      <alignment horizontal="right" wrapText="1"/>
    </xf>
    <xf numFmtId="164" fontId="2" fillId="0" borderId="0" xfId="0" applyNumberFormat="1" applyFont="1" applyFill="1" applyAlignment="1">
      <alignment vertical="center" wrapText="1"/>
    </xf>
    <xf numFmtId="164" fontId="2" fillId="0" borderId="1" xfId="0" applyNumberFormat="1" applyFont="1" applyFill="1" applyBorder="1" applyAlignment="1">
      <alignment wrapText="1"/>
    </xf>
    <xf numFmtId="164" fontId="4" fillId="0" borderId="3" xfId="0" applyNumberFormat="1" applyFont="1" applyFill="1" applyBorder="1" applyAlignment="1">
      <alignment horizontal="left" wrapText="1"/>
    </xf>
    <xf numFmtId="0" fontId="0" fillId="0" borderId="5" xfId="0" applyNumberFormat="1" applyFont="1" applyFill="1" applyBorder="1" applyAlignment="1">
      <alignment wrapText="1"/>
    </xf>
    <xf numFmtId="164" fontId="4" fillId="0" borderId="5" xfId="0" applyNumberFormat="1" applyFont="1" applyFill="1" applyBorder="1" applyAlignment="1">
      <alignment horizontal="left" wrapText="1"/>
    </xf>
    <xf numFmtId="164" fontId="4" fillId="0" borderId="7" xfId="0" applyNumberFormat="1" applyFont="1" applyFill="1" applyBorder="1" applyAlignment="1">
      <alignment horizontal="left" wrapText="1"/>
    </xf>
    <xf numFmtId="164" fontId="5" fillId="0" borderId="8" xfId="0" applyNumberFormat="1" applyFont="1" applyFill="1" applyBorder="1" applyAlignment="1">
      <alignment horizontal="left" wrapText="1"/>
    </xf>
    <xf numFmtId="164" fontId="4" fillId="0" borderId="0" xfId="0" applyNumberFormat="1" applyFont="1" applyFill="1" applyAlignment="1">
      <alignment horizontal="left" wrapText="1"/>
    </xf>
    <xf numFmtId="165" fontId="0" fillId="0" borderId="0" xfId="0" applyNumberFormat="1">
      <alignment vertical="center"/>
    </xf>
    <xf numFmtId="165" fontId="1" fillId="0" borderId="1" xfId="0" applyNumberFormat="1" applyFont="1" applyFill="1" applyBorder="1" applyAlignment="1">
      <alignment horizontal="left" wrapText="1"/>
    </xf>
    <xf numFmtId="165" fontId="2" fillId="0" borderId="0" xfId="0" applyNumberFormat="1" applyFont="1" applyFill="1" applyAlignment="1">
      <alignment wrapText="1"/>
    </xf>
    <xf numFmtId="165" fontId="3" fillId="0" borderId="0" xfId="0" applyNumberFormat="1" applyFont="1" applyFill="1" applyAlignment="1">
      <alignment horizontal="right" wrapText="1"/>
    </xf>
    <xf numFmtId="165" fontId="2" fillId="0" borderId="0" xfId="0" applyNumberFormat="1" applyFont="1" applyFill="1" applyAlignment="1">
      <alignment horizontal="right" wrapText="1"/>
    </xf>
    <xf numFmtId="2" fontId="0" fillId="0" borderId="0" xfId="0" applyNumberFormat="1">
      <alignment vertical="center"/>
    </xf>
    <xf numFmtId="2" fontId="1" fillId="0" borderId="1" xfId="0" applyNumberFormat="1" applyFont="1" applyFill="1" applyBorder="1" applyAlignment="1">
      <alignment horizontal="left" wrapText="1"/>
    </xf>
    <xf numFmtId="2" fontId="2" fillId="0" borderId="0" xfId="0" applyNumberFormat="1" applyFont="1" applyFill="1" applyAlignment="1">
      <alignment wrapText="1"/>
    </xf>
    <xf numFmtId="165" fontId="5" fillId="0" borderId="4" xfId="0" applyNumberFormat="1" applyFont="1" applyFill="1" applyBorder="1" applyAlignment="1">
      <alignment horizontal="left" wrapText="1"/>
    </xf>
    <xf numFmtId="165" fontId="5" fillId="0" borderId="6" xfId="0" applyNumberFormat="1" applyFont="1" applyFill="1" applyBorder="1" applyAlignment="1">
      <alignment horizontal="left" wrapText="1"/>
    </xf>
    <xf numFmtId="165" fontId="5" fillId="0" borderId="8" xfId="0" applyNumberFormat="1" applyFont="1" applyFill="1" applyBorder="1" applyAlignment="1">
      <alignment horizontal="left" wrapText="1"/>
    </xf>
    <xf numFmtId="49" fontId="2" fillId="0" borderId="2" xfId="0" applyNumberFormat="1" applyFont="1" applyFill="1" applyBorder="1" applyAlignment="1">
      <alignment wrapText="1"/>
    </xf>
    <xf numFmtId="49" fontId="2" fillId="0" borderId="0" xfId="0" applyNumberFormat="1" applyFont="1" applyFill="1" applyAlignment="1">
      <alignment wrapText="1"/>
    </xf>
    <xf numFmtId="49" fontId="0" fillId="0" borderId="0" xfId="0" applyNumberFormat="1">
      <alignment vertical="center"/>
    </xf>
    <xf numFmtId="164" fontId="1" fillId="0" borderId="0" xfId="0" applyNumberFormat="1" applyFont="1" applyFill="1" applyBorder="1" applyAlignment="1">
      <alignment horizontal="left" wrapText="1"/>
    </xf>
    <xf numFmtId="0" fontId="0" fillId="0" borderId="2" xfId="0" applyBorder="1">
      <alignment vertical="center"/>
    </xf>
    <xf numFmtId="14" fontId="0" fillId="0" borderId="0" xfId="0" applyNumberFormat="1">
      <alignment vertical="center"/>
    </xf>
    <xf numFmtId="49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5" fontId="2" fillId="0" borderId="0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wrapText="1"/>
    </xf>
    <xf numFmtId="0" fontId="0" fillId="0" borderId="0" xfId="0" applyNumberFormat="1" applyFill="1" applyBorder="1" applyAlignment="1">
      <alignment wrapText="1"/>
    </xf>
    <xf numFmtId="165" fontId="6" fillId="0" borderId="4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plotArea>
      <c:layout/>
      <c:barChart>
        <c:barDir val="col"/>
        <c:grouping val="clustered"/>
        <c:ser>
          <c:idx val="0"/>
          <c:order val="0"/>
          <c:tx>
            <c:strRef>
              <c:f>[1]Hoja1!$B$28</c:f>
              <c:strCache>
                <c:ptCount val="1"/>
                <c:pt idx="0">
                  <c:v>Esfuerzo estimado</c:v>
                </c:pt>
              </c:strCache>
            </c:strRef>
          </c:tx>
          <c:cat>
            <c:strRef>
              <c:f>[1]Hoja1!$A$29:$A$41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[1]Hoja1!$B$29:$B$41</c:f>
              <c:numCache>
                <c:formatCode>General</c:formatCode>
                <c:ptCount val="13"/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</c:ser>
        <c:ser>
          <c:idx val="1"/>
          <c:order val="1"/>
          <c:tx>
            <c:strRef>
              <c:f>[1]Hoja1!$C$28</c:f>
              <c:strCache>
                <c:ptCount val="1"/>
                <c:pt idx="0">
                  <c:v>Esfuerzo realizado</c:v>
                </c:pt>
              </c:strCache>
            </c:strRef>
          </c:tx>
          <c:cat>
            <c:strRef>
              <c:f>[1]Hoja1!$A$29:$A$41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[1]Hoja1!$C$29:$C$41</c:f>
              <c:numCache>
                <c:formatCode>General</c:formatCode>
                <c:ptCount val="13"/>
                <c:pt idx="1">
                  <c:v>19.5</c:v>
                </c:pt>
                <c:pt idx="2">
                  <c:v>16</c:v>
                </c:pt>
                <c:pt idx="3">
                  <c:v>15</c:v>
                </c:pt>
                <c:pt idx="4">
                  <c:v>1</c:v>
                </c:pt>
                <c:pt idx="5">
                  <c:v>18</c:v>
                </c:pt>
                <c:pt idx="6">
                  <c:v>17</c:v>
                </c:pt>
                <c:pt idx="7">
                  <c:v>18</c:v>
                </c:pt>
                <c:pt idx="8">
                  <c:v>15</c:v>
                </c:pt>
                <c:pt idx="9">
                  <c:v>20</c:v>
                </c:pt>
                <c:pt idx="10">
                  <c:v>15</c:v>
                </c:pt>
                <c:pt idx="11">
                  <c:v>13</c:v>
                </c:pt>
                <c:pt idx="12">
                  <c:v>7</c:v>
                </c:pt>
              </c:numCache>
            </c:numRef>
          </c:val>
        </c:ser>
        <c:gapWidth val="100"/>
        <c:axId val="105403136"/>
        <c:axId val="105404672"/>
      </c:barChart>
      <c:catAx>
        <c:axId val="105403136"/>
        <c:scaling>
          <c:orientation val="minMax"/>
        </c:scaling>
        <c:axPos val="b"/>
        <c:tickLblPos val="nextTo"/>
        <c:crossAx val="105404672"/>
        <c:crosses val="autoZero"/>
        <c:auto val="1"/>
        <c:lblAlgn val="ctr"/>
        <c:lblOffset val="100"/>
      </c:catAx>
      <c:valAx>
        <c:axId val="105404672"/>
        <c:scaling>
          <c:orientation val="minMax"/>
        </c:scaling>
        <c:axPos val="l"/>
        <c:majorGridlines/>
        <c:numFmt formatCode="General" sourceLinked="1"/>
        <c:tickLblPos val="nextTo"/>
        <c:crossAx val="105403136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[1]Hoja1!$B$58</c:f>
              <c:strCache>
                <c:ptCount val="1"/>
                <c:pt idx="0">
                  <c:v>Esfuerzo realizado</c:v>
                </c:pt>
              </c:strCache>
            </c:strRef>
          </c:tx>
          <c:cat>
            <c:strRef>
              <c:f>[1]Hoja1!$A$59:$A$70</c:f>
              <c:strCache>
                <c:ptCount val="12"/>
                <c:pt idx="0">
                  <c:v>Analistas</c:v>
                </c:pt>
                <c:pt idx="1">
                  <c:v>Documentador de Usuario</c:v>
                </c:pt>
                <c:pt idx="2">
                  <c:v>Arquitecto</c:v>
                </c:pt>
                <c:pt idx="3">
                  <c:v>Coordinador de Desarrollo</c:v>
                </c:pt>
                <c:pt idx="4">
                  <c:v>Implementador</c:v>
                </c:pt>
                <c:pt idx="5">
                  <c:v>Especialistas Técnicos</c:v>
                </c:pt>
                <c:pt idx="6">
                  <c:v>Responsable de SQA</c:v>
                </c:pt>
                <c:pt idx="7">
                  <c:v>Responsable de SCM</c:v>
                </c:pt>
                <c:pt idx="8">
                  <c:v>Responsable de Verificación</c:v>
                </c:pt>
                <c:pt idx="9">
                  <c:v>Asistente de Verificación</c:v>
                </c:pt>
                <c:pt idx="10">
                  <c:v>Administrador</c:v>
                </c:pt>
                <c:pt idx="11">
                  <c:v>Responsable de la Comunicación</c:v>
                </c:pt>
              </c:strCache>
            </c:strRef>
          </c:cat>
          <c:val>
            <c:numRef>
              <c:f>[1]Hoja1!$B$59:$B$70</c:f>
              <c:numCache>
                <c:formatCode>General</c:formatCode>
                <c:ptCount val="12"/>
                <c:pt idx="0">
                  <c:v>18</c:v>
                </c:pt>
                <c:pt idx="2">
                  <c:v>15</c:v>
                </c:pt>
                <c:pt idx="3">
                  <c:v>0</c:v>
                </c:pt>
                <c:pt idx="4">
                  <c:v>73</c:v>
                </c:pt>
                <c:pt idx="5">
                  <c:v>12</c:v>
                </c:pt>
                <c:pt idx="6">
                  <c:v>17</c:v>
                </c:pt>
                <c:pt idx="7">
                  <c:v>1</c:v>
                </c:pt>
                <c:pt idx="8">
                  <c:v>19.5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</c:numCache>
            </c:numRef>
          </c:val>
        </c:ser>
        <c:gapWidth val="100"/>
        <c:axId val="106706432"/>
        <c:axId val="106707968"/>
      </c:barChart>
      <c:catAx>
        <c:axId val="106706432"/>
        <c:scaling>
          <c:orientation val="minMax"/>
        </c:scaling>
        <c:axPos val="b"/>
        <c:tickLblPos val="nextTo"/>
        <c:crossAx val="106707968"/>
        <c:crosses val="autoZero"/>
        <c:auto val="1"/>
        <c:lblAlgn val="ctr"/>
        <c:lblOffset val="100"/>
      </c:catAx>
      <c:valAx>
        <c:axId val="106707968"/>
        <c:scaling>
          <c:orientation val="minMax"/>
        </c:scaling>
        <c:axPos val="l"/>
        <c:majorGridlines/>
        <c:numFmt formatCode="General" sourceLinked="1"/>
        <c:tickLblPos val="nextTo"/>
        <c:crossAx val="106706432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[1]Hoja1!$B$2</c:f>
              <c:strCache>
                <c:ptCount val="1"/>
                <c:pt idx="0">
                  <c:v>Horas realizadas</c:v>
                </c:pt>
              </c:strCache>
            </c:strRef>
          </c:tx>
          <c:dLbls>
            <c:showVal val="1"/>
            <c:showLeaderLines val="1"/>
          </c:dLbls>
          <c:cat>
            <c:strRef>
              <c:f>[1]Hoja1!$A$3:$A$12</c:f>
              <c:strCache>
                <c:ptCount val="10"/>
                <c:pt idx="0">
                  <c:v>Analisis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Gestión de calidad</c:v>
                </c:pt>
                <c:pt idx="4">
                  <c:v>Gestión de configuración</c:v>
                </c:pt>
                <c:pt idx="5">
                  <c:v>Gestión de proyecto</c:v>
                </c:pt>
                <c:pt idx="6">
                  <c:v>Verificación</c:v>
                </c:pt>
                <c:pt idx="7">
                  <c:v>Comunicación</c:v>
                </c:pt>
                <c:pt idx="8">
                  <c:v>Implantación</c:v>
                </c:pt>
                <c:pt idx="9">
                  <c:v>Formación y entrenamiento</c:v>
                </c:pt>
              </c:strCache>
            </c:strRef>
          </c:cat>
          <c:val>
            <c:numRef>
              <c:f>[1]Hoja1!$B$3:$B$12</c:f>
              <c:numCache>
                <c:formatCode>General</c:formatCode>
                <c:ptCount val="10"/>
                <c:pt idx="0">
                  <c:v>7</c:v>
                </c:pt>
                <c:pt idx="1">
                  <c:v>19</c:v>
                </c:pt>
                <c:pt idx="2">
                  <c:v>66</c:v>
                </c:pt>
                <c:pt idx="3">
                  <c:v>14.5</c:v>
                </c:pt>
                <c:pt idx="4">
                  <c:v>0</c:v>
                </c:pt>
                <c:pt idx="5">
                  <c:v>24.5</c:v>
                </c:pt>
                <c:pt idx="6">
                  <c:v>18</c:v>
                </c:pt>
                <c:pt idx="7">
                  <c:v>0</c:v>
                </c:pt>
                <c:pt idx="8">
                  <c:v>0</c:v>
                </c:pt>
                <c:pt idx="9">
                  <c:v>29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7</xdr:row>
      <xdr:rowOff>9525</xdr:rowOff>
    </xdr:from>
    <xdr:to>
      <xdr:col>8</xdr:col>
      <xdr:colOff>552450</xdr:colOff>
      <xdr:row>22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219075</xdr:colOff>
      <xdr:row>18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10</xdr:row>
      <xdr:rowOff>76200</xdr:rowOff>
    </xdr:from>
    <xdr:to>
      <xdr:col>7</xdr:col>
      <xdr:colOff>400050</xdr:colOff>
      <xdr:row>25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/AppData/Roaming/Microsoft/Excel/Planilla%20estimaciones%20(version%201)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2">
          <cell r="B2" t="str">
            <v>Horas realizadas</v>
          </cell>
        </row>
        <row r="3">
          <cell r="A3" t="str">
            <v>Analisis</v>
          </cell>
          <cell r="B3">
            <v>7</v>
          </cell>
        </row>
        <row r="4">
          <cell r="A4" t="str">
            <v>Diseño</v>
          </cell>
          <cell r="B4">
            <v>19</v>
          </cell>
        </row>
        <row r="5">
          <cell r="A5" t="str">
            <v>Implementación</v>
          </cell>
          <cell r="B5">
            <v>66</v>
          </cell>
        </row>
        <row r="6">
          <cell r="A6" t="str">
            <v>Gestión de calidad</v>
          </cell>
          <cell r="B6">
            <v>14.5</v>
          </cell>
        </row>
        <row r="7">
          <cell r="A7" t="str">
            <v>Gestión de configuración</v>
          </cell>
          <cell r="B7">
            <v>0</v>
          </cell>
        </row>
        <row r="8">
          <cell r="A8" t="str">
            <v>Gestión de proyecto</v>
          </cell>
          <cell r="B8">
            <v>24.5</v>
          </cell>
        </row>
        <row r="9">
          <cell r="A9" t="str">
            <v>Verificación</v>
          </cell>
          <cell r="B9">
            <v>18</v>
          </cell>
        </row>
        <row r="10">
          <cell r="A10" t="str">
            <v>Comunicación</v>
          </cell>
          <cell r="B10">
            <v>0</v>
          </cell>
        </row>
        <row r="11">
          <cell r="A11" t="str">
            <v>Implantación</v>
          </cell>
          <cell r="B11">
            <v>0</v>
          </cell>
        </row>
        <row r="12">
          <cell r="A12" t="str">
            <v>Formación y entrenamiento</v>
          </cell>
          <cell r="B12">
            <v>29</v>
          </cell>
        </row>
        <row r="28">
          <cell r="B28" t="str">
            <v>Esfuerzo estimado</v>
          </cell>
          <cell r="C28" t="str">
            <v>Esfuerzo realizado</v>
          </cell>
        </row>
        <row r="30">
          <cell r="A30" t="str">
            <v>Alejandro Garcia</v>
          </cell>
          <cell r="B30">
            <v>15</v>
          </cell>
          <cell r="C30">
            <v>19.5</v>
          </cell>
        </row>
        <row r="31">
          <cell r="A31" t="str">
            <v>Diego Ricca</v>
          </cell>
          <cell r="B31">
            <v>15</v>
          </cell>
          <cell r="C31">
            <v>16</v>
          </cell>
        </row>
        <row r="32">
          <cell r="A32" t="str">
            <v>Federico Andrade</v>
          </cell>
          <cell r="B32">
            <v>15</v>
          </cell>
          <cell r="C32">
            <v>15</v>
          </cell>
        </row>
        <row r="33">
          <cell r="A33" t="str">
            <v>Federico Trinidad</v>
          </cell>
          <cell r="B33">
            <v>15</v>
          </cell>
          <cell r="C33">
            <v>1</v>
          </cell>
        </row>
        <row r="34">
          <cell r="A34" t="str">
            <v>Ignacio Infante</v>
          </cell>
          <cell r="B34">
            <v>15</v>
          </cell>
          <cell r="C34">
            <v>18</v>
          </cell>
        </row>
        <row r="35">
          <cell r="A35" t="str">
            <v>Javier Madeiro</v>
          </cell>
          <cell r="B35">
            <v>15</v>
          </cell>
          <cell r="C35">
            <v>17</v>
          </cell>
        </row>
        <row r="36">
          <cell r="A36" t="str">
            <v>José Cordero</v>
          </cell>
          <cell r="B36">
            <v>15</v>
          </cell>
          <cell r="C36">
            <v>18</v>
          </cell>
        </row>
        <row r="37">
          <cell r="A37" t="str">
            <v>Juan Ghiringhelli</v>
          </cell>
          <cell r="B37">
            <v>15</v>
          </cell>
          <cell r="C37">
            <v>15</v>
          </cell>
        </row>
        <row r="38">
          <cell r="A38" t="str">
            <v>Leticia Vilariño</v>
          </cell>
          <cell r="B38">
            <v>15</v>
          </cell>
          <cell r="C38">
            <v>20</v>
          </cell>
        </row>
        <row r="39">
          <cell r="A39" t="str">
            <v>Marcos Sander</v>
          </cell>
          <cell r="B39">
            <v>15</v>
          </cell>
          <cell r="C39">
            <v>15</v>
          </cell>
        </row>
        <row r="40">
          <cell r="A40" t="str">
            <v>Martín Taruselli</v>
          </cell>
          <cell r="B40">
            <v>15</v>
          </cell>
          <cell r="C40">
            <v>13</v>
          </cell>
        </row>
        <row r="41">
          <cell r="A41" t="str">
            <v>Vicente Acosta</v>
          </cell>
          <cell r="B41">
            <v>15</v>
          </cell>
          <cell r="C41">
            <v>7</v>
          </cell>
        </row>
        <row r="58">
          <cell r="B58" t="str">
            <v>Esfuerzo realizado</v>
          </cell>
        </row>
        <row r="59">
          <cell r="A59" t="str">
            <v>Analistas</v>
          </cell>
          <cell r="B59">
            <v>18</v>
          </cell>
        </row>
        <row r="60">
          <cell r="A60" t="str">
            <v>Documentador de Usuario</v>
          </cell>
        </row>
        <row r="61">
          <cell r="A61" t="str">
            <v>Arquitecto</v>
          </cell>
          <cell r="B61">
            <v>15</v>
          </cell>
        </row>
        <row r="62">
          <cell r="A62" t="str">
            <v>Coordinador de Desarrollo</v>
          </cell>
          <cell r="B62">
            <v>0</v>
          </cell>
        </row>
        <row r="63">
          <cell r="A63" t="str">
            <v>Implementador</v>
          </cell>
          <cell r="B63">
            <v>73</v>
          </cell>
        </row>
        <row r="64">
          <cell r="A64" t="str">
            <v>Especialistas Técnicos</v>
          </cell>
          <cell r="B64">
            <v>12</v>
          </cell>
        </row>
        <row r="65">
          <cell r="A65" t="str">
            <v>Responsable de SQA</v>
          </cell>
          <cell r="B65">
            <v>17</v>
          </cell>
        </row>
        <row r="66">
          <cell r="A66" t="str">
            <v>Responsable de SCM</v>
          </cell>
          <cell r="B66">
            <v>1</v>
          </cell>
        </row>
        <row r="67">
          <cell r="A67" t="str">
            <v>Responsable de Verificación</v>
          </cell>
          <cell r="B67">
            <v>19.5</v>
          </cell>
        </row>
        <row r="68">
          <cell r="A68" t="str">
            <v>Asistente de Verificación</v>
          </cell>
          <cell r="B68">
            <v>0</v>
          </cell>
        </row>
        <row r="69">
          <cell r="A69" t="str">
            <v>Administrador</v>
          </cell>
          <cell r="B69">
            <v>15</v>
          </cell>
        </row>
        <row r="70">
          <cell r="A70" t="str">
            <v>Responsable de la Comunicación</v>
          </cell>
          <cell r="B70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K30"/>
  <sheetViews>
    <sheetView zoomScaleNormal="100" workbookViewId="0">
      <selection activeCell="A5" sqref="A5:A14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0.85546875" style="17" customWidth="1"/>
    <col min="5" max="5" width="70" customWidth="1"/>
    <col min="6" max="11" width="10.85546875" customWidth="1"/>
  </cols>
  <sheetData>
    <row r="1" spans="1:11" ht="12.75" customHeight="1">
      <c r="A1" s="1" t="s">
        <v>13</v>
      </c>
      <c r="B1" s="2">
        <v>2</v>
      </c>
      <c r="C1" s="1" t="s">
        <v>18</v>
      </c>
    </row>
    <row r="2" spans="1:11" ht="12.75" customHeight="1">
      <c r="A2" s="1" t="s">
        <v>30</v>
      </c>
      <c r="B2" s="3" t="s">
        <v>15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49</v>
      </c>
      <c r="G4" s="5" t="s">
        <v>50</v>
      </c>
      <c r="H4" s="5"/>
      <c r="I4" s="5"/>
      <c r="J4" s="5"/>
      <c r="K4" s="5"/>
    </row>
    <row r="5" spans="1:11" ht="12.75" customHeight="1">
      <c r="A5" s="28" t="s">
        <v>124</v>
      </c>
      <c r="B5" s="6" t="s">
        <v>67</v>
      </c>
      <c r="C5" s="6" t="s">
        <v>68</v>
      </c>
      <c r="D5" s="19">
        <v>2</v>
      </c>
      <c r="E5" s="7"/>
      <c r="F5" s="6"/>
      <c r="G5" s="6" t="s">
        <v>65</v>
      </c>
      <c r="H5" s="6"/>
      <c r="I5" s="6"/>
      <c r="J5" s="6"/>
      <c r="K5" s="6"/>
    </row>
    <row r="6" spans="1:11" ht="12.75" customHeight="1">
      <c r="A6" s="29" t="s">
        <v>85</v>
      </c>
      <c r="B6" s="7" t="s">
        <v>69</v>
      </c>
      <c r="C6" s="7" t="s">
        <v>70</v>
      </c>
      <c r="D6" s="19">
        <v>3</v>
      </c>
      <c r="E6" s="7"/>
      <c r="F6" t="s">
        <v>65</v>
      </c>
    </row>
    <row r="7" spans="1:11" ht="12.75" customHeight="1">
      <c r="A7" s="29" t="s">
        <v>89</v>
      </c>
      <c r="B7" s="7" t="s">
        <v>69</v>
      </c>
      <c r="C7" s="7" t="s">
        <v>70</v>
      </c>
      <c r="D7" s="17">
        <v>3</v>
      </c>
      <c r="F7" t="s">
        <v>65</v>
      </c>
    </row>
    <row r="8" spans="1:11" ht="12.75" customHeight="1">
      <c r="A8" s="29" t="s">
        <v>89</v>
      </c>
      <c r="B8" s="7" t="s">
        <v>71</v>
      </c>
      <c r="C8" s="7" t="s">
        <v>72</v>
      </c>
      <c r="D8" s="19">
        <v>1</v>
      </c>
      <c r="E8" s="7" t="s">
        <v>73</v>
      </c>
      <c r="F8" t="s">
        <v>65</v>
      </c>
    </row>
    <row r="9" spans="1:11" ht="12.75" customHeight="1">
      <c r="A9" s="29" t="s">
        <v>89</v>
      </c>
      <c r="B9" s="7" t="s">
        <v>74</v>
      </c>
      <c r="C9" s="7" t="s">
        <v>75</v>
      </c>
      <c r="D9" s="19">
        <v>1</v>
      </c>
      <c r="E9" s="7" t="s">
        <v>73</v>
      </c>
      <c r="F9" t="s">
        <v>65</v>
      </c>
    </row>
    <row r="10" spans="1:11" ht="12.75" customHeight="1">
      <c r="A10" s="29" t="s">
        <v>125</v>
      </c>
      <c r="B10" s="7" t="s">
        <v>67</v>
      </c>
      <c r="C10" s="7" t="s">
        <v>76</v>
      </c>
      <c r="D10" s="17">
        <v>3</v>
      </c>
      <c r="F10" t="s">
        <v>65</v>
      </c>
    </row>
    <row r="11" spans="1:11" ht="12.75" customHeight="1">
      <c r="A11" s="29" t="s">
        <v>94</v>
      </c>
      <c r="B11" s="7" t="s">
        <v>77</v>
      </c>
      <c r="C11" s="7" t="s">
        <v>78</v>
      </c>
      <c r="D11" s="17">
        <v>2</v>
      </c>
      <c r="F11" t="s">
        <v>65</v>
      </c>
    </row>
    <row r="12" spans="1:11" ht="12.75" customHeight="1">
      <c r="A12" s="29" t="s">
        <v>94</v>
      </c>
      <c r="B12" s="7" t="s">
        <v>69</v>
      </c>
      <c r="C12" s="7" t="s">
        <v>70</v>
      </c>
      <c r="D12" s="17">
        <v>1</v>
      </c>
      <c r="E12" t="s">
        <v>79</v>
      </c>
      <c r="F12" t="s">
        <v>65</v>
      </c>
    </row>
    <row r="13" spans="1:11" ht="12.75" customHeight="1">
      <c r="A13" s="29" t="s">
        <v>94</v>
      </c>
      <c r="B13" s="7" t="s">
        <v>80</v>
      </c>
      <c r="C13" s="7" t="s">
        <v>81</v>
      </c>
      <c r="D13" s="19">
        <v>1.5</v>
      </c>
      <c r="E13" s="7" t="s">
        <v>82</v>
      </c>
      <c r="F13" t="s">
        <v>65</v>
      </c>
    </row>
    <row r="14" spans="1:11" ht="12.75" customHeight="1">
      <c r="A14" s="29" t="s">
        <v>98</v>
      </c>
      <c r="B14" s="7" t="s">
        <v>83</v>
      </c>
      <c r="C14" s="7" t="s">
        <v>84</v>
      </c>
      <c r="D14" s="19">
        <v>2</v>
      </c>
      <c r="E14" s="7"/>
      <c r="F14" t="s">
        <v>65</v>
      </c>
    </row>
    <row r="15" spans="1:11" ht="12.75" customHeight="1">
      <c r="A15" s="29"/>
      <c r="B15" s="7"/>
      <c r="C15" s="7"/>
      <c r="D15" s="19"/>
      <c r="E15" s="7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19.5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10"/>
  <dimension ref="A1:K30"/>
  <sheetViews>
    <sheetView zoomScaleNormal="100" workbookViewId="0">
      <selection activeCell="A6" sqref="A6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0.85546875" style="17" customWidth="1"/>
    <col min="5" max="5" width="74.140625" customWidth="1"/>
    <col min="6" max="6" width="10.85546875" customWidth="1"/>
    <col min="7" max="7" width="18.7109375" bestFit="1" customWidth="1"/>
    <col min="8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12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60</v>
      </c>
      <c r="G4" s="5" t="s">
        <v>61</v>
      </c>
      <c r="H4" s="5" t="s">
        <v>62</v>
      </c>
      <c r="I4" s="5"/>
      <c r="J4" s="5"/>
      <c r="K4" s="5"/>
    </row>
    <row r="5" spans="1:11" ht="12.75" customHeight="1">
      <c r="A5" s="30" t="s">
        <v>98</v>
      </c>
      <c r="B5" t="s">
        <v>176</v>
      </c>
      <c r="C5" t="s">
        <v>177</v>
      </c>
      <c r="D5" s="17">
        <v>15</v>
      </c>
      <c r="E5" t="s">
        <v>178</v>
      </c>
      <c r="F5" t="s">
        <v>65</v>
      </c>
    </row>
    <row r="6" spans="1:11" ht="12.75" customHeight="1">
      <c r="A6" s="7"/>
      <c r="B6" s="7"/>
      <c r="C6" s="7"/>
      <c r="D6" s="19"/>
      <c r="E6" s="7"/>
    </row>
    <row r="7" spans="1:11" ht="12.75" customHeight="1">
      <c r="A7" s="7"/>
      <c r="B7" s="7"/>
      <c r="C7" s="7"/>
      <c r="D7" s="19"/>
      <c r="E7" s="7"/>
    </row>
    <row r="8" spans="1:11" ht="12.75" customHeight="1">
      <c r="A8" s="7"/>
      <c r="B8" s="7"/>
      <c r="C8" s="7"/>
      <c r="D8" s="19"/>
      <c r="E8" s="7"/>
    </row>
    <row r="9" spans="1:11" ht="12.75" customHeight="1">
      <c r="A9" s="7"/>
      <c r="B9" s="7"/>
      <c r="C9" s="7"/>
      <c r="D9" s="19"/>
      <c r="E9" s="7"/>
    </row>
    <row r="10" spans="1:11" ht="12.75" customHeight="1">
      <c r="A10" s="7"/>
      <c r="B10" s="7"/>
      <c r="C10" s="7"/>
      <c r="D10" s="19"/>
      <c r="E10" s="7"/>
    </row>
    <row r="11" spans="1:11" ht="12.75" customHeight="1">
      <c r="A11" s="7"/>
      <c r="B11" s="7"/>
      <c r="C11" s="7"/>
      <c r="D11" s="19"/>
      <c r="E11" s="7"/>
    </row>
    <row r="12" spans="1:11" ht="12.75" customHeight="1">
      <c r="A12" s="7"/>
      <c r="B12" s="7"/>
      <c r="C12" s="7"/>
      <c r="D12" s="19"/>
      <c r="E12" s="7"/>
    </row>
    <row r="13" spans="1:11" ht="12.75" customHeight="1">
      <c r="A13" s="33"/>
    </row>
    <row r="14" spans="1:11" ht="12.75" customHeight="1">
      <c r="A14" s="33"/>
    </row>
    <row r="15" spans="1:11" ht="12.75" customHeight="1">
      <c r="A15" s="33"/>
    </row>
    <row r="16" spans="1:11" ht="12.75" customHeight="1">
      <c r="A16" s="33"/>
    </row>
    <row r="29" spans="3:4" ht="12.75" customHeight="1">
      <c r="C29" s="1" t="s">
        <v>33</v>
      </c>
      <c r="D29" s="24">
        <f>SUM(D4:D28)</f>
        <v>15</v>
      </c>
    </row>
    <row r="30" spans="3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1"/>
  <dimension ref="A1:K32"/>
  <sheetViews>
    <sheetView zoomScaleNormal="100" workbookViewId="0">
      <selection activeCell="B16" sqref="B16"/>
    </sheetView>
  </sheetViews>
  <sheetFormatPr baseColWidth="10" defaultColWidth="9.140625" defaultRowHeight="12.75" customHeight="1"/>
  <cols>
    <col min="1" max="1" width="10.85546875" customWidth="1"/>
    <col min="2" max="2" width="19.28515625" customWidth="1"/>
    <col min="3" max="3" width="44.5703125" customWidth="1"/>
    <col min="4" max="4" width="10.85546875" style="17" customWidth="1"/>
    <col min="5" max="5" width="74.140625" customWidth="1"/>
    <col min="6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34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51</v>
      </c>
      <c r="G4" s="5" t="s">
        <v>52</v>
      </c>
      <c r="H4" s="5"/>
      <c r="I4" s="5"/>
      <c r="J4" s="5"/>
      <c r="K4" s="5"/>
    </row>
    <row r="5" spans="1:11" ht="12.75" customHeight="1">
      <c r="A5" s="28" t="s">
        <v>124</v>
      </c>
      <c r="B5" s="6" t="s">
        <v>107</v>
      </c>
      <c r="C5" s="6" t="s">
        <v>121</v>
      </c>
      <c r="D5" s="19">
        <v>4</v>
      </c>
      <c r="E5" s="7" t="s">
        <v>179</v>
      </c>
      <c r="F5" s="6"/>
      <c r="G5" s="6" t="s">
        <v>65</v>
      </c>
      <c r="H5" s="6"/>
      <c r="I5" s="6"/>
      <c r="J5" s="6"/>
      <c r="K5" s="6"/>
    </row>
    <row r="6" spans="1:11" ht="12.75" customHeight="1">
      <c r="A6" s="29" t="s">
        <v>89</v>
      </c>
      <c r="B6" s="7" t="s">
        <v>107</v>
      </c>
      <c r="C6" s="7" t="s">
        <v>121</v>
      </c>
      <c r="D6" s="19">
        <v>1.5</v>
      </c>
      <c r="E6" s="7" t="s">
        <v>180</v>
      </c>
      <c r="G6" t="s">
        <v>65</v>
      </c>
    </row>
    <row r="7" spans="1:11" ht="12.75" customHeight="1">
      <c r="A7" s="29" t="s">
        <v>89</v>
      </c>
      <c r="B7" s="7" t="s">
        <v>71</v>
      </c>
      <c r="C7" s="7" t="s">
        <v>90</v>
      </c>
      <c r="D7" s="19">
        <v>1</v>
      </c>
      <c r="E7" s="7" t="s">
        <v>91</v>
      </c>
      <c r="F7" t="s">
        <v>65</v>
      </c>
    </row>
    <row r="8" spans="1:11" ht="12.75" customHeight="1">
      <c r="A8" s="29" t="s">
        <v>89</v>
      </c>
      <c r="B8" s="7" t="s">
        <v>74</v>
      </c>
      <c r="C8" s="7" t="s">
        <v>92</v>
      </c>
      <c r="D8" s="19">
        <v>1</v>
      </c>
      <c r="E8" s="7" t="s">
        <v>93</v>
      </c>
      <c r="F8" t="s">
        <v>65</v>
      </c>
    </row>
    <row r="9" spans="1:11" ht="12.75" customHeight="1">
      <c r="A9" s="29" t="s">
        <v>125</v>
      </c>
      <c r="B9" s="7" t="s">
        <v>181</v>
      </c>
      <c r="C9" s="7" t="s">
        <v>182</v>
      </c>
      <c r="D9" s="19">
        <v>2</v>
      </c>
      <c r="E9" s="7" t="s">
        <v>183</v>
      </c>
      <c r="G9" t="s">
        <v>65</v>
      </c>
    </row>
    <row r="10" spans="1:11" ht="12.75" customHeight="1">
      <c r="A10" s="29" t="s">
        <v>94</v>
      </c>
      <c r="B10" s="7" t="s">
        <v>181</v>
      </c>
      <c r="C10" s="7" t="s">
        <v>182</v>
      </c>
      <c r="D10" s="19">
        <v>2</v>
      </c>
      <c r="E10" s="7" t="s">
        <v>184</v>
      </c>
      <c r="G10" t="s">
        <v>65</v>
      </c>
    </row>
    <row r="11" spans="1:11" ht="12.75" customHeight="1">
      <c r="A11" s="29" t="s">
        <v>98</v>
      </c>
      <c r="B11" s="7" t="s">
        <v>107</v>
      </c>
      <c r="C11" s="7" t="s">
        <v>121</v>
      </c>
      <c r="D11" s="19">
        <v>1.5</v>
      </c>
      <c r="E11" s="7" t="s">
        <v>122</v>
      </c>
      <c r="G11" t="s">
        <v>65</v>
      </c>
    </row>
    <row r="12" spans="1:11" ht="12.75" customHeight="1">
      <c r="A12" s="29"/>
      <c r="B12" s="7"/>
      <c r="C12" s="7"/>
      <c r="D12" s="19"/>
      <c r="E12" s="7"/>
    </row>
    <row r="13" spans="1:11" ht="12.75" customHeight="1">
      <c r="A13" s="29"/>
      <c r="B13" s="7"/>
      <c r="C13" s="7"/>
      <c r="D13" s="19"/>
      <c r="E13" s="7"/>
    </row>
    <row r="14" spans="1:11" ht="12.75" customHeight="1">
      <c r="A14" s="29"/>
      <c r="B14" s="7"/>
      <c r="C14" s="7"/>
      <c r="D14" s="19"/>
    </row>
    <row r="15" spans="1:11" ht="12.75" customHeight="1">
      <c r="A15" s="29"/>
      <c r="B15" s="7"/>
      <c r="C15" s="7"/>
      <c r="D15" s="19"/>
    </row>
    <row r="16" spans="1:11" ht="12.75" customHeight="1">
      <c r="A16" s="29"/>
      <c r="B16" s="7"/>
      <c r="C16" s="7"/>
      <c r="D16" s="19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A29" s="30"/>
    </row>
    <row r="31" spans="1:4" ht="12.75" customHeight="1">
      <c r="C31" s="1" t="s">
        <v>33</v>
      </c>
      <c r="D31" s="24">
        <f>SUM(D4:D30)</f>
        <v>13</v>
      </c>
    </row>
    <row r="32" spans="1:4" ht="12.75" customHeight="1">
      <c r="D32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2"/>
  <dimension ref="A1:K30"/>
  <sheetViews>
    <sheetView zoomScaleNormal="100" workbookViewId="0">
      <selection activeCell="A5" sqref="A5:K7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52.85546875" customWidth="1"/>
    <col min="4" max="4" width="10.85546875" style="17" customWidth="1"/>
    <col min="5" max="5" width="74.140625" customWidth="1"/>
    <col min="6" max="6" width="10.85546875" customWidth="1"/>
    <col min="7" max="7" width="12" bestFit="1" customWidth="1"/>
    <col min="8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37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63</v>
      </c>
      <c r="G4" s="5" t="s">
        <v>64</v>
      </c>
      <c r="H4" s="5" t="s">
        <v>52</v>
      </c>
      <c r="I4" s="5"/>
      <c r="J4" s="5"/>
      <c r="K4" s="5"/>
    </row>
    <row r="5" spans="1:11" s="30" customFormat="1">
      <c r="A5" s="28" t="s">
        <v>124</v>
      </c>
      <c r="B5" s="28" t="s">
        <v>107</v>
      </c>
      <c r="C5" s="28" t="s">
        <v>121</v>
      </c>
      <c r="D5" s="19">
        <v>4</v>
      </c>
      <c r="E5" s="29" t="s">
        <v>185</v>
      </c>
      <c r="F5" s="28"/>
      <c r="G5" s="28"/>
      <c r="H5" s="28" t="s">
        <v>65</v>
      </c>
      <c r="I5" s="28"/>
      <c r="J5" s="28"/>
      <c r="K5" s="28"/>
    </row>
    <row r="6" spans="1:11" s="30" customFormat="1" ht="12.75" customHeight="1">
      <c r="A6" s="29" t="s">
        <v>89</v>
      </c>
      <c r="B6" s="29" t="s">
        <v>71</v>
      </c>
      <c r="C6" s="29" t="s">
        <v>90</v>
      </c>
      <c r="D6" s="19">
        <v>1</v>
      </c>
      <c r="E6" s="29" t="s">
        <v>91</v>
      </c>
      <c r="F6" s="30" t="s">
        <v>65</v>
      </c>
    </row>
    <row r="7" spans="1:11" s="30" customFormat="1" ht="12.75" customHeight="1">
      <c r="A7" s="29" t="s">
        <v>94</v>
      </c>
      <c r="B7" s="29" t="s">
        <v>107</v>
      </c>
      <c r="C7" s="29" t="s">
        <v>121</v>
      </c>
      <c r="D7" s="19">
        <v>2</v>
      </c>
      <c r="E7" s="30" t="s">
        <v>186</v>
      </c>
      <c r="H7" s="30" t="s">
        <v>65</v>
      </c>
    </row>
    <row r="8" spans="1:11" s="30" customFormat="1" ht="12.75" customHeight="1">
      <c r="A8" s="29"/>
      <c r="B8" s="29"/>
      <c r="C8" s="29"/>
      <c r="D8" s="19"/>
      <c r="E8" s="29"/>
    </row>
    <row r="9" spans="1:11" s="30" customFormat="1" ht="12.75" customHeight="1">
      <c r="A9" s="29"/>
      <c r="B9" s="29"/>
      <c r="C9" s="29"/>
      <c r="D9" s="19"/>
      <c r="E9" s="29"/>
    </row>
    <row r="10" spans="1:11" s="30" customFormat="1" ht="12.75" customHeight="1">
      <c r="A10" s="29"/>
      <c r="B10" s="29"/>
      <c r="C10" s="29"/>
      <c r="D10" s="19"/>
      <c r="E10" s="29"/>
    </row>
    <row r="11" spans="1:11" s="30" customFormat="1" ht="12.75" customHeight="1">
      <c r="A11" s="29"/>
      <c r="B11" s="29"/>
      <c r="C11" s="29"/>
      <c r="D11" s="19"/>
      <c r="E11" s="29"/>
    </row>
    <row r="12" spans="1:11" s="30" customFormat="1" ht="12.75" customHeight="1">
      <c r="A12" s="29"/>
      <c r="B12" s="29"/>
      <c r="C12" s="29"/>
      <c r="D12" s="19"/>
    </row>
    <row r="13" spans="1:11" s="30" customFormat="1" ht="12.75" customHeight="1">
      <c r="A13" s="29"/>
      <c r="B13" s="29"/>
      <c r="C13" s="29"/>
      <c r="D13" s="19"/>
    </row>
    <row r="14" spans="1:11" s="30" customFormat="1" ht="12.75" customHeight="1">
      <c r="D14" s="17"/>
    </row>
    <row r="15" spans="1:11" s="30" customFormat="1" ht="12.75" customHeight="1">
      <c r="D15" s="17"/>
    </row>
    <row r="16" spans="1:11" s="30" customFormat="1" ht="12.75" customHeight="1">
      <c r="D16" s="17"/>
    </row>
    <row r="17" spans="3:4" s="30" customFormat="1" ht="12.75" customHeight="1">
      <c r="D17" s="17"/>
    </row>
    <row r="18" spans="3:4" s="30" customFormat="1" ht="12.75" customHeight="1">
      <c r="D18" s="17"/>
    </row>
    <row r="19" spans="3:4" s="30" customFormat="1" ht="12.75" customHeight="1">
      <c r="D19" s="17"/>
    </row>
    <row r="20" spans="3:4" s="30" customFormat="1" ht="12.75" customHeight="1">
      <c r="D20" s="17"/>
    </row>
    <row r="21" spans="3:4" s="30" customFormat="1" ht="12.75" customHeight="1">
      <c r="D21" s="17"/>
    </row>
    <row r="22" spans="3:4" s="30" customFormat="1" ht="12.75" customHeight="1">
      <c r="D22" s="17"/>
    </row>
    <row r="23" spans="3:4" s="30" customFormat="1" ht="12.75" customHeight="1">
      <c r="D23" s="17"/>
    </row>
    <row r="24" spans="3:4" s="30" customFormat="1" ht="12.75" customHeight="1">
      <c r="D24" s="17"/>
    </row>
    <row r="25" spans="3:4" s="30" customFormat="1" ht="12.75" customHeight="1">
      <c r="D25" s="17"/>
    </row>
    <row r="26" spans="3:4" s="30" customFormat="1" ht="12.75" customHeight="1">
      <c r="D26" s="17"/>
    </row>
    <row r="27" spans="3:4" s="30" customFormat="1" ht="12.75" customHeight="1">
      <c r="D27" s="17"/>
    </row>
    <row r="28" spans="3:4" s="30" customFormat="1" ht="12.75" customHeight="1">
      <c r="D28" s="17"/>
    </row>
    <row r="29" spans="3:4" ht="12.75" customHeight="1">
      <c r="C29" s="1" t="s">
        <v>33</v>
      </c>
      <c r="D29" s="24">
        <f>SUM(D4:D28)</f>
        <v>7</v>
      </c>
    </row>
    <row r="30" spans="3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3"/>
  <dimension ref="A1:D45"/>
  <sheetViews>
    <sheetView topLeftCell="A19" zoomScaleNormal="100" workbookViewId="0">
      <selection activeCell="B34" sqref="B34:B45"/>
    </sheetView>
  </sheetViews>
  <sheetFormatPr baseColWidth="10" defaultColWidth="9.140625" defaultRowHeight="12.75" customHeight="1"/>
  <cols>
    <col min="1" max="1" width="55.140625" customWidth="1"/>
    <col min="2" max="2" width="25.42578125" customWidth="1"/>
    <col min="3" max="3" width="52" customWidth="1"/>
    <col min="4" max="5" width="9.140625" customWidth="1"/>
  </cols>
  <sheetData>
    <row r="1" spans="1:4" ht="12.75" customHeight="1">
      <c r="A1" s="1" t="s">
        <v>21</v>
      </c>
      <c r="B1" s="9"/>
      <c r="C1" s="1" t="s">
        <v>18</v>
      </c>
    </row>
    <row r="2" spans="1:4" ht="12.75" customHeight="1">
      <c r="A2" s="1" t="s">
        <v>48</v>
      </c>
      <c r="B2" s="1" t="s">
        <v>43</v>
      </c>
      <c r="C2" s="9"/>
    </row>
    <row r="3" spans="1:4" ht="12.75" customHeight="1">
      <c r="A3" s="9"/>
      <c r="B3" s="9"/>
      <c r="C3" s="9"/>
    </row>
    <row r="4" spans="1:4" ht="12.75" customHeight="1">
      <c r="A4" s="9"/>
      <c r="B4" s="9"/>
      <c r="C4" s="9"/>
      <c r="D4" t="s">
        <v>66</v>
      </c>
    </row>
    <row r="5" spans="1:4" ht="12.75" customHeight="1">
      <c r="A5" s="9"/>
      <c r="B5" s="9"/>
      <c r="C5" s="9"/>
      <c r="D5" t="s">
        <v>65</v>
      </c>
    </row>
    <row r="6" spans="1:4" ht="12.75" customHeight="1">
      <c r="A6" s="10"/>
      <c r="B6" s="10"/>
      <c r="C6" s="9"/>
    </row>
    <row r="7" spans="1:4" ht="12.75" customHeight="1">
      <c r="A7" s="11" t="s">
        <v>9</v>
      </c>
      <c r="B7" s="39">
        <f xml:space="preserve"> SUMIFS('1 _ Alejandro Garcia'!D5:'1 _ Alejandro Garcia'!D28,'1 _ Alejandro Garcia'!B5:'1 _ Alejandro Garcia'!B28,"R*") + SUMIFS('2 _ Diego Ricca'!D5:'2 _ Diego Ricca'!D28,'2 _ Diego Ricca'!B5:'2 _ Diego Ricca'!B28,"Si") + SUMIFS('3 _ Federico Andrade'!D5:'3 _ Federico Andrade'!D28,'3 _ Federico Andrade'!B5:'3 _ Federico Andrade'!B28,"R*") + SUMIFS('4 _ Federico Trinidad'!D5:'4 _ Federico Trinidad'!D28,'4 _ Federico Trinidad'!B5:'4 _ Federico Trinidad'!B28,"R*") + SUMIFS('5 _ Ignacio Infante'!D5:'5 _ Ignacio Infante'!D28,'5 _ Ignacio Infante'!B5:'5 _ Ignacio Infante'!B28,"R*") + SUMIFS('6 _ Javier Madeiro'!D5:'6 _ Javier Madeiro'!D28,'6 _ Javier Madeiro'!B5:'6 _ Javier Madeiro'!B28,"R*") + SUMIFS('7 _ José Cordero'!D5:'7 _ José Cordero'!D28,'7 _ José Cordero'!B5:'7 _ José Cordero'!B28,"R*") + SUMIFS('8 _ Juan Ghiringhelli'!D5:'8 _ Juan Ghiringhelli'!D28,'8 _ Juan Ghiringhelli'!B5:'8 _ Juan Ghiringhelli'!B28,"R*") + SUMIFS('9 _ Leticia Vilariño'!D5:'9 _ Leticia Vilariño'!D28,'9 _ Leticia Vilariño'!B5:'9 _ Leticia Vilariño'!B28,"R*") + SUMIFS('9 _ Leticia Vilariño'!D5:'9 _ Leticia Vilariño'!D28,'9 _ Leticia Vilariño'!B5:'9 _ Leticia Vilariño'!B28,"R*") + SUMIFS('10 _ Marcos Sander'!D5:'10 _ Marcos Sander'!D28,'10 _ Marcos Sander'!B5:'10 _ Marcos Sander'!B28,"R*") + SUMIFS('11 _ Martín Taruselli'!D5:'11 _ Martín Taruselli'!D28,'11 _ Martín Taruselli'!B5:'11 _ Martín Taruselli'!B28,"R*") + SUMIFS('12 _ Vicente Acosta'!D5:'12 _ Vicente Acosta'!D28,'12 _ Vicente Acosta'!B5:'12 _ Vicente Acosta'!B28,"R*")</f>
        <v>7</v>
      </c>
      <c r="C7" s="37"/>
    </row>
    <row r="8" spans="1:4" ht="12.75" customHeight="1">
      <c r="A8" s="13" t="s">
        <v>45</v>
      </c>
      <c r="B8" s="26">
        <f xml:space="preserve"> SUMIFS('1 _ Alejandro Garcia'!D5:'1 _ Alejandro Garcia'!D28,'1 _ Alejandro Garcia'!B5:'1 _ Alejandro Garcia'!B28,"D*") + SUMIFS('2 _ Diego Ricca'!D5:'2 _ Diego Ricca'!D28,'2 _ Diego Ricca'!B5:'2 _ Diego Ricca'!B28,"Si") + SUMIFS('3 _ Federico Andrade'!D5:'3 _ Federico Andrade'!D28,'3 _ Federico Andrade'!B5:'3 _ Federico Andrade'!B28,"D*") + SUMIFS('4 _ Federico Trinidad'!D5:'4 _ Federico Trinidad'!D28,'4 _ Federico Trinidad'!B5:'4 _ Federico Trinidad'!B28,"D*") + SUMIFS('5 _ Ignacio Infante'!D5:'5 _ Ignacio Infante'!D28,'5 _ Ignacio Infante'!B5:'5 _ Ignacio Infante'!B28,"D*") + SUMIFS('6 _ Javier Madeiro'!D5:'6 _ Javier Madeiro'!D28,'6 _ Javier Madeiro'!B5:'6 _ Javier Madeiro'!B28,"D*") + SUMIFS('7 _ José Cordero'!D5:'7 _ José Cordero'!D28,'7 _ José Cordero'!B5:'7 _ José Cordero'!B28,"D*") + SUMIFS('8 _ Juan Ghiringhelli'!D5:'8 _ Juan Ghiringhelli'!D28,'8 _ Juan Ghiringhelli'!B5:'8 _ Juan Ghiringhelli'!B28,"D*") + SUMIFS('9 _ Leticia Vilariño'!D5:'9 _ Leticia Vilariño'!D28,'9 _ Leticia Vilariño'!B5:'9 _ Leticia Vilariño'!B28,"D*") + SUMIFS('9 _ Leticia Vilariño'!D5:'9 _ Leticia Vilariño'!D28,'9 _ Leticia Vilariño'!B5:'9 _ Leticia Vilariño'!B28,"D*") + SUMIFS('10 _ Marcos Sander'!D5:'10 _ Marcos Sander'!D28,'10 _ Marcos Sander'!B5:'10 _ Marcos Sander'!B28,"D*") + SUMIFS('11 _ Martín Taruselli'!D5:'11 _ Martín Taruselli'!D28,'11 _ Martín Taruselli'!B5:'11 _ Martín Taruselli'!B28,"D*") + SUMIFS('12 _ Vicente Acosta'!D5:'12 _ Vicente Acosta'!D28,'12 _ Vicente Acosta'!B5:'12 _ Vicente Acosta'!B28,"D*")</f>
        <v>19</v>
      </c>
      <c r="C8" s="38"/>
    </row>
    <row r="9" spans="1:4" ht="12.75" customHeight="1">
      <c r="A9" s="13" t="s">
        <v>25</v>
      </c>
      <c r="B9" s="26">
        <f xml:space="preserve"> SUMIFS('1 _ Alejandro Garcia'!D5:'1 _ Alejandro Garcia'!D28,'1 _ Alejandro Garcia'!B5:'1 _ Alejandro Garcia'!B28,"I*") + SUMIFS('2 _ Diego Ricca'!D5:'2 _ Diego Ricca'!D28,'2 _ Diego Ricca'!B5:'2 _ Diego Ricca'!B28,"Si") + SUMIFS('3 _ Federico Andrade'!D5:'3 _ Federico Andrade'!D28,'3 _ Federico Andrade'!B5:'3 _ Federico Andrade'!B28,"I*") + SUMIFS('4 _ Federico Trinidad'!D5:'4 _ Federico Trinidad'!D28,'4 _ Federico Trinidad'!B5:'4 _ Federico Trinidad'!B28,"I*") + SUMIFS('5 _ Ignacio Infante'!D5:'5 _ Ignacio Infante'!D28,'5 _ Ignacio Infante'!B5:'5 _ Ignacio Infante'!B28,"I*") + SUMIFS('6 _ Javier Madeiro'!D5:'6 _ Javier Madeiro'!D28,'6 _ Javier Madeiro'!B5:'6 _ Javier Madeiro'!B28,"I*") + SUMIFS('7 _ José Cordero'!D5:'7 _ José Cordero'!D28,'7 _ José Cordero'!B5:'7 _ José Cordero'!B28,"I*") + SUMIFS('8 _ Juan Ghiringhelli'!D5:'8 _ Juan Ghiringhelli'!D28,'8 _ Juan Ghiringhelli'!B5:'8 _ Juan Ghiringhelli'!B28,"I*") + SUMIFS('9 _ Leticia Vilariño'!D5:'9 _ Leticia Vilariño'!D28,'9 _ Leticia Vilariño'!B5:'9 _ Leticia Vilariño'!B28,"I*") + SUMIFS('9 _ Leticia Vilariño'!D5:'9 _ Leticia Vilariño'!D28,'9 _ Leticia Vilariño'!B5:'9 _ Leticia Vilariño'!B28,"I*") + SUMIFS('10 _ Marcos Sander'!D5:'10 _ Marcos Sander'!D28,'10 _ Marcos Sander'!B5:'10 _ Marcos Sander'!B28,"I*") + SUMIFS('11 _ Martín Taruselli'!D5:'11 _ Martín Taruselli'!D28,'11 _ Martín Taruselli'!B5:'11 _ Martín Taruselli'!B28,"I*") + SUMIFS('12 _ Vicente Acosta'!D5:'12 _ Vicente Acosta'!D28,'12 _ Vicente Acosta'!B5:'12 _ Vicente Acosta'!B28,"I*")</f>
        <v>66</v>
      </c>
      <c r="C9" s="37"/>
    </row>
    <row r="10" spans="1:4" ht="12.75" customHeight="1">
      <c r="A10" s="13" t="s">
        <v>6</v>
      </c>
      <c r="B10" s="26">
        <f xml:space="preserve"> SUMIFS('1 _ Alejandro Garcia'!D5:'1 _ Alejandro Garcia'!D28,'1 _ Alejandro Garcia'!B5:'1 _ Alejandro Garcia'!B28,"Q*") + SUMIFS('2 _ Diego Ricca'!D5:'2 _ Diego Ricca'!D28,'2 _ Diego Ricca'!B5:'2 _ Diego Ricca'!B28,"Si") + SUMIFS('3 _ Federico Andrade'!D5:'3 _ Federico Andrade'!D28,'3 _ Federico Andrade'!B5:'3 _ Federico Andrade'!B28,"Q*") + SUMIFS('4 _ Federico Trinidad'!D5:'4 _ Federico Trinidad'!D28,'4 _ Federico Trinidad'!B5:'4 _ Federico Trinidad'!B28,"Q*") + SUMIFS('5 _ Ignacio Infante'!D5:'5 _ Ignacio Infante'!D28,'5 _ Ignacio Infante'!B5:'5 _ Ignacio Infante'!B28,"Q*") + SUMIFS('6 _ Javier Madeiro'!D5:'6 _ Javier Madeiro'!D28,'6 _ Javier Madeiro'!B5:'6 _ Javier Madeiro'!B28,"Q*") + SUMIFS('7 _ José Cordero'!D5:'7 _ José Cordero'!D28,'7 _ José Cordero'!B5:'7 _ José Cordero'!B28,"Q*") + SUMIFS('8 _ Juan Ghiringhelli'!D5:'8 _ Juan Ghiringhelli'!D28,'8 _ Juan Ghiringhelli'!B5:'8 _ Juan Ghiringhelli'!B28,"Q*") + SUMIFS('9 _ Leticia Vilariño'!D5:'9 _ Leticia Vilariño'!D28,'9 _ Leticia Vilariño'!B5:'9 _ Leticia Vilariño'!B28,"Q*") + SUMIFS('9 _ Leticia Vilariño'!D5:'9 _ Leticia Vilariño'!D28,'9 _ Leticia Vilariño'!B5:'9 _ Leticia Vilariño'!B28,"Q*") + SUMIFS('10 _ Marcos Sander'!D5:'10 _ Marcos Sander'!D28,'10 _ Marcos Sander'!B5:'10 _ Marcos Sander'!B28,"Q*") + SUMIFS('11 _ Martín Taruselli'!D5:'11 _ Martín Taruselli'!D28,'11 _ Martín Taruselli'!B5:'11 _ Martín Taruselli'!B28,"Q*") + SUMIFS('12 _ Vicente Acosta'!D5:'12 _ Vicente Acosta'!D28,'12 _ Vicente Acosta'!B5:'12 _ Vicente Acosta'!B28,"Q*")</f>
        <v>14.5</v>
      </c>
      <c r="C10" s="38"/>
    </row>
    <row r="11" spans="1:4" ht="12.75" customHeight="1">
      <c r="A11" s="13" t="s">
        <v>16</v>
      </c>
      <c r="B11" s="26">
        <f xml:space="preserve"> SUMIFS('1 _ Alejandro Garcia'!D5:'1 _ Alejandro Garcia'!D28,'1 _ Alejandro Garcia'!B5:'1 _ Alejandro Garcia'!B28,"C*") + SUMIFS('2 _ Diego Ricca'!D5:'2 _ Diego Ricca'!D28,'2 _ Diego Ricca'!B5:'2 _ Diego Ricca'!B28,"Si") + SUMIFS('3 _ Federico Andrade'!D5:'3 _ Federico Andrade'!D28,'3 _ Federico Andrade'!B5:'3 _ Federico Andrade'!B28,"C*") + SUMIFS('4 _ Federico Trinidad'!D5:'4 _ Federico Trinidad'!D28,'4 _ Federico Trinidad'!B5:'4 _ Federico Trinidad'!B28,"C*") + SUMIFS('5 _ Ignacio Infante'!D5:'5 _ Ignacio Infante'!D28,'5 _ Ignacio Infante'!B5:'5 _ Ignacio Infante'!B28,"C*") + SUMIFS('6 _ Javier Madeiro'!D5:'6 _ Javier Madeiro'!D28,'6 _ Javier Madeiro'!B5:'6 _ Javier Madeiro'!B28,"C*") + SUMIFS('7 _ José Cordero'!D5:'7 _ José Cordero'!D28,'7 _ José Cordero'!B5:'7 _ José Cordero'!B28,"C*") + SUMIFS('8 _ Juan Ghiringhelli'!D5:'8 _ Juan Ghiringhelli'!D28,'8 _ Juan Ghiringhelli'!B5:'8 _ Juan Ghiringhelli'!B28,"C*") + SUMIFS('9 _ Leticia Vilariño'!D5:'9 _ Leticia Vilariño'!D28,'9 _ Leticia Vilariño'!B5:'9 _ Leticia Vilariño'!B28,"C*") + SUMIFS('9 _ Leticia Vilariño'!D5:'9 _ Leticia Vilariño'!D28,'9 _ Leticia Vilariño'!B5:'9 _ Leticia Vilariño'!B28,"C*") + SUMIFS('10 _ Marcos Sander'!D5:'10 _ Marcos Sander'!D28,'10 _ Marcos Sander'!B5:'10 _ Marcos Sander'!B28,"C*") + SUMIFS('11 _ Martín Taruselli'!D5:'11 _ Martín Taruselli'!D28,'11 _ Martín Taruselli'!B5:'11 _ Martín Taruselli'!B28,"C*") + SUMIFS('12 _ Vicente Acosta'!D5:'12 _ Vicente Acosta'!D28,'12 _ Vicente Acosta'!B5:'12 _ Vicente Acosta'!B28,"C*")</f>
        <v>0</v>
      </c>
      <c r="C11" s="37"/>
    </row>
    <row r="12" spans="1:4" ht="12.75" customHeight="1">
      <c r="A12" s="13" t="s">
        <v>3</v>
      </c>
      <c r="B12" s="26">
        <f xml:space="preserve"> SUMIFS('1 _ Alejandro Garcia'!D5:'1 _ Alejandro Garcia'!D28,'1 _ Alejandro Garcia'!B5:'1 _ Alejandro Garcia'!B28,"G*") + SUMIFS('2 _ Diego Ricca'!D5:'2 _ Diego Ricca'!D28,'2 _ Diego Ricca'!B5:'2 _ Diego Ricca'!B28,"Si") + SUMIFS('3 _ Federico Andrade'!D5:'3 _ Federico Andrade'!D28,'3 _ Federico Andrade'!B5:'3 _ Federico Andrade'!B28,"G*") + SUMIFS('4 _ Federico Trinidad'!D5:'4 _ Federico Trinidad'!D28,'4 _ Federico Trinidad'!B5:'4 _ Federico Trinidad'!B28,"G*") + SUMIFS('5 _ Ignacio Infante'!D5:'5 _ Ignacio Infante'!D28,'5 _ Ignacio Infante'!B5:'5 _ Ignacio Infante'!B28,"G*") + SUMIFS('6 _ Javier Madeiro'!D5:'6 _ Javier Madeiro'!D28,'6 _ Javier Madeiro'!B5:'6 _ Javier Madeiro'!B28,"G*") + SUMIFS('7 _ José Cordero'!D5:'7 _ José Cordero'!D28,'7 _ José Cordero'!B5:'7 _ José Cordero'!B28,"G*") + SUMIFS('8 _ Juan Ghiringhelli'!D5:'8 _ Juan Ghiringhelli'!D28,'8 _ Juan Ghiringhelli'!B5:'8 _ Juan Ghiringhelli'!B28,"G*") + SUMIFS('9 _ Leticia Vilariño'!D5:'9 _ Leticia Vilariño'!D28,'9 _ Leticia Vilariño'!B5:'9 _ Leticia Vilariño'!B28,"G*") + SUMIFS('9 _ Leticia Vilariño'!D5:'9 _ Leticia Vilariño'!D28,'9 _ Leticia Vilariño'!B5:'9 _ Leticia Vilariño'!B28,"G*") + SUMIFS('10 _ Marcos Sander'!D5:'10 _ Marcos Sander'!D28,'10 _ Marcos Sander'!B5:'10 _ Marcos Sander'!B28,"G*") + SUMIFS('11 _ Martín Taruselli'!D5:'11 _ Martín Taruselli'!D28,'11 _ Martín Taruselli'!B5:'11 _ Martín Taruselli'!B28,"G*") + SUMIFS('12 _ Vicente Acosta'!D5:'12 _ Vicente Acosta'!D28,'12 _ Vicente Acosta'!B5:'12 _ Vicente Acosta'!B28,"G*")</f>
        <v>24.5</v>
      </c>
      <c r="C12" s="37"/>
    </row>
    <row r="13" spans="1:4" ht="12.75" customHeight="1">
      <c r="A13" s="13" t="s">
        <v>44</v>
      </c>
      <c r="B13" s="26">
        <f xml:space="preserve"> SUMIFS('1 _ Alejandro Garcia'!D5:'1 _ Alejandro Garcia'!D28,'1 _ Alejandro Garcia'!B5:'1 _ Alejandro Garcia'!B28,"V*") + SUMIFS('2 _ Diego Ricca'!D5:'2 _ Diego Ricca'!D28,'2 _ Diego Ricca'!B5:'2 _ Diego Ricca'!B28,"Si") + SUMIFS('3 _ Federico Andrade'!D5:'3 _ Federico Andrade'!D28,'3 _ Federico Andrade'!B5:'3 _ Federico Andrade'!B28,"V*") + SUMIFS('4 _ Federico Trinidad'!D5:'4 _ Federico Trinidad'!D28,'4 _ Federico Trinidad'!B5:'4 _ Federico Trinidad'!B28,"V*") + SUMIFS('5 _ Ignacio Infante'!D5:'5 _ Ignacio Infante'!D28,'5 _ Ignacio Infante'!B5:'5 _ Ignacio Infante'!B28,"V*") + SUMIFS('6 _ Javier Madeiro'!D5:'6 _ Javier Madeiro'!D28,'6 _ Javier Madeiro'!B5:'6 _ Javier Madeiro'!B28,"V*") + SUMIFS('7 _ José Cordero'!D5:'7 _ José Cordero'!D28,'7 _ José Cordero'!B5:'7 _ José Cordero'!B28,"V*") + SUMIFS('8 _ Juan Ghiringhelli'!D5:'8 _ Juan Ghiringhelli'!D28,'8 _ Juan Ghiringhelli'!B5:'8 _ Juan Ghiringhelli'!B28,"V*") + SUMIFS('9 _ Leticia Vilariño'!D5:'9 _ Leticia Vilariño'!D28,'9 _ Leticia Vilariño'!B5:'9 _ Leticia Vilariño'!B28,"V*") + SUMIFS('9 _ Leticia Vilariño'!D5:'9 _ Leticia Vilariño'!D28,'9 _ Leticia Vilariño'!B5:'9 _ Leticia Vilariño'!B28,"V*") + SUMIFS('10 _ Marcos Sander'!D5:'10 _ Marcos Sander'!D28,'10 _ Marcos Sander'!B5:'10 _ Marcos Sander'!B28,"V*") + SUMIFS('11 _ Martín Taruselli'!D5:'11 _ Martín Taruselli'!D28,'11 _ Martín Taruselli'!B5:'11 _ Martín Taruselli'!B28,"V*") + SUMIFS('12 _ Vicente Acosta'!D5:'12 _ Vicente Acosta'!D28,'12 _ Vicente Acosta'!B5:'12 _ Vicente Acosta'!B28,"V*")</f>
        <v>18</v>
      </c>
      <c r="C13" s="37"/>
    </row>
    <row r="14" spans="1:4" ht="12.75" customHeight="1">
      <c r="A14" s="13" t="s">
        <v>28</v>
      </c>
      <c r="B14" s="26">
        <f xml:space="preserve"> SUMIFS('1 _ Alejandro Garcia'!D5:'1 _ Alejandro Garcia'!D28,'1 _ Alejandro Garcia'!B5:'1 _ Alejandro Garcia'!B28,"U*") + SUMIFS('2 _ Diego Ricca'!D5:'2 _ Diego Ricca'!D28,'2 _ Diego Ricca'!B5:'2 _ Diego Ricca'!B28,"Si") + SUMIFS('3 _ Federico Andrade'!D5:'3 _ Federico Andrade'!D28,'3 _ Federico Andrade'!B5:'3 _ Federico Andrade'!B28,"U*") + SUMIFS('4 _ Federico Trinidad'!D5:'4 _ Federico Trinidad'!D28,'4 _ Federico Trinidad'!B5:'4 _ Federico Trinidad'!B28,"U*") + SUMIFS('5 _ Ignacio Infante'!D5:'5 _ Ignacio Infante'!D28,'5 _ Ignacio Infante'!B5:'5 _ Ignacio Infante'!B28,"U*") + SUMIFS('6 _ Javier Madeiro'!D5:'6 _ Javier Madeiro'!D28,'6 _ Javier Madeiro'!B5:'6 _ Javier Madeiro'!B28,"U*") + SUMIFS('7 _ José Cordero'!D5:'7 _ José Cordero'!D28,'7 _ José Cordero'!B5:'7 _ José Cordero'!B28,"U*") + SUMIFS('8 _ Juan Ghiringhelli'!D5:'8 _ Juan Ghiringhelli'!D28,'8 _ Juan Ghiringhelli'!B5:'8 _ Juan Ghiringhelli'!B28,"U*") + SUMIFS('9 _ Leticia Vilariño'!D5:'9 _ Leticia Vilariño'!D28,'9 _ Leticia Vilariño'!B5:'9 _ Leticia Vilariño'!B28,"U*") + SUMIFS('9 _ Leticia Vilariño'!D5:'9 _ Leticia Vilariño'!D28,'9 _ Leticia Vilariño'!B5:'9 _ Leticia Vilariño'!B28,"U*") + SUMIFS('10 _ Marcos Sander'!D5:'10 _ Marcos Sander'!D28,'10 _ Marcos Sander'!B5:'10 _ Marcos Sander'!B28,"U*") + SUMIFS('11 _ Martín Taruselli'!D5:'11 _ Martín Taruselli'!D28,'11 _ Martín Taruselli'!B5:'11 _ Martín Taruselli'!B28,"U*") + SUMIFS('12 _ Vicente Acosta'!D5:'12 _ Vicente Acosta'!D28,'12 _ Vicente Acosta'!B5:'12 _ Vicente Acosta'!B28,"U*")</f>
        <v>0</v>
      </c>
      <c r="C14" s="37"/>
    </row>
    <row r="15" spans="1:4" ht="12.75" customHeight="1">
      <c r="A15" s="13" t="s">
        <v>32</v>
      </c>
      <c r="B15" s="26">
        <f xml:space="preserve"> SUMIFS('1 _ Alejandro Garcia'!D5:'1 _ Alejandro Garcia'!D28,'1 _ Alejandro Garcia'!B5:'1 _ Alejandro Garcia'!B28,"P*") + SUMIFS('2 _ Diego Ricca'!D5:'2 _ Diego Ricca'!D28,'2 _ Diego Ricca'!B5:'2 _ Diego Ricca'!B28,"Si") + SUMIFS('3 _ Federico Andrade'!D5:'3 _ Federico Andrade'!D28,'3 _ Federico Andrade'!B5:'3 _ Federico Andrade'!B28,"P*") + SUMIFS('4 _ Federico Trinidad'!D5:'4 _ Federico Trinidad'!D28,'4 _ Federico Trinidad'!B5:'4 _ Federico Trinidad'!B28,"P*") + SUMIFS('5 _ Ignacio Infante'!D5:'5 _ Ignacio Infante'!D28,'5 _ Ignacio Infante'!B5:'5 _ Ignacio Infante'!B28,"P*") + SUMIFS('6 _ Javier Madeiro'!D5:'6 _ Javier Madeiro'!D28,'6 _ Javier Madeiro'!B5:'6 _ Javier Madeiro'!B28,"P*") + SUMIFS('7 _ José Cordero'!D5:'7 _ José Cordero'!D28,'7 _ José Cordero'!B5:'7 _ José Cordero'!B28,"P*") + SUMIFS('8 _ Juan Ghiringhelli'!D5:'8 _ Juan Ghiringhelli'!D28,'8 _ Juan Ghiringhelli'!B5:'8 _ Juan Ghiringhelli'!B28,"P*") + SUMIFS('9 _ Leticia Vilariño'!D5:'9 _ Leticia Vilariño'!D28,'9 _ Leticia Vilariño'!B5:'9 _ Leticia Vilariño'!B28,"P*") + SUMIFS('9 _ Leticia Vilariño'!D5:'9 _ Leticia Vilariño'!D28,'9 _ Leticia Vilariño'!B5:'9 _ Leticia Vilariño'!B28,"P*") + SUMIFS('10 _ Marcos Sander'!D5:'10 _ Marcos Sander'!D28,'10 _ Marcos Sander'!B5:'10 _ Marcos Sander'!B28,"P*") + SUMIFS('11 _ Martín Taruselli'!D5:'11 _ Martín Taruselli'!D28,'11 _ Martín Taruselli'!B5:'11 _ Martín Taruselli'!B28,"P*") + SUMIFS('12 _ Vicente Acosta'!D5:'12 _ Vicente Acosta'!D28,'12 _ Vicente Acosta'!B5:'12 _ Vicente Acosta'!B28,"P*")</f>
        <v>0</v>
      </c>
      <c r="C15" s="37"/>
    </row>
    <row r="16" spans="1:4" ht="12.75" customHeight="1">
      <c r="A16" s="14" t="s">
        <v>187</v>
      </c>
      <c r="B16" s="27">
        <f xml:space="preserve"> SUMIFS('1 _ Alejandro Garcia'!D5:'1 _ Alejandro Garcia'!D28,'1 _ Alejandro Garcia'!B5:'1 _ Alejandro Garcia'!B28,"E*") + SUMIFS('2 _ Diego Ricca'!D5:'2 _ Diego Ricca'!D28,'2 _ Diego Ricca'!B5:'2 _ Diego Ricca'!B28,"Si") + SUMIFS('3 _ Federico Andrade'!D5:'3 _ Federico Andrade'!D28,'3 _ Federico Andrade'!B5:'3 _ Federico Andrade'!B28,"E*") + SUMIFS('4 _ Federico Trinidad'!D5:'4 _ Federico Trinidad'!D28,'4 _ Federico Trinidad'!B5:'4 _ Federico Trinidad'!B28,"E*") + SUMIFS('5 _ Ignacio Infante'!D5:'5 _ Ignacio Infante'!D28,'5 _ Ignacio Infante'!B5:'5 _ Ignacio Infante'!B28,"E*") + SUMIFS('6 _ Javier Madeiro'!D5:'6 _ Javier Madeiro'!D28,'6 _ Javier Madeiro'!B5:'6 _ Javier Madeiro'!B28,"E*") + SUMIFS('7 _ José Cordero'!D5:'7 _ José Cordero'!D28,'7 _ José Cordero'!B5:'7 _ José Cordero'!B28,"E*") + SUMIFS('8 _ Juan Ghiringhelli'!D5:'8 _ Juan Ghiringhelli'!D28,'8 _ Juan Ghiringhelli'!B5:'8 _ Juan Ghiringhelli'!B28,"E*") + SUMIFS('9 _ Leticia Vilariño'!D5:'9 _ Leticia Vilariño'!D28,'9 _ Leticia Vilariño'!B5:'9 _ Leticia Vilariño'!B28,"E*") + SUMIFS('9 _ Leticia Vilariño'!D5:'9 _ Leticia Vilariño'!D28,'9 _ Leticia Vilariño'!B5:'9 _ Leticia Vilariño'!B28,"E*") + SUMIFS('10 _ Marcos Sander'!D5:'10 _ Marcos Sander'!D28,'10 _ Marcos Sander'!B5:'10 _ Marcos Sander'!B28,"E*") + SUMIFS('11 _ Martín Taruselli'!D5:'11 _ Martín Taruselli'!D28,'11 _ Martín Taruselli'!B5:'11 _ Martín Taruselli'!B28,"E*") + SUMIFS('12 _ Vicente Acosta'!D5:'12 _ Vicente Acosta'!D28,'12 _ Vicente Acosta'!B5:'12 _ Vicente Acosta'!B28,"E*")</f>
        <v>29</v>
      </c>
      <c r="C16" s="9"/>
    </row>
    <row r="17" spans="1:3" ht="12.75" customHeight="1">
      <c r="A17" s="6"/>
      <c r="B17" s="6"/>
      <c r="C17" s="9"/>
    </row>
    <row r="18" spans="1:3" ht="12.75" customHeight="1">
      <c r="A18" s="10"/>
      <c r="B18" s="10"/>
      <c r="C18" s="37"/>
    </row>
    <row r="19" spans="1:3" ht="12.75" customHeight="1">
      <c r="A19" s="11" t="s">
        <v>39</v>
      </c>
      <c r="B19" s="25">
        <f xml:space="preserve"> SUMIFS('2 _ Diego Ricca'!D5:'2 _ Diego Ricca'!D28,'2 _ Diego Ricca'!F5:'2 _ Diego Ricca'!F28,"Si") + SUMIFS('7 _ José Cordero'!D5:'7 _ José Cordero'!D28,'7 _ José Cordero'!F5:'7 _ José Cordero'!F28,D5) + SUMIFS('9 _ Leticia Vilariño'!D5:'9 _ Leticia Vilariño'!D28,'9 _ Leticia Vilariño'!F5:'9 _ Leticia Vilariño'!F28,D5) + SUMIFS('11 _ Martín Taruselli'!D5:'11 _ Martín Taruselli'!D28,'11 _ Martín Taruselli'!F5:'11 _ Martín Taruselli'!F28,D5)</f>
        <v>18</v>
      </c>
      <c r="C19" s="12"/>
    </row>
    <row r="20" spans="1:3" ht="12.75" customHeight="1">
      <c r="A20" s="13" t="s">
        <v>36</v>
      </c>
      <c r="B20" s="26"/>
      <c r="C20" s="12"/>
    </row>
    <row r="21" spans="1:3" ht="12.75" customHeight="1">
      <c r="A21" s="13" t="s">
        <v>27</v>
      </c>
      <c r="B21" s="26">
        <f xml:space="preserve"> SUMIFS('10 _ Marcos Sander'!D5:'10 _ Marcos Sander'!D28,'10 _ Marcos Sander'!F5:'10 _ Marcos Sander'!F28,D5)</f>
        <v>15</v>
      </c>
      <c r="C21" s="12"/>
    </row>
    <row r="22" spans="1:3" ht="12.75" customHeight="1">
      <c r="A22" s="13" t="s">
        <v>46</v>
      </c>
      <c r="B22" s="26">
        <f xml:space="preserve"> SUMIFS('10 _ Marcos Sander'!D5:'10 _ Marcos Sander'!D28,'10 _ Marcos Sander'!H5:'10 _ Marcos Sander'!H28,D5)</f>
        <v>0</v>
      </c>
      <c r="C22" s="12"/>
    </row>
    <row r="23" spans="1:3" ht="12.75" customHeight="1">
      <c r="A23" s="13" t="s">
        <v>7</v>
      </c>
      <c r="B23" s="26">
        <f xml:space="preserve"> SUMIFS('2 _ Diego Ricca'!D5:'2 _ Diego Ricca'!D28,'2 _ Diego Ricca'!G5:'2 _ Diego Ricca'!G28,"Si") + SUMIFS('3 _ Federico Andrade'!D5:'3 _ Federico Andrade'!D28,'3 _ Federico Andrade'!G5:'3 _ Federico Andrade'!G28,D5) + SUMIFS('4 _ Federico Trinidad'!D5:'4 _ Federico Trinidad'!D28,'4 _ Federico Trinidad'!G5:'4 _ Federico Trinidad'!G28,D5) + SUMIFS('5 _ Ignacio Infante'!D5:'5 _ Ignacio Infante'!D28,'5 _ Ignacio Infante'!G5:'5 _ Ignacio Infante'!G28,D5) + SUMIFS('7 _ José Cordero'!D5:'7 _ José Cordero'!D28,'7 _ José Cordero'!G5:'7 _ José Cordero'!G28,D5) + SUMIFS('9 _ Leticia Vilariño'!D5:'9 _ Leticia Vilariño'!D28,'9 _ Leticia Vilariño'!H5:'9 _ Leticia Vilariño'!H28,D5) + SUMIFS('9 _ Leticia Vilariño'!D5:'9 _ Leticia Vilariño'!D28,'9 _ Leticia Vilariño'!G5:'9 _ Leticia Vilariño'!G28,D5) + SUMIFS('11 _ Martín Taruselli'!D5:'11 _ Martín Taruselli'!D28,'11 _ Martín Taruselli'!G5:'11 _ Martín Taruselli'!G28,D5) + SUMIFS('12 _ Vicente Acosta'!D5:'12 _ Vicente Acosta'!D28,'12 _ Vicente Acosta'!H5:'12 _ Vicente Acosta'!H28,D5)</f>
        <v>73</v>
      </c>
      <c r="C23" s="12"/>
    </row>
    <row r="24" spans="1:3" ht="12.75" customHeight="1">
      <c r="A24" s="13" t="s">
        <v>42</v>
      </c>
      <c r="B24" s="26">
        <f xml:space="preserve"> SUMIFS('3 _ Federico Andrade'!D5:'3 _ Federico Andrade'!D28,'3 _ Federico Andrade'!F5:'3 _ Federico Andrade'!F28,D5) + SUMIFS('4 _ Federico Trinidad'!D5:'4 _ Federico Trinidad'!D28,'4 _ Federico Trinidad'!F5:'4 _ Federico Trinidad'!F28,D5) + SUMIFS('5 _ Ignacio Infante'!D5:'5 _ Ignacio Infante'!D28,'5 _ Ignacio Infante'!F5:'5 _ Ignacio Infante'!F28,D5) + SUMIFS('12 _ Vicente Acosta'!D5:'12 _ Vicente Acosta'!D28,'12 _ Vicente Acosta'!G5:'12 _ Vicente Acosta'!G28,D5)</f>
        <v>12</v>
      </c>
      <c r="C24" s="12"/>
    </row>
    <row r="25" spans="1:3" ht="12.75" customHeight="1">
      <c r="A25" s="13" t="s">
        <v>8</v>
      </c>
      <c r="B25" s="26">
        <f xml:space="preserve"> SUMIFS('6 _ Javier Madeiro'!D5:'6 _ Javier Madeiro'!D28,'6 _ Javier Madeiro'!F5:'6 _ Javier Madeiro'!F28,D5)</f>
        <v>17</v>
      </c>
      <c r="C25" s="12"/>
    </row>
    <row r="26" spans="1:3" ht="12.75" customHeight="1">
      <c r="A26" s="13" t="s">
        <v>2</v>
      </c>
      <c r="B26" s="26">
        <f xml:space="preserve"> SUMIFS('12 _ Vicente Acosta'!D5:'12 _ Vicente Acosta'!D28,'12 _ Vicente Acosta'!F5:'12 _ Vicente Acosta'!F28,D5)</f>
        <v>1</v>
      </c>
      <c r="C26" s="12"/>
    </row>
    <row r="27" spans="1:3" ht="12.75" customHeight="1">
      <c r="A27" s="13" t="s">
        <v>17</v>
      </c>
      <c r="B27" s="26">
        <f xml:space="preserve"> SUMIFS('1 _ Alejandro Garcia'!D5:'1 _ Alejandro Garcia'!D28,'1 _ Alejandro Garcia'!F5:'1 _ Alejandro Garcia'!F28,D5) + SUMIFS('1 _ Alejandro Garcia'!D5:'1 _ Alejandro Garcia'!D28,'1 _ Alejandro Garcia'!G5:'1 _ Alejandro Garcia'!G28,D5)</f>
        <v>19.5</v>
      </c>
      <c r="C27" s="12"/>
    </row>
    <row r="28" spans="1:3" ht="12.75" customHeight="1">
      <c r="A28" s="16" t="s">
        <v>40</v>
      </c>
      <c r="B28" s="26">
        <f xml:space="preserve"> SUMIFS('6 _ Javier Madeiro'!D5:'6 _ Javier Madeiro'!D28,'6 _ Javier Madeiro'!G5:'6 _ Javier Madeiro'!G28,D5) + SUMIFS('7 _ José Cordero'!D5:'7 _ José Cordero'!D28,'7 _ José Cordero'!H5:'7 _ José Cordero'!H28,D5) + SUMIFS('8 _ Juan Ghiringhelli'!D5:'8 _ Juan Ghiringhelli'!D28,'8 _ Juan Ghiringhelli'!G5:'8 _ Juan Ghiringhelli'!G28,D5) + SUMIFS('10 _ Marcos Sander'!D5:'10 _ Marcos Sander'!D28,'10 _ Marcos Sander'!G5:'10 _ Marcos Sander'!G28,D5)</f>
        <v>0</v>
      </c>
      <c r="C28" s="12"/>
    </row>
    <row r="29" spans="1:3" ht="12.75" customHeight="1">
      <c r="A29" s="13" t="s">
        <v>22</v>
      </c>
      <c r="B29" s="26">
        <f xml:space="preserve"> SUMIFS('8 _ Juan Ghiringhelli'!D5:'8 _ Juan Ghiringhelli'!D28,'8 _ Juan Ghiringhelli'!F5:'8 _ Juan Ghiringhelli'!F28,D5)</f>
        <v>15</v>
      </c>
      <c r="C29" s="12"/>
    </row>
    <row r="30" spans="1:3" ht="12.75" customHeight="1">
      <c r="A30" s="13" t="s">
        <v>26</v>
      </c>
      <c r="B30" s="26">
        <f xml:space="preserve"> SUMIFS('8 _ Juan Ghiringhelli'!D5:'8 _ Juan Ghiringhelli'!D28,'8 _ Juan Ghiringhelli'!H5:'8 _ Juan Ghiringhelli'!H28,D5)</f>
        <v>0</v>
      </c>
      <c r="C30" s="12"/>
    </row>
    <row r="31" spans="1:3" ht="12.75" customHeight="1">
      <c r="A31" s="14" t="s">
        <v>47</v>
      </c>
      <c r="B31" s="15"/>
      <c r="C31" s="9"/>
    </row>
    <row r="32" spans="1:3" ht="12.75" customHeight="1">
      <c r="A32" s="6"/>
      <c r="B32" s="6"/>
      <c r="C32" s="9"/>
    </row>
    <row r="33" spans="1:3" ht="12.75" customHeight="1">
      <c r="A33" s="10"/>
      <c r="B33" s="10"/>
      <c r="C33" s="37"/>
    </row>
    <row r="34" spans="1:3" ht="12.75" customHeight="1">
      <c r="A34" s="11" t="s">
        <v>15</v>
      </c>
      <c r="B34" s="25">
        <f>SUM( '1 _ Alejandro Garcia'!D5:'1 _ Alejandro Garcia'!D28)</f>
        <v>19.5</v>
      </c>
      <c r="C34" s="12"/>
    </row>
    <row r="35" spans="1:3" ht="12.75" customHeight="1">
      <c r="A35" s="13" t="s">
        <v>23</v>
      </c>
      <c r="B35" s="26">
        <f>SUM( '2 _ Diego Ricca'!D5:'2 _ Diego Ricca'!D28)</f>
        <v>16</v>
      </c>
      <c r="C35" s="12"/>
    </row>
    <row r="36" spans="1:3" ht="12.75" customHeight="1">
      <c r="A36" s="13" t="s">
        <v>20</v>
      </c>
      <c r="B36" s="26">
        <f>SUM( '3 _ Federico Andrade'!D5:'3 _ Federico Andrade'!D28)</f>
        <v>15</v>
      </c>
      <c r="C36" s="12"/>
    </row>
    <row r="37" spans="1:3" ht="12.75" customHeight="1">
      <c r="A37" s="13" t="s">
        <v>38</v>
      </c>
      <c r="B37" s="26">
        <f>SUM( '4 _ Federico Trinidad'!D5:'4 _ Federico Trinidad'!D28)</f>
        <v>1</v>
      </c>
      <c r="C37" s="12"/>
    </row>
    <row r="38" spans="1:3" ht="12.75" customHeight="1">
      <c r="A38" s="13" t="s">
        <v>1</v>
      </c>
      <c r="B38" s="26">
        <f>SUM( '5 _ Ignacio Infante'!D5:'5 _ Ignacio Infante'!D28)</f>
        <v>18</v>
      </c>
      <c r="C38" s="12"/>
    </row>
    <row r="39" spans="1:3" ht="12.75" customHeight="1">
      <c r="A39" s="13" t="s">
        <v>0</v>
      </c>
      <c r="B39" s="26">
        <f>SUM( '6 _ Javier Madeiro'!D5:'6 _ Javier Madeiro'!D28)</f>
        <v>17</v>
      </c>
      <c r="C39" s="12"/>
    </row>
    <row r="40" spans="1:3" ht="12.75" customHeight="1">
      <c r="A40" s="13" t="s">
        <v>29</v>
      </c>
      <c r="B40" s="26">
        <f>SUM( '7 _ José Cordero'!D5:'7 _ José Cordero'!D28)</f>
        <v>18</v>
      </c>
      <c r="C40" s="12"/>
    </row>
    <row r="41" spans="1:3" ht="12.75" customHeight="1">
      <c r="A41" s="13" t="s">
        <v>11</v>
      </c>
      <c r="B41" s="26">
        <f>SUM( '8 _ Juan Ghiringhelli'!D5:'8 _ Juan Ghiringhelli'!D28)</f>
        <v>15</v>
      </c>
      <c r="C41" s="12"/>
    </row>
    <row r="42" spans="1:3" ht="12.75" customHeight="1">
      <c r="A42" s="13" t="s">
        <v>24</v>
      </c>
      <c r="B42" s="26">
        <f>SUM( '9 _ Leticia Vilariño'!D5:'9 _ Leticia Vilariño'!D28)</f>
        <v>20</v>
      </c>
      <c r="C42" s="12"/>
    </row>
    <row r="43" spans="1:3" ht="12.75" customHeight="1">
      <c r="A43" s="13" t="s">
        <v>12</v>
      </c>
      <c r="B43" s="26">
        <f>SUM( '10 _ Marcos Sander'!D5:'10 _ Marcos Sander'!D28)</f>
        <v>15</v>
      </c>
      <c r="C43" s="12"/>
    </row>
    <row r="44" spans="1:3" ht="12.75" customHeight="1">
      <c r="A44" s="13" t="s">
        <v>31</v>
      </c>
      <c r="B44" s="26">
        <f>SUM( '11 _ Martín Taruselli'!D5:'11 _ Martín Taruselli'!D28)</f>
        <v>13</v>
      </c>
      <c r="C44" s="12"/>
    </row>
    <row r="45" spans="1:3" ht="12.75" customHeight="1">
      <c r="A45" s="14" t="s">
        <v>37</v>
      </c>
      <c r="B45" s="27">
        <f>SUM( '12 _ Vicente Acosta'!D5:'12 _ Vicente Acosta'!D28)</f>
        <v>7</v>
      </c>
    </row>
  </sheetData>
  <dataConsolidate>
    <dataRefs count="12">
      <dataRef ref="D5:D28" sheet="1 _ Alejandro Garcia"/>
      <dataRef ref="D5:D28" sheet="10 _ Marcos Sander"/>
      <dataRef ref="D5:D28" sheet="11 _ Martín Taruselli"/>
      <dataRef ref="D5:D28" sheet="12 _ Vicente Acosta"/>
      <dataRef ref="D5:D28" sheet="2 _ Diego Ricca"/>
      <dataRef ref="D5:D28" sheet="3 _ Federico Andrade"/>
      <dataRef ref="D5:D28" sheet="4 _ Federico Trinidad"/>
      <dataRef ref="D5:D28" sheet="6 _ Javier Madeiro"/>
      <dataRef ref="D5:D28" sheet="7 _ José Cordero"/>
      <dataRef ref="D5:D28" sheet="8 _ Juan Ghiringhelli"/>
      <dataRef ref="D5:D28" sheet="9 _ Leticia Vilariño"/>
      <dataRef name="$D$5:$D$28'5 _ Ignacio Infante'!"/>
    </dataRefs>
  </dataConsolidate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4"/>
  <dimension ref="A1"/>
  <sheetViews>
    <sheetView zoomScaleNormal="100" workbookViewId="0">
      <selection activeCell="L17" sqref="L17"/>
    </sheetView>
  </sheetViews>
  <sheetFormatPr baseColWidth="10" defaultColWidth="9.140625" defaultRowHeight="12.75" customHeight="1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5"/>
  <dimension ref="A1"/>
  <sheetViews>
    <sheetView zoomScaleNormal="100" workbookViewId="0">
      <selection activeCell="B4" sqref="B4"/>
    </sheetView>
  </sheetViews>
  <sheetFormatPr baseColWidth="10" defaultColWidth="9.140625" defaultRowHeight="12.75" customHeight="1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Hoja16"/>
  <dimension ref="A1"/>
  <sheetViews>
    <sheetView tabSelected="1" workbookViewId="0">
      <selection activeCell="B3" sqref="B3"/>
    </sheetView>
  </sheetViews>
  <sheetFormatPr baseColWidth="10" defaultRowHeight="12.7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K30"/>
  <sheetViews>
    <sheetView zoomScaleNormal="100" workbookViewId="0">
      <selection activeCell="A5" sqref="A5:K11"/>
    </sheetView>
  </sheetViews>
  <sheetFormatPr baseColWidth="10" defaultColWidth="9.140625" defaultRowHeight="12.75" customHeight="1"/>
  <cols>
    <col min="1" max="1" width="12.7109375" customWidth="1"/>
    <col min="2" max="2" width="18.5703125" customWidth="1"/>
    <col min="3" max="3" width="36" customWidth="1"/>
    <col min="4" max="4" width="10.85546875" style="17" customWidth="1"/>
    <col min="5" max="5" width="50.140625" customWidth="1"/>
    <col min="6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23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51</v>
      </c>
      <c r="G4" s="5" t="s">
        <v>52</v>
      </c>
      <c r="H4" s="5"/>
      <c r="I4" s="5"/>
      <c r="J4" s="5"/>
      <c r="K4" s="5"/>
    </row>
    <row r="5" spans="1:11" ht="12.75" customHeight="1">
      <c r="A5" s="28" t="s">
        <v>85</v>
      </c>
      <c r="B5" s="28" t="s">
        <v>86</v>
      </c>
      <c r="C5" s="28" t="s">
        <v>87</v>
      </c>
      <c r="D5" s="19">
        <v>4</v>
      </c>
      <c r="E5" s="7" t="s">
        <v>88</v>
      </c>
      <c r="F5" s="6"/>
      <c r="G5" s="6"/>
      <c r="H5" s="6"/>
      <c r="I5" s="6"/>
      <c r="J5" s="6"/>
      <c r="K5" s="6"/>
    </row>
    <row r="6" spans="1:11" ht="12.75" customHeight="1">
      <c r="A6" s="29" t="s">
        <v>89</v>
      </c>
      <c r="B6" s="29" t="s">
        <v>71</v>
      </c>
      <c r="C6" s="29" t="s">
        <v>90</v>
      </c>
      <c r="D6" s="19">
        <v>1</v>
      </c>
      <c r="E6" s="7" t="s">
        <v>91</v>
      </c>
      <c r="F6" t="s">
        <v>65</v>
      </c>
    </row>
    <row r="7" spans="1:11" ht="12.75" customHeight="1">
      <c r="A7" s="29" t="s">
        <v>89</v>
      </c>
      <c r="B7" s="29" t="s">
        <v>74</v>
      </c>
      <c r="C7" s="29" t="s">
        <v>92</v>
      </c>
      <c r="D7" s="21">
        <v>1</v>
      </c>
      <c r="E7" s="7" t="s">
        <v>93</v>
      </c>
      <c r="F7" t="s">
        <v>65</v>
      </c>
    </row>
    <row r="8" spans="1:11" ht="12.75" customHeight="1">
      <c r="A8" s="29" t="s">
        <v>94</v>
      </c>
      <c r="B8" s="29" t="s">
        <v>95</v>
      </c>
      <c r="C8" s="29" t="s">
        <v>96</v>
      </c>
      <c r="D8" s="19">
        <v>2</v>
      </c>
      <c r="E8" s="7" t="s">
        <v>97</v>
      </c>
      <c r="F8" t="s">
        <v>65</v>
      </c>
    </row>
    <row r="9" spans="1:11" ht="12.75" customHeight="1">
      <c r="A9" s="29" t="s">
        <v>98</v>
      </c>
      <c r="B9" s="29" t="s">
        <v>95</v>
      </c>
      <c r="C9" s="29" t="s">
        <v>96</v>
      </c>
      <c r="D9" s="19">
        <v>2</v>
      </c>
      <c r="E9" s="7" t="s">
        <v>99</v>
      </c>
      <c r="F9" t="s">
        <v>65</v>
      </c>
    </row>
    <row r="10" spans="1:11" ht="12.75" customHeight="1">
      <c r="A10" s="29" t="s">
        <v>100</v>
      </c>
      <c r="B10" s="29" t="s">
        <v>101</v>
      </c>
      <c r="C10" s="29" t="s">
        <v>102</v>
      </c>
      <c r="D10" s="19">
        <v>4</v>
      </c>
      <c r="E10" s="7" t="s">
        <v>103</v>
      </c>
      <c r="F10" t="s">
        <v>65</v>
      </c>
    </row>
    <row r="11" spans="1:11" ht="12.75" customHeight="1">
      <c r="A11" s="29" t="s">
        <v>100</v>
      </c>
      <c r="B11" s="29" t="s">
        <v>104</v>
      </c>
      <c r="C11" s="29" t="s">
        <v>105</v>
      </c>
      <c r="D11" s="19">
        <v>2</v>
      </c>
      <c r="E11" s="7" t="s">
        <v>106</v>
      </c>
      <c r="G11" t="s">
        <v>65</v>
      </c>
    </row>
    <row r="12" spans="1:11" ht="12.75" customHeight="1">
      <c r="A12" s="29"/>
      <c r="B12" s="29"/>
      <c r="C12" s="29"/>
      <c r="D12" s="21"/>
      <c r="E12" s="7"/>
    </row>
    <row r="13" spans="1:11" ht="12.75" customHeight="1">
      <c r="A13" s="29"/>
      <c r="B13" s="29"/>
      <c r="C13" s="29"/>
      <c r="D13" s="19"/>
      <c r="E13" s="7"/>
    </row>
    <row r="14" spans="1:11" ht="12.75" customHeight="1">
      <c r="A14" s="29"/>
      <c r="B14" s="29"/>
      <c r="C14" s="29"/>
      <c r="D14" s="19"/>
      <c r="E14" s="7"/>
    </row>
    <row r="15" spans="1:11" ht="12.75" customHeight="1">
      <c r="A15" s="30"/>
      <c r="B15" s="30"/>
      <c r="C15" s="30"/>
    </row>
    <row r="16" spans="1:11" ht="12.75" customHeight="1">
      <c r="A16" s="30"/>
      <c r="B16" s="30"/>
      <c r="C16" s="30"/>
    </row>
    <row r="17" spans="1:4" ht="12.75" customHeight="1">
      <c r="A17" s="30"/>
      <c r="B17" s="30"/>
      <c r="C17" s="30"/>
    </row>
    <row r="18" spans="1:4" ht="12.75" customHeight="1">
      <c r="A18" s="30"/>
      <c r="B18" s="30"/>
      <c r="C18" s="30"/>
    </row>
    <row r="19" spans="1:4" ht="12.75" customHeight="1">
      <c r="A19" s="30"/>
      <c r="B19" s="30"/>
      <c r="C19" s="30"/>
    </row>
    <row r="20" spans="1:4" ht="12.75" customHeight="1">
      <c r="A20" s="30"/>
      <c r="B20" s="30"/>
      <c r="C20" s="30"/>
    </row>
    <row r="21" spans="1:4" ht="12.75" customHeight="1">
      <c r="A21" s="30"/>
      <c r="B21" s="30"/>
      <c r="C21" s="30"/>
    </row>
    <row r="22" spans="1:4" ht="12.75" customHeight="1">
      <c r="A22" s="30"/>
      <c r="B22" s="30"/>
      <c r="C22" s="30"/>
    </row>
    <row r="23" spans="1:4" ht="12.75" customHeight="1">
      <c r="A23" s="30"/>
      <c r="B23" s="30"/>
      <c r="C23" s="30"/>
    </row>
    <row r="24" spans="1:4" ht="12.75" customHeight="1">
      <c r="A24" s="30"/>
      <c r="B24" s="30"/>
      <c r="C24" s="30"/>
    </row>
    <row r="25" spans="1:4" ht="12.75" customHeight="1">
      <c r="A25" s="30"/>
      <c r="B25" s="30"/>
      <c r="C25" s="30"/>
    </row>
    <row r="26" spans="1:4" ht="12.75" customHeight="1">
      <c r="A26" s="30"/>
      <c r="B26" s="30"/>
      <c r="C26" s="30"/>
    </row>
    <row r="27" spans="1:4" ht="12.75" customHeight="1">
      <c r="A27" s="30"/>
      <c r="B27" s="30"/>
      <c r="C27" s="30"/>
    </row>
    <row r="28" spans="1:4" ht="12.75" customHeight="1">
      <c r="A28" s="30"/>
      <c r="B28" s="30"/>
      <c r="C28" s="30"/>
    </row>
    <row r="29" spans="1:4" ht="12.75" customHeight="1">
      <c r="C29" s="1" t="s">
        <v>33</v>
      </c>
      <c r="D29" s="19">
        <f>SUM(D4:D28)</f>
        <v>16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K30"/>
  <sheetViews>
    <sheetView zoomScaleNormal="100" workbookViewId="0">
      <selection activeCell="A5" sqref="A5:A8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0.85546875" style="22" customWidth="1"/>
    <col min="5" max="5" width="16.7109375" customWidth="1"/>
    <col min="6" max="6" width="12" bestFit="1" customWidth="1"/>
    <col min="7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20</v>
      </c>
    </row>
    <row r="4" spans="1:11" ht="12.75" customHeight="1">
      <c r="A4" s="4" t="s">
        <v>41</v>
      </c>
      <c r="B4" s="4" t="s">
        <v>10</v>
      </c>
      <c r="C4" s="4" t="s">
        <v>14</v>
      </c>
      <c r="D4" s="23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ht="12.75" customHeight="1">
      <c r="A5" s="28" t="s">
        <v>124</v>
      </c>
      <c r="B5" s="6" t="s">
        <v>107</v>
      </c>
      <c r="C5" s="6" t="s">
        <v>108</v>
      </c>
      <c r="D5" s="19">
        <v>2</v>
      </c>
      <c r="E5" s="7"/>
      <c r="F5" s="6" t="s">
        <v>65</v>
      </c>
      <c r="G5" s="6"/>
      <c r="H5" s="6"/>
      <c r="I5" s="6"/>
      <c r="J5" s="6"/>
      <c r="K5" s="6"/>
    </row>
    <row r="6" spans="1:11" ht="12.75" customHeight="1">
      <c r="A6" s="29" t="s">
        <v>124</v>
      </c>
      <c r="B6" s="7" t="s">
        <v>107</v>
      </c>
      <c r="C6" s="7" t="s">
        <v>109</v>
      </c>
      <c r="D6" s="19">
        <v>1</v>
      </c>
      <c r="E6" s="7"/>
      <c r="G6" t="s">
        <v>65</v>
      </c>
    </row>
    <row r="7" spans="1:11" ht="12.75" customHeight="1">
      <c r="A7" s="29" t="s">
        <v>85</v>
      </c>
      <c r="B7" s="7" t="s">
        <v>107</v>
      </c>
      <c r="C7" s="7" t="s">
        <v>110</v>
      </c>
      <c r="D7" s="19">
        <v>2</v>
      </c>
      <c r="F7" t="s">
        <v>65</v>
      </c>
    </row>
    <row r="8" spans="1:11" ht="12.75" customHeight="1">
      <c r="A8" s="29" t="s">
        <v>100</v>
      </c>
      <c r="B8" s="7" t="s">
        <v>107</v>
      </c>
      <c r="C8" s="7" t="s">
        <v>109</v>
      </c>
      <c r="D8" s="19">
        <v>10</v>
      </c>
      <c r="G8" t="s">
        <v>65</v>
      </c>
    </row>
    <row r="9" spans="1:11" ht="12.75" customHeight="1">
      <c r="A9" s="29"/>
      <c r="B9" s="7"/>
      <c r="C9" s="7"/>
      <c r="D9" s="19"/>
    </row>
    <row r="10" spans="1:11" ht="12.75" customHeight="1">
      <c r="A10" s="30"/>
      <c r="D10" s="17"/>
    </row>
    <row r="11" spans="1:11" ht="12.75" customHeight="1">
      <c r="A11" s="30"/>
      <c r="D11" s="17"/>
    </row>
    <row r="12" spans="1:11" ht="12.75" customHeight="1">
      <c r="A12" s="30"/>
      <c r="D12" s="17"/>
    </row>
    <row r="13" spans="1:11" ht="12.75" customHeight="1">
      <c r="A13" s="30"/>
      <c r="D13" s="17"/>
    </row>
    <row r="14" spans="1:11" ht="12.75" customHeight="1">
      <c r="A14" s="30"/>
      <c r="D14" s="17"/>
    </row>
    <row r="15" spans="1:11" ht="12.75" customHeight="1">
      <c r="A15" s="30"/>
      <c r="D15" s="17"/>
    </row>
    <row r="16" spans="1:11" ht="12.75" customHeight="1">
      <c r="A16" s="30"/>
      <c r="D16" s="17"/>
    </row>
    <row r="17" spans="1:4" ht="12.75" customHeight="1">
      <c r="A17" s="30"/>
      <c r="D17" s="17"/>
    </row>
    <row r="18" spans="1:4" ht="12.75" customHeight="1">
      <c r="A18" s="30"/>
      <c r="D18" s="17"/>
    </row>
    <row r="19" spans="1:4" ht="12.75" customHeight="1">
      <c r="A19" s="30"/>
      <c r="D19" s="17"/>
    </row>
    <row r="20" spans="1:4" ht="12.75" customHeight="1">
      <c r="A20" s="30"/>
      <c r="D20" s="17"/>
    </row>
    <row r="21" spans="1:4" ht="12.75" customHeight="1">
      <c r="A21" s="30"/>
      <c r="D21" s="17"/>
    </row>
    <row r="22" spans="1:4" ht="12.75" customHeight="1">
      <c r="A22" s="30"/>
      <c r="D22" s="17"/>
    </row>
    <row r="23" spans="1:4" ht="12.75" customHeight="1">
      <c r="A23" s="30"/>
      <c r="D23" s="17"/>
    </row>
    <row r="24" spans="1:4" ht="12.75" customHeight="1">
      <c r="A24" s="30"/>
      <c r="D24" s="17"/>
    </row>
    <row r="25" spans="1:4" ht="12.75" customHeight="1">
      <c r="A25" s="30"/>
      <c r="D25" s="17"/>
    </row>
    <row r="26" spans="1:4" ht="12.75" customHeight="1">
      <c r="A26" s="30"/>
      <c r="D26" s="17"/>
    </row>
    <row r="27" spans="1:4" ht="12.75" customHeight="1">
      <c r="A27" s="30"/>
      <c r="D27" s="17"/>
    </row>
    <row r="28" spans="1:4" ht="12.75" customHeight="1">
      <c r="A28" s="30"/>
      <c r="D28" s="17"/>
    </row>
    <row r="29" spans="1:4" ht="12.75" customHeight="1">
      <c r="D29" s="17"/>
    </row>
    <row r="30" spans="1:4" ht="12.75" customHeight="1">
      <c r="C30" s="1" t="s">
        <v>33</v>
      </c>
      <c r="D30" s="24">
        <f>SUM(D5:D29)</f>
        <v>15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K30"/>
  <sheetViews>
    <sheetView zoomScaleNormal="100" workbookViewId="0">
      <selection activeCell="A5" sqref="A5"/>
    </sheetView>
  </sheetViews>
  <sheetFormatPr baseColWidth="10" defaultColWidth="9.140625" defaultRowHeight="12.75" customHeight="1"/>
  <cols>
    <col min="1" max="1" width="10.85546875" customWidth="1"/>
    <col min="2" max="2" width="21.42578125" customWidth="1"/>
    <col min="3" max="3" width="44.5703125" customWidth="1"/>
    <col min="4" max="4" width="10.85546875" style="17" customWidth="1"/>
    <col min="5" max="5" width="49.42578125" customWidth="1"/>
    <col min="6" max="6" width="12" bestFit="1" customWidth="1"/>
    <col min="7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35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ht="12.75" customHeight="1">
      <c r="A5" s="28" t="s">
        <v>89</v>
      </c>
      <c r="B5" s="6" t="s">
        <v>71</v>
      </c>
      <c r="C5" s="6" t="s">
        <v>90</v>
      </c>
      <c r="D5" s="19">
        <v>1</v>
      </c>
      <c r="E5" s="7"/>
      <c r="F5" s="6" t="s">
        <v>65</v>
      </c>
      <c r="G5" s="6"/>
      <c r="H5" s="6"/>
      <c r="I5" s="6"/>
      <c r="J5" s="6"/>
      <c r="K5" s="6"/>
    </row>
    <row r="6" spans="1:11" ht="12.75" customHeight="1">
      <c r="A6" s="29"/>
      <c r="B6" s="7"/>
      <c r="C6" s="7"/>
      <c r="D6" s="19"/>
      <c r="E6" s="7"/>
    </row>
    <row r="7" spans="1:11" ht="12.75" customHeight="1">
      <c r="A7" s="29"/>
      <c r="B7" s="7"/>
      <c r="C7" s="7"/>
      <c r="D7" s="19"/>
    </row>
    <row r="8" spans="1:11" ht="12.75" customHeight="1">
      <c r="A8" s="29"/>
      <c r="B8" s="7"/>
      <c r="C8" s="7"/>
      <c r="D8" s="19"/>
      <c r="E8" s="7"/>
    </row>
    <row r="9" spans="1:11" ht="12.75" customHeight="1">
      <c r="A9" s="29"/>
      <c r="B9" s="7"/>
      <c r="C9" s="7"/>
      <c r="D9" s="19"/>
    </row>
    <row r="10" spans="1:11" ht="12.75" customHeight="1">
      <c r="A10" s="30"/>
    </row>
    <row r="11" spans="1:11" ht="12.75" customHeight="1">
      <c r="A11" s="30"/>
    </row>
    <row r="12" spans="1:11" ht="12.75" customHeight="1">
      <c r="A12" s="30"/>
    </row>
    <row r="13" spans="1:11" ht="12.75" customHeight="1">
      <c r="A13" s="30"/>
    </row>
    <row r="14" spans="1:11" ht="12.75" customHeight="1">
      <c r="A14" s="30"/>
    </row>
    <row r="15" spans="1:11" ht="12.75" customHeight="1">
      <c r="A15" s="30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1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K30"/>
  <sheetViews>
    <sheetView zoomScaleNormal="100" workbookViewId="0">
      <selection activeCell="F10" sqref="F10"/>
    </sheetView>
  </sheetViews>
  <sheetFormatPr baseColWidth="10" defaultColWidth="9.140625" defaultRowHeight="12.75" customHeight="1"/>
  <cols>
    <col min="1" max="1" width="23" customWidth="1"/>
    <col min="2" max="2" width="18.85546875" customWidth="1"/>
    <col min="3" max="3" width="52" customWidth="1"/>
    <col min="4" max="4" width="10.85546875" style="17" customWidth="1"/>
    <col min="5" max="5" width="41" customWidth="1"/>
    <col min="6" max="6" width="12" bestFit="1" customWidth="1"/>
    <col min="7" max="7" width="10.85546875" customWidth="1"/>
    <col min="8" max="8" width="18.7109375" bestFit="1" customWidth="1"/>
    <col min="9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1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ht="12.75" customHeight="1">
      <c r="A5" s="28" t="s">
        <v>124</v>
      </c>
      <c r="B5" s="6" t="s">
        <v>107</v>
      </c>
      <c r="C5" s="6" t="s">
        <v>111</v>
      </c>
      <c r="D5" s="19">
        <v>4</v>
      </c>
      <c r="E5" s="7"/>
      <c r="F5" s="6"/>
      <c r="G5" s="6" t="s">
        <v>112</v>
      </c>
      <c r="H5" s="6"/>
      <c r="I5" s="6"/>
      <c r="J5" s="6"/>
      <c r="K5" s="6"/>
    </row>
    <row r="6" spans="1:11" ht="12.75" customHeight="1">
      <c r="A6" s="29" t="s">
        <v>85</v>
      </c>
      <c r="B6" s="7" t="s">
        <v>107</v>
      </c>
      <c r="C6" s="7" t="s">
        <v>111</v>
      </c>
      <c r="D6" s="19">
        <v>1.5</v>
      </c>
      <c r="E6" s="7" t="s">
        <v>113</v>
      </c>
      <c r="G6" t="s">
        <v>65</v>
      </c>
    </row>
    <row r="7" spans="1:11" ht="12.75" customHeight="1">
      <c r="A7" s="29" t="s">
        <v>89</v>
      </c>
      <c r="B7" s="7" t="s">
        <v>107</v>
      </c>
      <c r="C7" s="7" t="s">
        <v>111</v>
      </c>
      <c r="D7" s="19">
        <v>2</v>
      </c>
      <c r="E7" t="s">
        <v>114</v>
      </c>
      <c r="G7" t="s">
        <v>65</v>
      </c>
    </row>
    <row r="8" spans="1:11" ht="12.75" customHeight="1">
      <c r="A8" s="29" t="s">
        <v>89</v>
      </c>
      <c r="B8" s="7" t="s">
        <v>71</v>
      </c>
      <c r="C8" s="7" t="s">
        <v>115</v>
      </c>
      <c r="D8" s="19">
        <v>2</v>
      </c>
      <c r="E8" t="s">
        <v>116</v>
      </c>
      <c r="F8" t="s">
        <v>65</v>
      </c>
    </row>
    <row r="9" spans="1:11" ht="12.75" customHeight="1">
      <c r="A9" s="29" t="s">
        <v>89</v>
      </c>
      <c r="B9" s="7" t="s">
        <v>74</v>
      </c>
      <c r="C9" s="7" t="s">
        <v>117</v>
      </c>
      <c r="D9" s="19">
        <v>1</v>
      </c>
      <c r="E9" s="7" t="s">
        <v>93</v>
      </c>
      <c r="F9" s="7" t="s">
        <v>65</v>
      </c>
    </row>
    <row r="10" spans="1:11" ht="12.75" customHeight="1">
      <c r="A10" s="29" t="s">
        <v>125</v>
      </c>
      <c r="B10" s="7" t="s">
        <v>118</v>
      </c>
      <c r="C10" s="7" t="s">
        <v>119</v>
      </c>
      <c r="D10" s="19">
        <v>2</v>
      </c>
      <c r="E10" s="7"/>
      <c r="G10" t="s">
        <v>65</v>
      </c>
    </row>
    <row r="11" spans="1:11" ht="12.75" customHeight="1">
      <c r="A11" s="29" t="s">
        <v>94</v>
      </c>
      <c r="B11" s="7" t="s">
        <v>67</v>
      </c>
      <c r="C11" s="7" t="s">
        <v>120</v>
      </c>
      <c r="D11" s="19">
        <v>2</v>
      </c>
      <c r="E11" s="7"/>
      <c r="F11" s="7" t="s">
        <v>65</v>
      </c>
    </row>
    <row r="12" spans="1:11" ht="12.75" customHeight="1">
      <c r="A12" s="29" t="s">
        <v>98</v>
      </c>
      <c r="B12" s="7" t="s">
        <v>107</v>
      </c>
      <c r="C12" s="7" t="s">
        <v>121</v>
      </c>
      <c r="D12" s="19">
        <v>1.5</v>
      </c>
      <c r="E12" s="7" t="s">
        <v>122</v>
      </c>
      <c r="G12" t="s">
        <v>65</v>
      </c>
    </row>
    <row r="13" spans="1:11" ht="12.75" customHeight="1">
      <c r="A13" s="29" t="s">
        <v>100</v>
      </c>
      <c r="B13" s="7" t="s">
        <v>104</v>
      </c>
      <c r="C13" s="7" t="s">
        <v>123</v>
      </c>
      <c r="D13" s="19">
        <v>2</v>
      </c>
      <c r="F13" t="s">
        <v>65</v>
      </c>
    </row>
    <row r="14" spans="1:11" ht="12.75" customHeight="1">
      <c r="A14" s="29"/>
      <c r="B14" s="7"/>
      <c r="C14" s="7"/>
      <c r="D14" s="19"/>
    </row>
    <row r="15" spans="1:11" ht="12.75" customHeight="1">
      <c r="A15" s="30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18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K30"/>
  <sheetViews>
    <sheetView zoomScaleNormal="100" workbookViewId="0">
      <selection activeCell="A5" sqref="A5:K16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2.140625" style="17" customWidth="1"/>
    <col min="5" max="5" width="74.140625" customWidth="1"/>
    <col min="6" max="6" width="10.85546875" customWidth="1"/>
    <col min="7" max="7" width="15.5703125" bestFit="1" customWidth="1"/>
    <col min="8" max="11" width="10.85546875" customWidth="1"/>
  </cols>
  <sheetData>
    <row r="1" spans="1:11" ht="12.75" customHeight="1">
      <c r="A1" s="1" t="s">
        <v>13</v>
      </c>
      <c r="B1" s="8" t="s">
        <v>4</v>
      </c>
      <c r="C1" s="1" t="s">
        <v>18</v>
      </c>
    </row>
    <row r="2" spans="1:11" ht="12.75" customHeight="1">
      <c r="A2" s="1" t="s">
        <v>30</v>
      </c>
      <c r="B2" s="3" t="s">
        <v>0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54</v>
      </c>
      <c r="G4" s="5" t="s">
        <v>55</v>
      </c>
      <c r="H4" s="5"/>
      <c r="I4" s="5"/>
      <c r="J4" s="5"/>
      <c r="K4" s="5"/>
    </row>
    <row r="5" spans="1:11" ht="12.75" customHeight="1">
      <c r="A5" s="28" t="s">
        <v>124</v>
      </c>
      <c r="B5" s="6" t="s">
        <v>126</v>
      </c>
      <c r="C5" s="6" t="s">
        <v>127</v>
      </c>
      <c r="D5" s="19">
        <v>4</v>
      </c>
      <c r="E5" s="7" t="s">
        <v>128</v>
      </c>
      <c r="F5" s="6" t="s">
        <v>65</v>
      </c>
      <c r="G5" s="6"/>
      <c r="H5" s="6"/>
      <c r="I5" s="6"/>
      <c r="J5" s="6"/>
      <c r="K5" s="6"/>
    </row>
    <row r="6" spans="1:11" ht="12.75" customHeight="1">
      <c r="A6" s="29" t="s">
        <v>85</v>
      </c>
      <c r="B6" s="7" t="s">
        <v>126</v>
      </c>
      <c r="C6" s="7" t="s">
        <v>129</v>
      </c>
      <c r="D6" s="19">
        <v>2</v>
      </c>
      <c r="E6" s="7" t="s">
        <v>130</v>
      </c>
      <c r="F6" t="s">
        <v>65</v>
      </c>
    </row>
    <row r="7" spans="1:11" ht="12.75" customHeight="1">
      <c r="A7" s="29" t="s">
        <v>85</v>
      </c>
      <c r="B7" s="7" t="s">
        <v>131</v>
      </c>
      <c r="C7" s="7" t="s">
        <v>132</v>
      </c>
      <c r="D7" s="19">
        <v>0.5</v>
      </c>
      <c r="E7" s="7" t="s">
        <v>133</v>
      </c>
      <c r="F7" t="s">
        <v>65</v>
      </c>
    </row>
    <row r="8" spans="1:11" ht="12.75" customHeight="1">
      <c r="A8" s="29" t="s">
        <v>89</v>
      </c>
      <c r="B8" s="7" t="s">
        <v>71</v>
      </c>
      <c r="C8" s="7" t="s">
        <v>90</v>
      </c>
      <c r="D8" s="19">
        <v>1</v>
      </c>
      <c r="E8" s="7" t="s">
        <v>91</v>
      </c>
      <c r="F8" t="s">
        <v>65</v>
      </c>
    </row>
    <row r="9" spans="1:11" ht="12.75" customHeight="1">
      <c r="A9" s="29" t="s">
        <v>89</v>
      </c>
      <c r="B9" s="7" t="s">
        <v>74</v>
      </c>
      <c r="C9" s="7" t="s">
        <v>92</v>
      </c>
      <c r="D9" s="19">
        <v>1</v>
      </c>
      <c r="E9" s="7" t="s">
        <v>93</v>
      </c>
      <c r="F9" t="s">
        <v>65</v>
      </c>
    </row>
    <row r="10" spans="1:11" ht="12.75" customHeight="1">
      <c r="A10" s="29" t="s">
        <v>89</v>
      </c>
      <c r="B10" s="7" t="s">
        <v>126</v>
      </c>
      <c r="C10" s="7" t="s">
        <v>129</v>
      </c>
      <c r="D10" s="19">
        <v>2</v>
      </c>
      <c r="E10" s="7" t="s">
        <v>134</v>
      </c>
      <c r="F10" t="s">
        <v>65</v>
      </c>
    </row>
    <row r="11" spans="1:11" ht="12.75" customHeight="1">
      <c r="A11" s="29" t="s">
        <v>125</v>
      </c>
      <c r="B11" s="7" t="s">
        <v>135</v>
      </c>
      <c r="C11" s="7" t="s">
        <v>136</v>
      </c>
      <c r="D11" s="19">
        <v>1</v>
      </c>
      <c r="E11" s="7" t="s">
        <v>137</v>
      </c>
      <c r="F11" t="s">
        <v>65</v>
      </c>
    </row>
    <row r="12" spans="1:11" ht="12.75" customHeight="1">
      <c r="A12" s="29" t="s">
        <v>125</v>
      </c>
      <c r="B12" s="7" t="s">
        <v>135</v>
      </c>
      <c r="C12" s="7" t="s">
        <v>138</v>
      </c>
      <c r="D12" s="19">
        <v>1</v>
      </c>
      <c r="E12" t="s">
        <v>139</v>
      </c>
      <c r="F12" t="s">
        <v>65</v>
      </c>
    </row>
    <row r="13" spans="1:11" ht="12.75" customHeight="1">
      <c r="A13" s="30" t="s">
        <v>94</v>
      </c>
      <c r="B13" t="s">
        <v>135</v>
      </c>
      <c r="C13" t="s">
        <v>140</v>
      </c>
      <c r="D13" s="17">
        <v>1</v>
      </c>
      <c r="E13" t="s">
        <v>141</v>
      </c>
      <c r="F13" t="s">
        <v>65</v>
      </c>
    </row>
    <row r="14" spans="1:11" ht="12.75" customHeight="1">
      <c r="A14" s="30" t="s">
        <v>94</v>
      </c>
      <c r="B14" t="s">
        <v>135</v>
      </c>
      <c r="C14" t="s">
        <v>136</v>
      </c>
      <c r="D14" s="17">
        <v>1.5</v>
      </c>
      <c r="E14" t="s">
        <v>142</v>
      </c>
      <c r="F14" t="s">
        <v>65</v>
      </c>
    </row>
    <row r="15" spans="1:11" ht="12.75" customHeight="1">
      <c r="A15" s="30" t="s">
        <v>94</v>
      </c>
      <c r="B15" t="s">
        <v>126</v>
      </c>
      <c r="C15" t="s">
        <v>143</v>
      </c>
      <c r="D15" s="17">
        <v>1</v>
      </c>
      <c r="E15" t="s">
        <v>144</v>
      </c>
      <c r="F15" t="s">
        <v>65</v>
      </c>
    </row>
    <row r="16" spans="1:11" ht="12.75" customHeight="1">
      <c r="A16" s="30" t="s">
        <v>98</v>
      </c>
      <c r="B16" t="s">
        <v>135</v>
      </c>
      <c r="C16" t="s">
        <v>138</v>
      </c>
      <c r="D16" s="17">
        <v>1</v>
      </c>
      <c r="E16" t="s">
        <v>145</v>
      </c>
      <c r="F16" t="s">
        <v>65</v>
      </c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17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/>
  <dimension ref="A1:K30"/>
  <sheetViews>
    <sheetView zoomScaleNormal="100" workbookViewId="0">
      <selection activeCell="A5" sqref="A5:H9"/>
    </sheetView>
  </sheetViews>
  <sheetFormatPr baseColWidth="10" defaultColWidth="9.140625" defaultRowHeight="12.75" customHeight="1"/>
  <cols>
    <col min="1" max="1" width="10.85546875" customWidth="1"/>
    <col min="2" max="2" width="21.42578125" customWidth="1"/>
    <col min="3" max="3" width="44.5703125" customWidth="1"/>
    <col min="4" max="4" width="7.7109375" style="17" customWidth="1"/>
    <col min="5" max="5" width="74.140625" customWidth="1"/>
    <col min="6" max="6" width="9.42578125" bestFit="1" customWidth="1"/>
    <col min="7" max="7" width="10.85546875" customWidth="1"/>
    <col min="8" max="8" width="15.5703125" bestFit="1" customWidth="1"/>
    <col min="9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29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31" t="s">
        <v>5</v>
      </c>
      <c r="F4" s="3" t="s">
        <v>51</v>
      </c>
      <c r="G4" s="3" t="s">
        <v>56</v>
      </c>
      <c r="H4" s="3" t="s">
        <v>55</v>
      </c>
      <c r="I4" s="3"/>
      <c r="J4" s="3"/>
      <c r="K4" s="3"/>
    </row>
    <row r="5" spans="1:11" ht="12.75" customHeight="1">
      <c r="A5" s="28" t="s">
        <v>124</v>
      </c>
      <c r="B5" s="6" t="s">
        <v>83</v>
      </c>
      <c r="C5" s="6" t="s">
        <v>146</v>
      </c>
      <c r="D5" s="19">
        <v>5</v>
      </c>
      <c r="E5" s="7" t="s">
        <v>147</v>
      </c>
      <c r="F5" s="6"/>
      <c r="G5" s="6" t="s">
        <v>65</v>
      </c>
      <c r="H5" s="32"/>
    </row>
    <row r="6" spans="1:11" ht="12.75" customHeight="1">
      <c r="A6" s="29" t="s">
        <v>125</v>
      </c>
      <c r="B6" s="7" t="s">
        <v>83</v>
      </c>
      <c r="C6" s="7" t="s">
        <v>105</v>
      </c>
      <c r="D6" s="19">
        <v>3</v>
      </c>
      <c r="E6" s="7" t="s">
        <v>148</v>
      </c>
      <c r="F6" t="s">
        <v>65</v>
      </c>
    </row>
    <row r="7" spans="1:11" ht="12.75" customHeight="1">
      <c r="A7" s="29" t="s">
        <v>125</v>
      </c>
      <c r="B7" s="7" t="s">
        <v>83</v>
      </c>
      <c r="C7" s="7" t="s">
        <v>105</v>
      </c>
      <c r="D7" s="19">
        <v>3</v>
      </c>
      <c r="E7" s="7" t="s">
        <v>149</v>
      </c>
      <c r="F7" t="s">
        <v>65</v>
      </c>
    </row>
    <row r="8" spans="1:11" ht="12.75" customHeight="1">
      <c r="A8" s="29" t="s">
        <v>94</v>
      </c>
      <c r="B8" s="7" t="s">
        <v>107</v>
      </c>
      <c r="C8" s="7" t="s">
        <v>150</v>
      </c>
      <c r="D8" s="19">
        <v>1</v>
      </c>
      <c r="E8" s="7" t="s">
        <v>151</v>
      </c>
      <c r="G8" t="s">
        <v>65</v>
      </c>
    </row>
    <row r="9" spans="1:11" ht="12.75" customHeight="1">
      <c r="A9" s="29" t="s">
        <v>100</v>
      </c>
      <c r="B9" s="7" t="s">
        <v>107</v>
      </c>
      <c r="C9" s="7" t="s">
        <v>150</v>
      </c>
      <c r="D9" s="19">
        <v>6</v>
      </c>
      <c r="E9" s="7" t="s">
        <v>151</v>
      </c>
      <c r="G9" t="s">
        <v>65</v>
      </c>
    </row>
    <row r="10" spans="1:11" ht="12.75" customHeight="1">
      <c r="A10" s="29"/>
      <c r="B10" s="7"/>
      <c r="C10" s="7"/>
      <c r="D10" s="19"/>
      <c r="E10" s="7"/>
    </row>
    <row r="11" spans="1:11" ht="12.75" customHeight="1">
      <c r="A11" s="29"/>
      <c r="B11" s="7"/>
      <c r="C11" s="7"/>
      <c r="D11" s="19"/>
      <c r="E11" s="7"/>
    </row>
    <row r="12" spans="1:11" ht="12.75" customHeight="1">
      <c r="A12" s="30"/>
    </row>
    <row r="13" spans="1:11" ht="12.75" customHeight="1">
      <c r="A13" s="30"/>
    </row>
    <row r="14" spans="1:11" ht="12.75" customHeight="1">
      <c r="A14" s="30"/>
    </row>
    <row r="15" spans="1:11" ht="12.75" customHeight="1">
      <c r="A15" s="30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18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8"/>
  <dimension ref="A1:K30"/>
  <sheetViews>
    <sheetView zoomScaleNormal="100" workbookViewId="0">
      <selection activeCell="A12" sqref="A12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0.85546875" style="17" customWidth="1"/>
    <col min="5" max="5" width="74.42578125" customWidth="1"/>
    <col min="6" max="6" width="14.7109375" bestFit="1" customWidth="1"/>
    <col min="7" max="7" width="15.5703125" bestFit="1" customWidth="1"/>
    <col min="8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11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57</v>
      </c>
      <c r="G4" s="5" t="s">
        <v>55</v>
      </c>
      <c r="H4" s="5" t="s">
        <v>58</v>
      </c>
      <c r="I4" s="5"/>
      <c r="J4" s="5"/>
      <c r="K4" s="5"/>
    </row>
    <row r="5" spans="1:11" ht="12.75" customHeight="1">
      <c r="A5" s="28" t="s">
        <v>170</v>
      </c>
      <c r="B5" s="6" t="s">
        <v>152</v>
      </c>
      <c r="C5" s="6" t="s">
        <v>153</v>
      </c>
      <c r="D5" s="19">
        <v>5</v>
      </c>
      <c r="E5" s="7" t="s">
        <v>154</v>
      </c>
      <c r="F5" s="6" t="s">
        <v>65</v>
      </c>
      <c r="G5" s="6"/>
      <c r="H5" s="6"/>
      <c r="I5" s="6"/>
      <c r="J5" s="6"/>
      <c r="K5" s="6"/>
    </row>
    <row r="6" spans="1:11">
      <c r="A6" s="29" t="s">
        <v>171</v>
      </c>
      <c r="B6" s="7" t="s">
        <v>155</v>
      </c>
      <c r="C6" s="7" t="s">
        <v>156</v>
      </c>
      <c r="D6" s="19">
        <v>1</v>
      </c>
      <c r="E6" s="7" t="s">
        <v>157</v>
      </c>
      <c r="F6" t="s">
        <v>65</v>
      </c>
    </row>
    <row r="7" spans="1:11" ht="12.75" customHeight="1">
      <c r="A7" s="29" t="s">
        <v>172</v>
      </c>
      <c r="B7" s="7" t="s">
        <v>71</v>
      </c>
      <c r="C7" s="7" t="s">
        <v>115</v>
      </c>
      <c r="D7" s="19">
        <v>2</v>
      </c>
      <c r="E7" s="7" t="s">
        <v>116</v>
      </c>
      <c r="F7" t="s">
        <v>65</v>
      </c>
    </row>
    <row r="8" spans="1:11" ht="12.75" customHeight="1">
      <c r="A8" s="29" t="s">
        <v>172</v>
      </c>
      <c r="B8" s="7" t="s">
        <v>74</v>
      </c>
      <c r="C8" s="7" t="s">
        <v>117</v>
      </c>
      <c r="D8" s="19">
        <v>1</v>
      </c>
      <c r="E8" s="7" t="s">
        <v>93</v>
      </c>
      <c r="F8" t="s">
        <v>65</v>
      </c>
    </row>
    <row r="9" spans="1:11" ht="12.75" customHeight="1">
      <c r="A9" s="29" t="s">
        <v>173</v>
      </c>
      <c r="B9" s="7" t="s">
        <v>158</v>
      </c>
      <c r="C9" s="7" t="s">
        <v>159</v>
      </c>
      <c r="D9" s="19">
        <v>2</v>
      </c>
      <c r="E9" s="7" t="s">
        <v>160</v>
      </c>
      <c r="F9" t="s">
        <v>65</v>
      </c>
    </row>
    <row r="10" spans="1:11" ht="12.75" customHeight="1">
      <c r="A10" s="29" t="s">
        <v>174</v>
      </c>
      <c r="B10" s="7" t="s">
        <v>67</v>
      </c>
      <c r="C10" s="7" t="s">
        <v>120</v>
      </c>
      <c r="D10" s="19">
        <v>2</v>
      </c>
      <c r="E10" s="7" t="s">
        <v>161</v>
      </c>
      <c r="F10" t="s">
        <v>65</v>
      </c>
    </row>
    <row r="11" spans="1:11" ht="12.75" customHeight="1">
      <c r="A11" s="34" t="s">
        <v>175</v>
      </c>
      <c r="B11" s="35" t="s">
        <v>152</v>
      </c>
      <c r="C11" s="35" t="s">
        <v>153</v>
      </c>
      <c r="D11" s="36">
        <v>2</v>
      </c>
      <c r="E11" s="35" t="s">
        <v>162</v>
      </c>
      <c r="F11" s="35" t="s">
        <v>65</v>
      </c>
    </row>
    <row r="12" spans="1:11" ht="12.75" customHeight="1">
      <c r="A12" s="29"/>
      <c r="B12" s="7"/>
      <c r="C12" s="7"/>
      <c r="D12" s="19"/>
      <c r="E12" s="7"/>
    </row>
    <row r="13" spans="1:11" ht="12.75" customHeight="1">
      <c r="A13" s="29"/>
      <c r="B13" s="7"/>
      <c r="C13" s="7"/>
      <c r="D13" s="19"/>
      <c r="E13" s="7"/>
    </row>
    <row r="14" spans="1:11" ht="12.75" customHeight="1">
      <c r="A14" s="29"/>
      <c r="B14" s="7"/>
      <c r="C14" s="7"/>
      <c r="D14" s="19"/>
      <c r="E14" s="7"/>
    </row>
    <row r="15" spans="1:11" ht="12.75" customHeight="1">
      <c r="A15" s="29"/>
      <c r="B15" s="7"/>
      <c r="C15" s="7"/>
      <c r="D15" s="19"/>
      <c r="E15" s="7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15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9"/>
  <dimension ref="A1:K31"/>
  <sheetViews>
    <sheetView zoomScaleNormal="100" workbookViewId="0">
      <selection activeCell="A14" sqref="A14:XFD14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1.42578125" style="17" customWidth="1"/>
    <col min="5" max="5" width="70.42578125" customWidth="1"/>
    <col min="6" max="11" width="11.4257812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24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51</v>
      </c>
      <c r="G4" s="5" t="s">
        <v>59</v>
      </c>
      <c r="H4" s="5" t="s">
        <v>52</v>
      </c>
      <c r="I4" s="5"/>
      <c r="J4" s="5"/>
      <c r="K4" s="5"/>
    </row>
    <row r="5" spans="1:11" ht="12.75" customHeight="1">
      <c r="A5" s="28" t="s">
        <v>124</v>
      </c>
      <c r="B5" s="6" t="s">
        <v>83</v>
      </c>
      <c r="C5" s="6" t="s">
        <v>146</v>
      </c>
      <c r="D5" s="19">
        <v>5</v>
      </c>
      <c r="E5" s="7" t="s">
        <v>163</v>
      </c>
      <c r="F5" s="6"/>
      <c r="G5" s="6" t="s">
        <v>65</v>
      </c>
      <c r="H5" s="6"/>
      <c r="I5" s="6"/>
      <c r="J5" s="6"/>
      <c r="K5" s="6"/>
    </row>
    <row r="6" spans="1:11" ht="12.75" customHeight="1">
      <c r="A6" s="29" t="s">
        <v>85</v>
      </c>
      <c r="B6" s="7" t="s">
        <v>107</v>
      </c>
      <c r="C6" s="7" t="s">
        <v>121</v>
      </c>
      <c r="D6" s="19">
        <v>1</v>
      </c>
      <c r="E6" s="7" t="s">
        <v>164</v>
      </c>
      <c r="H6" t="s">
        <v>65</v>
      </c>
    </row>
    <row r="7" spans="1:11" ht="12.75" customHeight="1">
      <c r="A7" s="29" t="s">
        <v>85</v>
      </c>
      <c r="B7" s="7" t="s">
        <v>107</v>
      </c>
      <c r="C7" s="7" t="s">
        <v>121</v>
      </c>
      <c r="D7" s="19">
        <v>2</v>
      </c>
      <c r="E7" s="7" t="s">
        <v>165</v>
      </c>
      <c r="H7" t="s">
        <v>65</v>
      </c>
    </row>
    <row r="8" spans="1:11" ht="12.75" customHeight="1">
      <c r="A8" s="29" t="s">
        <v>89</v>
      </c>
      <c r="B8" s="7" t="s">
        <v>107</v>
      </c>
      <c r="C8" s="7" t="s">
        <v>121</v>
      </c>
      <c r="D8" s="19">
        <v>3</v>
      </c>
      <c r="E8" s="7" t="s">
        <v>166</v>
      </c>
      <c r="H8" t="s">
        <v>65</v>
      </c>
    </row>
    <row r="9" spans="1:11" ht="12.75" customHeight="1">
      <c r="A9" s="29" t="s">
        <v>89</v>
      </c>
      <c r="B9" s="7" t="s">
        <v>71</v>
      </c>
      <c r="C9" s="7" t="s">
        <v>90</v>
      </c>
      <c r="D9" s="19">
        <v>1</v>
      </c>
      <c r="E9" s="7" t="s">
        <v>91</v>
      </c>
      <c r="G9" t="s">
        <v>65</v>
      </c>
    </row>
    <row r="10" spans="1:11" ht="12.75" customHeight="1">
      <c r="A10" s="29" t="s">
        <v>89</v>
      </c>
      <c r="B10" s="7" t="s">
        <v>74</v>
      </c>
      <c r="C10" s="7" t="s">
        <v>92</v>
      </c>
      <c r="D10" s="19">
        <v>1</v>
      </c>
      <c r="E10" s="7" t="s">
        <v>93</v>
      </c>
      <c r="G10" t="s">
        <v>65</v>
      </c>
    </row>
    <row r="11" spans="1:11" ht="12.75" customHeight="1">
      <c r="A11" s="29" t="s">
        <v>125</v>
      </c>
      <c r="B11" s="7" t="s">
        <v>107</v>
      </c>
      <c r="C11" s="7" t="s">
        <v>121</v>
      </c>
      <c r="D11" s="19">
        <v>2</v>
      </c>
      <c r="E11" s="7" t="s">
        <v>167</v>
      </c>
      <c r="H11" t="s">
        <v>65</v>
      </c>
    </row>
    <row r="12" spans="1:11" ht="12.75" customHeight="1">
      <c r="A12" s="29" t="s">
        <v>125</v>
      </c>
      <c r="B12" s="7" t="s">
        <v>83</v>
      </c>
      <c r="C12" s="7" t="s">
        <v>105</v>
      </c>
      <c r="D12" s="19">
        <v>2</v>
      </c>
      <c r="E12" s="7" t="s">
        <v>149</v>
      </c>
      <c r="H12" t="s">
        <v>65</v>
      </c>
    </row>
    <row r="13" spans="1:11" ht="12.75" customHeight="1">
      <c r="A13" s="30" t="s">
        <v>94</v>
      </c>
      <c r="B13" t="s">
        <v>107</v>
      </c>
      <c r="C13" t="s">
        <v>121</v>
      </c>
      <c r="D13" s="17">
        <v>2</v>
      </c>
      <c r="E13" t="s">
        <v>168</v>
      </c>
      <c r="H13" t="s">
        <v>65</v>
      </c>
    </row>
    <row r="14" spans="1:11" ht="12.75" customHeight="1">
      <c r="A14" s="30" t="s">
        <v>98</v>
      </c>
      <c r="B14" t="s">
        <v>107</v>
      </c>
      <c r="C14" t="s">
        <v>121</v>
      </c>
      <c r="D14" s="17">
        <v>1</v>
      </c>
      <c r="E14" t="s">
        <v>169</v>
      </c>
      <c r="H14" t="s">
        <v>65</v>
      </c>
    </row>
    <row r="15" spans="1:11" ht="12.75" customHeight="1">
      <c r="A15" s="30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A29" s="30"/>
    </row>
    <row r="30" spans="1:4" ht="12.75" customHeight="1">
      <c r="C30" s="1" t="s">
        <v>33</v>
      </c>
      <c r="D30" s="24">
        <f>SUM(D5:D29)</f>
        <v>20</v>
      </c>
    </row>
    <row r="31" spans="1:4" ht="12.75" customHeight="1">
      <c r="D31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1 _ Alejandro Garcia</vt:lpstr>
      <vt:lpstr>2 _ Diego Ricca</vt:lpstr>
      <vt:lpstr>3 _ Federico Andrade</vt:lpstr>
      <vt:lpstr>4 _ Federico Trinidad</vt:lpstr>
      <vt:lpstr>5 _ Ignacio Infante</vt:lpstr>
      <vt:lpstr>6 _ Javier Madeiro</vt:lpstr>
      <vt:lpstr>7 _ José Cordero</vt:lpstr>
      <vt:lpstr>8 _ Juan Ghiringhelli</vt:lpstr>
      <vt:lpstr>9 _ Leticia Vilariño</vt:lpstr>
      <vt:lpstr>10 _ Marcos Sander</vt:lpstr>
      <vt:lpstr>11 _ Martín Taruselli</vt:lpstr>
      <vt:lpstr>12 _ Vicente Acosta</vt:lpstr>
      <vt:lpstr>Consolidado</vt:lpstr>
      <vt:lpstr>Gráfica esfuerzo persona</vt:lpstr>
      <vt:lpstr>Gráfica esfuerzo por rol</vt:lpstr>
      <vt:lpstr>Gráfica esfuerzo por área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2010-08-29T14:54:31Z</dcterms:created>
  <dcterms:modified xsi:type="dcterms:W3CDTF">2010-09-12T22:41:00Z</dcterms:modified>
</cp:coreProperties>
</file>