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li/Research_Thesis/validate/"/>
    </mc:Choice>
  </mc:AlternateContent>
  <xr:revisionPtr revIDLastSave="0" documentId="13_ncr:1_{B3A92588-DC08-6F42-BDF0-69D9FB56A1DD}" xr6:coauthVersionLast="47" xr6:coauthVersionMax="47" xr10:uidLastSave="{00000000-0000-0000-0000-000000000000}"/>
  <bookViews>
    <workbookView xWindow="2240" yWindow="1200" windowWidth="33600" windowHeight="19240" xr2:uid="{7011D0E4-C170-4146-9D95-5AFC5BE90010}"/>
  </bookViews>
  <sheets>
    <sheet name="Sheet1" sheetId="1" r:id="rId1"/>
    <sheet name="inter-rater reliabil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2" l="1"/>
  <c r="N23" i="2"/>
  <c r="N21" i="2"/>
  <c r="L15" i="2"/>
  <c r="L24" i="2"/>
  <c r="L23" i="2"/>
  <c r="L21" i="2"/>
  <c r="E15" i="2"/>
  <c r="E14" i="2"/>
  <c r="D16" i="2"/>
  <c r="C16" i="2"/>
  <c r="E16" i="2" l="1"/>
  <c r="H15" i="2" s="1"/>
  <c r="G15" i="2"/>
  <c r="H14" i="2"/>
  <c r="G14" i="2"/>
  <c r="G16" i="2" l="1"/>
  <c r="I15" i="2"/>
  <c r="H16" i="2"/>
  <c r="I14" i="2"/>
  <c r="L14" i="2"/>
  <c r="H4" i="2"/>
  <c r="E6" i="2"/>
  <c r="H5" i="2" l="1"/>
  <c r="G5" i="2"/>
  <c r="G4" i="2"/>
  <c r="L17" i="2"/>
  <c r="I4" i="2"/>
  <c r="H6" i="2"/>
  <c r="I5" i="2"/>
  <c r="L4" i="2"/>
  <c r="G6" i="2" l="1"/>
  <c r="L5" i="2"/>
  <c r="L7" i="2" s="1"/>
</calcChain>
</file>

<file path=xl/sharedStrings.xml><?xml version="1.0" encoding="utf-8"?>
<sst xmlns="http://schemas.openxmlformats.org/spreadsheetml/2006/main" count="120" uniqueCount="67">
  <si>
    <t>Reviewer_ID</t>
  </si>
  <si>
    <t>EndNote_Index</t>
  </si>
  <si>
    <t>Pubmed_ID</t>
  </si>
  <si>
    <t>Article_Name</t>
  </si>
  <si>
    <t>Yes</t>
  </si>
  <si>
    <t>Exclusion Reason</t>
  </si>
  <si>
    <t>21983367</t>
  </si>
  <si>
    <t>QT variability during initial exposure to sotalol: experience based on a large electronic medical record</t>
  </si>
  <si>
    <t>No</t>
  </si>
  <si>
    <t>25596604</t>
  </si>
  <si>
    <t>Penetrating oesophageal injury: a contemporary analysis of the National Trauma Data Bank</t>
  </si>
  <si>
    <t>Registry (data where a human being has abstracted the data [adds data quality; avoid curated data])</t>
  </si>
  <si>
    <t>30514215</t>
  </si>
  <si>
    <t>Quality of care for patients with type 2 diabetes in general practice according to patients' ethnic background: a cross-sectional study from Oslo, Norway</t>
  </si>
  <si>
    <t>29754518</t>
  </si>
  <si>
    <t>Comparisons of 30-day mortalities and 90-day functional recoveries after first and recurrent primary intracerebral hemorrhage attacks: a multiple-institute retrospective study</t>
  </si>
  <si>
    <t>24551361</t>
  </si>
  <si>
    <t>Electronic health record-based detection of risk factors for Clostridium difficile infection relapse</t>
  </si>
  <si>
    <t>30418985</t>
  </si>
  <si>
    <t>Comparison of the Risk of Gastrointestinal Bleeding among Different Statin Exposures with Concomitant Administration of Warfarin: Electronic Health Record-Based Retrospective Cohort Study</t>
  </si>
  <si>
    <t>25998922</t>
  </si>
  <si>
    <t>Antibiotic prescribing for children in primary care and adherence to treatment guidelines</t>
  </si>
  <si>
    <t>26699257</t>
  </si>
  <si>
    <t>Healthcare costs of the progression of chronic kidney disease and different dialysis techniques estimated through administrative database analysis</t>
  </si>
  <si>
    <t>23319501</t>
  </si>
  <si>
    <t>The SLUScore: A Novel Method for Detecting Hazardous Hypotension in Adult Patients Undergoing Noncardiac Surgical Procedures</t>
  </si>
  <si>
    <t>28391603</t>
  </si>
  <si>
    <t>Vital signs and their cross-correlation in sepsis and NEC: a study of 1,065 very-low-birth-weight infants in two NICUs</t>
  </si>
  <si>
    <t>23861671</t>
  </si>
  <si>
    <t>Refining Prognosis for Intracerebral Hemorrhage by Early Reassessment</t>
  </si>
  <si>
    <t>28642308</t>
  </si>
  <si>
    <t>Predicting risk of undiagnosed COPD: development and validation of the TargetCOPD score</t>
  </si>
  <si>
    <t>26418320</t>
  </si>
  <si>
    <t>Predicting Nonmuscle Invasive Bladder Cancer Recurrence and Progression in a United States Population</t>
  </si>
  <si>
    <t>24666866</t>
  </si>
  <si>
    <t>Seizures in Children With Severe Traumatic Brain Injury</t>
  </si>
  <si>
    <t>30234619</t>
  </si>
  <si>
    <t>Development and validation of an automated delirium risk assessment system (Auto-DelRAS) implemented in the electronic health record system</t>
  </si>
  <si>
    <t>Physician behavior, system evaluation, health services research [I.e., not biomedical]</t>
  </si>
  <si>
    <t>29854111</t>
  </si>
  <si>
    <t>A retrospective analysis of determinants of involuntary psychiatric in-patient treatment</t>
  </si>
  <si>
    <t>30279185</t>
  </si>
  <si>
    <t>Electronic health records accurately predict renal replacement therapy in acute kidney injury</t>
  </si>
  <si>
    <t>25786050</t>
  </si>
  <si>
    <t>Longitudinal engagement trajectories and risk of death among new ART starters in Zambia: A group-based multi-trajectory analysis</t>
  </si>
  <si>
    <t>25387758</t>
  </si>
  <si>
    <t>Comparison of Machine Learning Optimal Classification Trees With the Pediatric Emergency Care Applied Research Network Head Trauma Decision Rules</t>
  </si>
  <si>
    <t>Review_ID</t>
  </si>
  <si>
    <t>Chenyu_Include_in_Research</t>
  </si>
  <si>
    <t>Ray_Include in research?</t>
  </si>
  <si>
    <t>Claim data only (Mainly)</t>
  </si>
  <si>
    <t>Ray</t>
  </si>
  <si>
    <t>Chenyu</t>
  </si>
  <si>
    <t>PO</t>
  </si>
  <si>
    <t>PE</t>
  </si>
  <si>
    <t xml:space="preserve">kapa = </t>
  </si>
  <si>
    <t>20 papers for inclusion</t>
  </si>
  <si>
    <t>90 papers for RWM used</t>
  </si>
  <si>
    <t>Yes(RWM</t>
  </si>
  <si>
    <t>No(RWM)</t>
  </si>
  <si>
    <t>Yes(RWM)</t>
  </si>
  <si>
    <t xml:space="preserve">No(RWM) </t>
  </si>
  <si>
    <t xml:space="preserve">SD(kappa) = </t>
  </si>
  <si>
    <t xml:space="preserve">lower = </t>
  </si>
  <si>
    <t xml:space="preserve">upper = </t>
  </si>
  <si>
    <t xml:space="preserve">Confidence Interval  </t>
  </si>
  <si>
    <t>SE(kappa)=`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</si>
</sst>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top"/>
    </xf>
    <xf numFmtId="1" fontId="1" fillId="2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1" fontId="0" fillId="4" borderId="0" xfId="0" applyNumberFormat="1" applyFill="1" applyAlignment="1">
      <alignment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546E-52E5-D14D-B563-843BCC1477B7}">
  <dimension ref="A1:I21"/>
  <sheetViews>
    <sheetView tabSelected="1" topLeftCell="C1" workbookViewId="0">
      <selection activeCell="G19" sqref="G19"/>
    </sheetView>
  </sheetViews>
  <sheetFormatPr baseColWidth="10" defaultRowHeight="16" x14ac:dyDescent="0.2"/>
  <cols>
    <col min="1" max="1" width="11.83203125" style="5" customWidth="1"/>
    <col min="2" max="2" width="12.83203125" style="5" customWidth="1"/>
    <col min="3" max="3" width="27.5" style="6" customWidth="1"/>
    <col min="4" max="4" width="11.83203125" style="6" customWidth="1"/>
    <col min="5" max="5" width="132.33203125" style="5" customWidth="1"/>
    <col min="6" max="6" width="22.6640625" style="5" customWidth="1"/>
    <col min="7" max="7" width="21.83203125" style="5" customWidth="1"/>
    <col min="8" max="8" width="26" style="5"/>
  </cols>
  <sheetData>
    <row r="1" spans="1:9" x14ac:dyDescent="0.2">
      <c r="A1" s="1" t="s">
        <v>47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49</v>
      </c>
      <c r="G1" s="1" t="s">
        <v>48</v>
      </c>
      <c r="H1" s="1" t="s">
        <v>5</v>
      </c>
    </row>
    <row r="2" spans="1:9" x14ac:dyDescent="0.2">
      <c r="A2" s="3">
        <v>79</v>
      </c>
      <c r="B2" s="3">
        <v>2</v>
      </c>
      <c r="C2" s="3">
        <v>385</v>
      </c>
      <c r="D2" s="3" t="s">
        <v>6</v>
      </c>
      <c r="E2" s="3" t="s">
        <v>7</v>
      </c>
      <c r="F2" s="3" t="s">
        <v>4</v>
      </c>
      <c r="G2" s="3" t="s">
        <v>4</v>
      </c>
      <c r="H2" s="3"/>
    </row>
    <row r="3" spans="1:9" x14ac:dyDescent="0.2">
      <c r="A3" s="3">
        <v>89</v>
      </c>
      <c r="B3" s="3">
        <v>2</v>
      </c>
      <c r="C3" s="3">
        <v>783</v>
      </c>
      <c r="D3" s="3" t="s">
        <v>9</v>
      </c>
      <c r="E3" s="3" t="s">
        <v>10</v>
      </c>
      <c r="F3" s="3" t="s">
        <v>8</v>
      </c>
      <c r="G3" s="3" t="s">
        <v>4</v>
      </c>
      <c r="H3" s="3" t="s">
        <v>11</v>
      </c>
    </row>
    <row r="4" spans="1:9" x14ac:dyDescent="0.2">
      <c r="A4" s="3">
        <v>104</v>
      </c>
      <c r="B4" s="3">
        <v>2</v>
      </c>
      <c r="C4" s="3">
        <v>648</v>
      </c>
      <c r="D4" s="3" t="s">
        <v>12</v>
      </c>
      <c r="E4" s="3" t="s">
        <v>13</v>
      </c>
      <c r="F4" s="4" t="s">
        <v>8</v>
      </c>
      <c r="G4" s="3" t="s">
        <v>4</v>
      </c>
      <c r="H4" s="3" t="s">
        <v>11</v>
      </c>
    </row>
    <row r="5" spans="1:9" x14ac:dyDescent="0.2">
      <c r="A5" s="3">
        <v>107</v>
      </c>
      <c r="B5" s="3">
        <v>2</v>
      </c>
      <c r="C5" s="3">
        <v>972</v>
      </c>
      <c r="D5" s="3" t="s">
        <v>14</v>
      </c>
      <c r="E5" s="3" t="s">
        <v>15</v>
      </c>
      <c r="F5" s="3" t="s">
        <v>4</v>
      </c>
      <c r="G5" s="3" t="s">
        <v>4</v>
      </c>
      <c r="H5" s="3"/>
    </row>
    <row r="6" spans="1:9" x14ac:dyDescent="0.2">
      <c r="A6" s="3">
        <v>109</v>
      </c>
      <c r="B6" s="3">
        <v>2</v>
      </c>
      <c r="C6" s="3">
        <v>407</v>
      </c>
      <c r="D6" s="3" t="s">
        <v>16</v>
      </c>
      <c r="E6" s="3" t="s">
        <v>17</v>
      </c>
      <c r="F6" s="3" t="s">
        <v>4</v>
      </c>
      <c r="G6" s="3" t="s">
        <v>4</v>
      </c>
      <c r="H6" s="3"/>
    </row>
    <row r="7" spans="1:9" x14ac:dyDescent="0.2">
      <c r="A7" s="3">
        <v>115</v>
      </c>
      <c r="B7" s="3">
        <v>2</v>
      </c>
      <c r="C7" s="3">
        <v>615</v>
      </c>
      <c r="D7" s="3" t="s">
        <v>18</v>
      </c>
      <c r="E7" s="3" t="s">
        <v>19</v>
      </c>
      <c r="F7" s="3" t="s">
        <v>4</v>
      </c>
      <c r="G7" s="3" t="s">
        <v>4</v>
      </c>
      <c r="H7" s="3"/>
    </row>
    <row r="8" spans="1:9" x14ac:dyDescent="0.2">
      <c r="A8" s="3">
        <v>138</v>
      </c>
      <c r="B8" s="3">
        <v>2</v>
      </c>
      <c r="C8" s="3">
        <v>574</v>
      </c>
      <c r="D8" s="3" t="s">
        <v>20</v>
      </c>
      <c r="E8" s="3" t="s">
        <v>21</v>
      </c>
      <c r="F8" s="4" t="s">
        <v>4</v>
      </c>
      <c r="G8" s="3" t="s">
        <v>4</v>
      </c>
      <c r="H8" s="3"/>
    </row>
    <row r="9" spans="1:9" x14ac:dyDescent="0.2">
      <c r="A9" s="3">
        <v>166</v>
      </c>
      <c r="B9" s="3">
        <v>2</v>
      </c>
      <c r="C9" s="3">
        <v>574</v>
      </c>
      <c r="D9" s="3" t="s">
        <v>20</v>
      </c>
      <c r="E9" s="3" t="s">
        <v>21</v>
      </c>
      <c r="F9" s="4" t="s">
        <v>4</v>
      </c>
      <c r="G9" s="3" t="s">
        <v>4</v>
      </c>
      <c r="H9" s="3"/>
    </row>
    <row r="10" spans="1:9" x14ac:dyDescent="0.2">
      <c r="A10" s="3">
        <v>225</v>
      </c>
      <c r="B10" s="3">
        <v>2</v>
      </c>
      <c r="C10" s="3">
        <v>1114</v>
      </c>
      <c r="D10" s="3" t="s">
        <v>22</v>
      </c>
      <c r="E10" s="3" t="s">
        <v>23</v>
      </c>
      <c r="F10" s="4" t="s">
        <v>8</v>
      </c>
      <c r="G10" s="3" t="s">
        <v>8</v>
      </c>
      <c r="H10" s="3" t="s">
        <v>50</v>
      </c>
      <c r="I10" s="3"/>
    </row>
    <row r="11" spans="1:9" x14ac:dyDescent="0.2">
      <c r="A11" s="3">
        <v>237</v>
      </c>
      <c r="B11" s="3">
        <v>2</v>
      </c>
      <c r="C11" s="3">
        <v>327</v>
      </c>
      <c r="D11" s="3" t="s">
        <v>24</v>
      </c>
      <c r="E11" s="3" t="s">
        <v>25</v>
      </c>
      <c r="F11" s="3" t="s">
        <v>4</v>
      </c>
      <c r="G11" s="3" t="s">
        <v>4</v>
      </c>
      <c r="H11" s="3"/>
    </row>
    <row r="12" spans="1:9" x14ac:dyDescent="0.2">
      <c r="A12" s="3">
        <v>239</v>
      </c>
      <c r="B12" s="3">
        <v>2</v>
      </c>
      <c r="C12" s="3">
        <v>165</v>
      </c>
      <c r="D12" s="3" t="s">
        <v>26</v>
      </c>
      <c r="E12" s="3" t="s">
        <v>27</v>
      </c>
      <c r="F12" s="3" t="s">
        <v>4</v>
      </c>
      <c r="G12" s="3" t="s">
        <v>4</v>
      </c>
      <c r="H12" s="3"/>
    </row>
    <row r="13" spans="1:9" x14ac:dyDescent="0.2">
      <c r="A13" s="3">
        <v>251</v>
      </c>
      <c r="B13" s="3">
        <v>2</v>
      </c>
      <c r="C13" s="3">
        <v>660</v>
      </c>
      <c r="D13" s="3" t="s">
        <v>28</v>
      </c>
      <c r="E13" s="3" t="s">
        <v>29</v>
      </c>
      <c r="F13" s="3" t="s">
        <v>4</v>
      </c>
      <c r="G13" s="3" t="s">
        <v>4</v>
      </c>
      <c r="H13" s="3"/>
    </row>
    <row r="14" spans="1:9" x14ac:dyDescent="0.2">
      <c r="A14" s="3">
        <v>253</v>
      </c>
      <c r="B14" s="3">
        <v>2</v>
      </c>
      <c r="C14" s="3">
        <v>25</v>
      </c>
      <c r="D14" s="3" t="s">
        <v>30</v>
      </c>
      <c r="E14" s="3" t="s">
        <v>31</v>
      </c>
      <c r="F14" s="3" t="s">
        <v>4</v>
      </c>
      <c r="G14" s="3" t="s">
        <v>4</v>
      </c>
      <c r="H14" s="3"/>
    </row>
    <row r="15" spans="1:9" x14ac:dyDescent="0.2">
      <c r="A15" s="3">
        <v>256</v>
      </c>
      <c r="B15" s="3">
        <v>2</v>
      </c>
      <c r="C15" s="3">
        <v>287</v>
      </c>
      <c r="D15" s="3" t="s">
        <v>32</v>
      </c>
      <c r="E15" s="3" t="s">
        <v>33</v>
      </c>
      <c r="F15" s="3" t="s">
        <v>4</v>
      </c>
      <c r="G15" s="3" t="s">
        <v>4</v>
      </c>
      <c r="H15" s="3"/>
    </row>
    <row r="16" spans="1:9" x14ac:dyDescent="0.2">
      <c r="A16" s="3">
        <v>259</v>
      </c>
      <c r="B16" s="3">
        <v>2</v>
      </c>
      <c r="C16" s="3">
        <v>635</v>
      </c>
      <c r="D16" s="3" t="s">
        <v>34</v>
      </c>
      <c r="E16" s="3" t="s">
        <v>35</v>
      </c>
      <c r="F16" s="3" t="s">
        <v>8</v>
      </c>
      <c r="G16" s="3" t="s">
        <v>4</v>
      </c>
      <c r="H16" s="3" t="s">
        <v>11</v>
      </c>
    </row>
    <row r="17" spans="1:8" x14ac:dyDescent="0.2">
      <c r="A17" s="3">
        <v>287</v>
      </c>
      <c r="B17" s="3">
        <v>2</v>
      </c>
      <c r="C17" s="3">
        <v>59</v>
      </c>
      <c r="D17" s="3" t="s">
        <v>36</v>
      </c>
      <c r="E17" s="3" t="s">
        <v>37</v>
      </c>
      <c r="F17" s="4" t="s">
        <v>8</v>
      </c>
      <c r="G17" s="3" t="s">
        <v>4</v>
      </c>
      <c r="H17" s="3" t="s">
        <v>38</v>
      </c>
    </row>
    <row r="18" spans="1:8" x14ac:dyDescent="0.2">
      <c r="A18" s="3">
        <v>313</v>
      </c>
      <c r="B18" s="3">
        <v>2</v>
      </c>
      <c r="C18" s="3">
        <v>106</v>
      </c>
      <c r="D18" s="3" t="s">
        <v>39</v>
      </c>
      <c r="E18" s="3" t="s">
        <v>40</v>
      </c>
      <c r="F18" s="3" t="s">
        <v>8</v>
      </c>
      <c r="G18" s="3" t="s">
        <v>4</v>
      </c>
      <c r="H18" s="3" t="s">
        <v>11</v>
      </c>
    </row>
    <row r="19" spans="1:8" x14ac:dyDescent="0.2">
      <c r="A19" s="3">
        <v>318</v>
      </c>
      <c r="B19" s="3">
        <v>2</v>
      </c>
      <c r="C19" s="3">
        <v>168</v>
      </c>
      <c r="D19" s="3" t="s">
        <v>41</v>
      </c>
      <c r="E19" s="3" t="s">
        <v>42</v>
      </c>
      <c r="F19" s="3" t="s">
        <v>4</v>
      </c>
      <c r="G19" s="3" t="s">
        <v>4</v>
      </c>
      <c r="H19" s="3"/>
    </row>
    <row r="20" spans="1:8" x14ac:dyDescent="0.2">
      <c r="A20" s="3">
        <v>335</v>
      </c>
      <c r="B20" s="3">
        <v>2</v>
      </c>
      <c r="C20" s="3">
        <v>546</v>
      </c>
      <c r="D20" s="3" t="s">
        <v>43</v>
      </c>
      <c r="E20" s="3" t="s">
        <v>44</v>
      </c>
      <c r="F20" s="3" t="s">
        <v>4</v>
      </c>
      <c r="G20" s="3" t="s">
        <v>4</v>
      </c>
      <c r="H20" s="3"/>
    </row>
    <row r="21" spans="1:8" x14ac:dyDescent="0.2">
      <c r="A21" s="3">
        <v>346</v>
      </c>
      <c r="B21" s="3">
        <v>2</v>
      </c>
      <c r="C21" s="3">
        <v>254</v>
      </c>
      <c r="D21" s="3" t="s">
        <v>45</v>
      </c>
      <c r="E21" s="3" t="s">
        <v>46</v>
      </c>
      <c r="F21" s="3" t="s">
        <v>8</v>
      </c>
      <c r="G21" s="3" t="s">
        <v>4</v>
      </c>
      <c r="H21" s="3" t="s">
        <v>11</v>
      </c>
    </row>
  </sheetData>
  <dataValidations count="1">
    <dataValidation showDropDown="1" showInputMessage="1" showErrorMessage="1" sqref="D1:D1048576" xr:uid="{186B6879-EF39-124F-AB7B-1E84716C5A3E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2734-AE18-0246-BCD8-FC983326B072}">
  <dimension ref="A1:N24"/>
  <sheetViews>
    <sheetView workbookViewId="0">
      <selection activeCell="N23" sqref="N23:N24"/>
    </sheetView>
  </sheetViews>
  <sheetFormatPr baseColWidth="10" defaultRowHeight="16" x14ac:dyDescent="0.2"/>
  <cols>
    <col min="7" max="7" width="10.83203125" style="7"/>
    <col min="10" max="10" width="19" bestFit="1" customWidth="1"/>
    <col min="12" max="12" width="20.83203125" customWidth="1"/>
  </cols>
  <sheetData>
    <row r="1" spans="1:12" x14ac:dyDescent="0.2">
      <c r="A1" t="s">
        <v>56</v>
      </c>
    </row>
    <row r="2" spans="1:12" x14ac:dyDescent="0.2">
      <c r="C2" t="s">
        <v>52</v>
      </c>
    </row>
    <row r="3" spans="1:12" x14ac:dyDescent="0.2">
      <c r="C3" t="s">
        <v>4</v>
      </c>
      <c r="D3" t="s">
        <v>8</v>
      </c>
    </row>
    <row r="4" spans="1:12" x14ac:dyDescent="0.2">
      <c r="A4" t="s">
        <v>51</v>
      </c>
      <c r="B4" t="s">
        <v>4</v>
      </c>
      <c r="C4">
        <v>13</v>
      </c>
      <c r="D4">
        <v>0</v>
      </c>
      <c r="E4">
        <v>13</v>
      </c>
      <c r="G4" s="7">
        <f>C4/E6</f>
        <v>0.65</v>
      </c>
      <c r="H4">
        <f>D4/D6</f>
        <v>0</v>
      </c>
      <c r="I4" s="7">
        <f>SUM(G4:H4)</f>
        <v>0.65</v>
      </c>
      <c r="K4" t="s">
        <v>53</v>
      </c>
      <c r="L4" s="7">
        <f>G4+H5</f>
        <v>0.70000000000000007</v>
      </c>
    </row>
    <row r="5" spans="1:12" x14ac:dyDescent="0.2">
      <c r="B5" t="s">
        <v>8</v>
      </c>
      <c r="C5">
        <v>6</v>
      </c>
      <c r="D5">
        <v>1</v>
      </c>
      <c r="E5">
        <v>7</v>
      </c>
      <c r="G5" s="7">
        <f>C5/E6</f>
        <v>0.3</v>
      </c>
      <c r="H5">
        <f>D5/E6</f>
        <v>0.05</v>
      </c>
      <c r="I5" s="7">
        <f>SUM(G5:H5)</f>
        <v>0.35</v>
      </c>
      <c r="K5" t="s">
        <v>54</v>
      </c>
      <c r="L5">
        <f>I4*G6+H6*I5</f>
        <v>0.6349999999999999</v>
      </c>
    </row>
    <row r="6" spans="1:12" x14ac:dyDescent="0.2">
      <c r="C6">
        <v>19</v>
      </c>
      <c r="D6">
        <v>1</v>
      </c>
      <c r="E6">
        <f>C6+D6</f>
        <v>20</v>
      </c>
      <c r="G6" s="7">
        <f>G4+G5</f>
        <v>0.95</v>
      </c>
      <c r="H6" s="7">
        <f>SUM(H4:H5)</f>
        <v>0.05</v>
      </c>
    </row>
    <row r="7" spans="1:12" x14ac:dyDescent="0.2">
      <c r="K7" t="s">
        <v>55</v>
      </c>
      <c r="L7">
        <f>(L4-L5)/(1-L5)</f>
        <v>0.17808219178082232</v>
      </c>
    </row>
    <row r="11" spans="1:12" x14ac:dyDescent="0.2">
      <c r="A11" t="s">
        <v>57</v>
      </c>
    </row>
    <row r="12" spans="1:12" x14ac:dyDescent="0.2">
      <c r="C12" t="s">
        <v>52</v>
      </c>
    </row>
    <row r="13" spans="1:12" x14ac:dyDescent="0.2">
      <c r="C13" t="s">
        <v>60</v>
      </c>
      <c r="D13" t="s">
        <v>61</v>
      </c>
    </row>
    <row r="14" spans="1:12" x14ac:dyDescent="0.2">
      <c r="A14" t="s">
        <v>51</v>
      </c>
      <c r="B14" t="s">
        <v>58</v>
      </c>
      <c r="C14">
        <v>15</v>
      </c>
      <c r="D14">
        <v>2</v>
      </c>
      <c r="E14">
        <f>C14+D14</f>
        <v>17</v>
      </c>
      <c r="G14" s="7">
        <f>C14/E16</f>
        <v>0.16666666666666666</v>
      </c>
      <c r="H14">
        <f>D14/D16</f>
        <v>2.7027027027027029E-2</v>
      </c>
      <c r="I14" s="7">
        <f>SUM(G14:H14)</f>
        <v>0.19369369369369369</v>
      </c>
      <c r="K14" t="s">
        <v>53</v>
      </c>
      <c r="L14" s="7">
        <f>G14+H15</f>
        <v>0.96666666666666667</v>
      </c>
    </row>
    <row r="15" spans="1:12" x14ac:dyDescent="0.2">
      <c r="B15" t="s">
        <v>59</v>
      </c>
      <c r="C15">
        <v>1</v>
      </c>
      <c r="D15">
        <v>72</v>
      </c>
      <c r="E15">
        <f>C15+D15</f>
        <v>73</v>
      </c>
      <c r="G15" s="7">
        <f>C15/E16</f>
        <v>1.1111111111111112E-2</v>
      </c>
      <c r="H15">
        <f>D15/E16</f>
        <v>0.8</v>
      </c>
      <c r="I15" s="7">
        <f>SUM(G15:H15)</f>
        <v>0.81111111111111112</v>
      </c>
      <c r="K15" t="s">
        <v>54</v>
      </c>
      <c r="L15">
        <f>I14*G16+H16*I15</f>
        <v>0.70524524524524523</v>
      </c>
    </row>
    <row r="16" spans="1:12" x14ac:dyDescent="0.2">
      <c r="C16">
        <f>C14+C15</f>
        <v>16</v>
      </c>
      <c r="D16">
        <f>D14+D15</f>
        <v>74</v>
      </c>
      <c r="E16">
        <f>C16+D16</f>
        <v>90</v>
      </c>
      <c r="G16" s="7">
        <f>G14+G15</f>
        <v>0.17777777777777776</v>
      </c>
      <c r="H16" s="7">
        <f>SUM(H14:H15)</f>
        <v>0.82702702702702702</v>
      </c>
    </row>
    <row r="17" spans="10:14" x14ac:dyDescent="0.2">
      <c r="K17" t="s">
        <v>55</v>
      </c>
      <c r="L17">
        <f>(L14-L15)/(1-L15)</f>
        <v>0.8869116348570264</v>
      </c>
    </row>
    <row r="21" spans="10:14" x14ac:dyDescent="0.2">
      <c r="K21" t="s">
        <v>62</v>
      </c>
      <c r="L21">
        <f>SQRT(L15*(1-L14)/((1-L15)*(1-L15)))</f>
        <v>0.52017399471555859</v>
      </c>
      <c r="M21" t="s">
        <v>66</v>
      </c>
      <c r="N21">
        <f>L21/SQRT(90)</f>
        <v>5.4831153429651849E-2</v>
      </c>
    </row>
    <row r="23" spans="10:14" x14ac:dyDescent="0.2">
      <c r="J23" t="s">
        <v>65</v>
      </c>
      <c r="K23" t="s">
        <v>63</v>
      </c>
      <c r="L23">
        <f>L17-1.96*L21</f>
        <v>-0.13262939478546831</v>
      </c>
      <c r="N23">
        <f>L17-1.96*N21</f>
        <v>0.77944257413490881</v>
      </c>
    </row>
    <row r="24" spans="10:14" x14ac:dyDescent="0.2">
      <c r="K24" t="s">
        <v>64</v>
      </c>
      <c r="L24">
        <f>L17+1.96*L21</f>
        <v>1.906452664499521</v>
      </c>
      <c r="N24">
        <f>L17+1.96*N21</f>
        <v>0.99438069557914399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inter-rater reliability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</dc:creator>
  <cp:lastModifiedBy>Microsoft Office User</cp:lastModifiedBy>
  <dcterms:created xsi:type="dcterms:W3CDTF">2020-07-02T15:55:43Z</dcterms:created>
  <dcterms:modified xsi:type="dcterms:W3CDTF">2021-10-25T16:54:16Z</dcterms:modified>
</cp:coreProperties>
</file>