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 activeTab="1"/>
  </bookViews>
  <sheets>
    <sheet name="角色" sheetId="1" r:id="rId1"/>
    <sheet name="怪物模板" sheetId="4" r:id="rId2"/>
    <sheet name="辅助表" sheetId="3" r:id="rId3"/>
  </sheets>
  <externalReferences>
    <externalReference r:id="rId4"/>
    <externalReference r:id="rId5"/>
  </externalReferences>
  <definedNames>
    <definedName name="_xlnm._FilterDatabase" localSheetId="0" hidden="1">角色!$L$1:$L$408</definedName>
    <definedName name="怪物阶层">辅助表!$O$2:$O$5</definedName>
    <definedName name="关卡类型">辅助表!$M$2:$M$21</definedName>
    <definedName name="关卡难度">辅助表!$N$2:$N$11</definedName>
    <definedName name="命魂">辅助表!$O$8:$P$11</definedName>
    <definedName name="命能">辅助表!$O$2:$P$5</definedName>
    <definedName name="模板表头">怪物模板!$A$1:$N$1</definedName>
  </definedNames>
  <calcPr calcId="152511"/>
</workbook>
</file>

<file path=xl/calcChain.xml><?xml version="1.0" encoding="utf-8"?>
<calcChain xmlns="http://schemas.openxmlformats.org/spreadsheetml/2006/main">
  <c r="AM292" i="1" l="1"/>
  <c r="AL292" i="1"/>
  <c r="AK292" i="1"/>
  <c r="AJ292" i="1"/>
  <c r="AI292" i="1"/>
  <c r="AH292" i="1"/>
  <c r="AG292" i="1"/>
  <c r="S292" i="1"/>
  <c r="N292" i="1"/>
  <c r="M292" i="1"/>
  <c r="I292" i="1"/>
  <c r="AM291" i="1"/>
  <c r="AL291" i="1"/>
  <c r="AK291" i="1"/>
  <c r="AJ291" i="1"/>
  <c r="AI291" i="1"/>
  <c r="AH291" i="1"/>
  <c r="AG291" i="1"/>
  <c r="S291" i="1"/>
  <c r="N291" i="1"/>
  <c r="M291" i="1"/>
  <c r="I291" i="1"/>
  <c r="CO290" i="1"/>
  <c r="CN290" i="1"/>
  <c r="CM290" i="1"/>
  <c r="CL290" i="1"/>
  <c r="CK290" i="1"/>
  <c r="CJ290" i="1"/>
  <c r="CI290" i="1"/>
  <c r="CH290" i="1"/>
  <c r="CG290" i="1"/>
  <c r="AN290" i="1"/>
  <c r="AM290" i="1"/>
  <c r="AL290" i="1"/>
  <c r="AK290" i="1"/>
  <c r="AJ290" i="1"/>
  <c r="AI290" i="1"/>
  <c r="AH290" i="1"/>
  <c r="AG290" i="1"/>
  <c r="S290" i="1"/>
  <c r="R290" i="1"/>
  <c r="N290" i="1"/>
  <c r="M290" i="1"/>
  <c r="I290" i="1"/>
  <c r="CO289" i="1"/>
  <c r="CN289" i="1"/>
  <c r="CM289" i="1"/>
  <c r="CL289" i="1"/>
  <c r="CK289" i="1"/>
  <c r="CJ289" i="1"/>
  <c r="CI289" i="1"/>
  <c r="CH289" i="1"/>
  <c r="CG289" i="1"/>
  <c r="AM289" i="1"/>
  <c r="AL289" i="1"/>
  <c r="AK289" i="1"/>
  <c r="AJ289" i="1"/>
  <c r="AI289" i="1"/>
  <c r="AH289" i="1"/>
  <c r="AG289" i="1"/>
  <c r="S289" i="1"/>
  <c r="R289" i="1"/>
  <c r="N289" i="1"/>
  <c r="M289" i="1"/>
  <c r="I289" i="1"/>
  <c r="CO288" i="1"/>
  <c r="CN288" i="1"/>
  <c r="CM288" i="1"/>
  <c r="CL288" i="1"/>
  <c r="CK288" i="1"/>
  <c r="CJ288" i="1"/>
  <c r="CI288" i="1"/>
  <c r="CH288" i="1"/>
  <c r="CG288" i="1"/>
  <c r="AM288" i="1"/>
  <c r="AL288" i="1"/>
  <c r="AK288" i="1"/>
  <c r="AJ288" i="1"/>
  <c r="AI288" i="1"/>
  <c r="AH288" i="1"/>
  <c r="AG288" i="1"/>
  <c r="S288" i="1"/>
  <c r="R288" i="1"/>
  <c r="N288" i="1"/>
  <c r="M288" i="1"/>
  <c r="I288" i="1"/>
  <c r="CO287" i="1"/>
  <c r="CN287" i="1"/>
  <c r="CM287" i="1"/>
  <c r="CL287" i="1"/>
  <c r="CK287" i="1"/>
  <c r="CJ287" i="1"/>
  <c r="CI287" i="1"/>
  <c r="CH287" i="1"/>
  <c r="CG287" i="1"/>
  <c r="AM287" i="1"/>
  <c r="AL287" i="1"/>
  <c r="AK287" i="1"/>
  <c r="AJ287" i="1"/>
  <c r="AI287" i="1"/>
  <c r="AH287" i="1"/>
  <c r="AG287" i="1"/>
  <c r="S287" i="1"/>
  <c r="R287" i="1"/>
  <c r="N287" i="1"/>
  <c r="M287" i="1"/>
  <c r="I287" i="1"/>
  <c r="CO286" i="1"/>
  <c r="CN286" i="1"/>
  <c r="CM286" i="1"/>
  <c r="CL286" i="1"/>
  <c r="CK286" i="1"/>
  <c r="CJ286" i="1"/>
  <c r="CI286" i="1"/>
  <c r="CH286" i="1"/>
  <c r="CG286" i="1"/>
  <c r="AM286" i="1"/>
  <c r="AL286" i="1"/>
  <c r="AK286" i="1"/>
  <c r="AJ286" i="1"/>
  <c r="AI286" i="1"/>
  <c r="AH286" i="1"/>
  <c r="AG286" i="1"/>
  <c r="S286" i="1"/>
  <c r="R286" i="1"/>
  <c r="N286" i="1"/>
  <c r="M286" i="1"/>
  <c r="I286" i="1"/>
  <c r="CO285" i="1"/>
  <c r="CN285" i="1"/>
  <c r="CM285" i="1"/>
  <c r="CL285" i="1"/>
  <c r="CK285" i="1"/>
  <c r="CJ285" i="1"/>
  <c r="CI285" i="1"/>
  <c r="CH285" i="1"/>
  <c r="CG285" i="1"/>
  <c r="AM285" i="1"/>
  <c r="AL285" i="1"/>
  <c r="AK285" i="1"/>
  <c r="AJ285" i="1"/>
  <c r="AI285" i="1"/>
  <c r="AH285" i="1"/>
  <c r="AG285" i="1"/>
  <c r="S285" i="1"/>
  <c r="R285" i="1"/>
  <c r="N285" i="1"/>
  <c r="M285" i="1"/>
  <c r="I285" i="1"/>
  <c r="CO284" i="1"/>
  <c r="CN284" i="1"/>
  <c r="CM284" i="1"/>
  <c r="CL284" i="1"/>
  <c r="CK284" i="1"/>
  <c r="CJ284" i="1"/>
  <c r="CI284" i="1"/>
  <c r="CH284" i="1"/>
  <c r="CG284" i="1"/>
  <c r="AM284" i="1"/>
  <c r="AL284" i="1"/>
  <c r="AK284" i="1"/>
  <c r="AJ284" i="1"/>
  <c r="AI284" i="1"/>
  <c r="AH284" i="1"/>
  <c r="AG284" i="1"/>
  <c r="S284" i="1"/>
  <c r="R284" i="1"/>
  <c r="N284" i="1"/>
  <c r="M284" i="1"/>
  <c r="I284" i="1"/>
  <c r="CO283" i="1"/>
  <c r="CN283" i="1"/>
  <c r="CM283" i="1"/>
  <c r="CL283" i="1"/>
  <c r="CK283" i="1"/>
  <c r="CJ283" i="1"/>
  <c r="CI283" i="1"/>
  <c r="CH283" i="1"/>
  <c r="CG283" i="1"/>
  <c r="AM283" i="1"/>
  <c r="AL283" i="1"/>
  <c r="AK283" i="1"/>
  <c r="AJ283" i="1"/>
  <c r="AI283" i="1"/>
  <c r="AH283" i="1"/>
  <c r="AG283" i="1"/>
  <c r="S283" i="1"/>
  <c r="R283" i="1"/>
  <c r="N283" i="1"/>
  <c r="M283" i="1"/>
  <c r="I283" i="1"/>
  <c r="CO282" i="1"/>
  <c r="CN282" i="1"/>
  <c r="CM282" i="1"/>
  <c r="CL282" i="1"/>
  <c r="CK282" i="1"/>
  <c r="CJ282" i="1"/>
  <c r="CI282" i="1"/>
  <c r="CH282" i="1"/>
  <c r="CG282" i="1"/>
  <c r="AM282" i="1"/>
  <c r="AL282" i="1"/>
  <c r="AK282" i="1"/>
  <c r="AJ282" i="1"/>
  <c r="AI282" i="1"/>
  <c r="AH282" i="1"/>
  <c r="AG282" i="1"/>
  <c r="S282" i="1"/>
  <c r="R282" i="1"/>
  <c r="N282" i="1"/>
  <c r="M282" i="1"/>
  <c r="I282" i="1"/>
  <c r="CO281" i="1"/>
  <c r="CN281" i="1"/>
  <c r="CM281" i="1"/>
  <c r="CL281" i="1"/>
  <c r="CK281" i="1"/>
  <c r="CJ281" i="1"/>
  <c r="CI281" i="1"/>
  <c r="CH281" i="1"/>
  <c r="CG281" i="1"/>
  <c r="AM281" i="1"/>
  <c r="AL281" i="1"/>
  <c r="AK281" i="1"/>
  <c r="AJ281" i="1"/>
  <c r="AI281" i="1"/>
  <c r="AH281" i="1"/>
  <c r="AG281" i="1"/>
  <c r="S281" i="1"/>
  <c r="R281" i="1"/>
  <c r="N281" i="1"/>
  <c r="M281" i="1"/>
  <c r="I281" i="1"/>
  <c r="CO280" i="1"/>
  <c r="CN280" i="1"/>
  <c r="CM280" i="1"/>
  <c r="CL280" i="1"/>
  <c r="CK280" i="1"/>
  <c r="CJ280" i="1"/>
  <c r="CI280" i="1"/>
  <c r="CH280" i="1"/>
  <c r="CG280" i="1"/>
  <c r="AM280" i="1"/>
  <c r="AL280" i="1"/>
  <c r="AK280" i="1"/>
  <c r="AJ280" i="1"/>
  <c r="AI280" i="1"/>
  <c r="AH280" i="1"/>
  <c r="AG280" i="1"/>
  <c r="S280" i="1"/>
  <c r="R280" i="1"/>
  <c r="N280" i="1"/>
  <c r="M280" i="1"/>
  <c r="I280" i="1"/>
  <c r="CO279" i="1"/>
  <c r="CN279" i="1"/>
  <c r="CM279" i="1"/>
  <c r="CL279" i="1"/>
  <c r="CK279" i="1"/>
  <c r="CJ279" i="1"/>
  <c r="CI279" i="1"/>
  <c r="CH279" i="1"/>
  <c r="CG279" i="1"/>
  <c r="AM279" i="1"/>
  <c r="AL279" i="1"/>
  <c r="AK279" i="1"/>
  <c r="AJ279" i="1"/>
  <c r="AI279" i="1"/>
  <c r="AH279" i="1"/>
  <c r="AG279" i="1"/>
  <c r="S279" i="1"/>
  <c r="R279" i="1"/>
  <c r="N279" i="1"/>
  <c r="M279" i="1"/>
  <c r="I279" i="1"/>
  <c r="CO278" i="1"/>
  <c r="CN278" i="1"/>
  <c r="CM278" i="1"/>
  <c r="CL278" i="1"/>
  <c r="CK278" i="1"/>
  <c r="CJ278" i="1"/>
  <c r="CI278" i="1"/>
  <c r="CH278" i="1"/>
  <c r="CG278" i="1"/>
  <c r="AM278" i="1"/>
  <c r="AL278" i="1"/>
  <c r="AK278" i="1"/>
  <c r="AJ278" i="1"/>
  <c r="AI278" i="1"/>
  <c r="AH278" i="1"/>
  <c r="AG278" i="1"/>
  <c r="S278" i="1"/>
  <c r="R278" i="1"/>
  <c r="N278" i="1"/>
  <c r="M278" i="1"/>
  <c r="I278" i="1"/>
  <c r="CO277" i="1"/>
  <c r="CN277" i="1"/>
  <c r="CM277" i="1"/>
  <c r="CL277" i="1"/>
  <c r="CK277" i="1"/>
  <c r="CJ277" i="1"/>
  <c r="CI277" i="1"/>
  <c r="CH277" i="1"/>
  <c r="CG277" i="1"/>
  <c r="AM277" i="1"/>
  <c r="AL277" i="1"/>
  <c r="AK277" i="1"/>
  <c r="AJ277" i="1"/>
  <c r="AI277" i="1"/>
  <c r="AH277" i="1"/>
  <c r="AG277" i="1"/>
  <c r="S277" i="1"/>
  <c r="R277" i="1"/>
  <c r="N277" i="1"/>
  <c r="M277" i="1"/>
  <c r="I277" i="1"/>
  <c r="CO276" i="1"/>
  <c r="CN276" i="1"/>
  <c r="CM276" i="1"/>
  <c r="CL276" i="1"/>
  <c r="CK276" i="1"/>
  <c r="CJ276" i="1"/>
  <c r="CI276" i="1"/>
  <c r="CH276" i="1"/>
  <c r="CG276" i="1"/>
  <c r="AM276" i="1"/>
  <c r="AL276" i="1"/>
  <c r="AK276" i="1"/>
  <c r="AJ276" i="1"/>
  <c r="AI276" i="1"/>
  <c r="AH276" i="1"/>
  <c r="AG276" i="1"/>
  <c r="S276" i="1"/>
  <c r="R276" i="1"/>
  <c r="N276" i="1"/>
  <c r="M276" i="1"/>
  <c r="I276" i="1"/>
  <c r="CO275" i="1"/>
  <c r="CN275" i="1"/>
  <c r="CM275" i="1"/>
  <c r="CL275" i="1"/>
  <c r="CK275" i="1"/>
  <c r="CJ275" i="1"/>
  <c r="CI275" i="1"/>
  <c r="CH275" i="1"/>
  <c r="CG275" i="1"/>
  <c r="AM275" i="1"/>
  <c r="AL275" i="1"/>
  <c r="AK275" i="1"/>
  <c r="AJ275" i="1"/>
  <c r="AI275" i="1"/>
  <c r="AH275" i="1"/>
  <c r="AG275" i="1"/>
  <c r="S275" i="1"/>
  <c r="R275" i="1"/>
  <c r="N275" i="1"/>
  <c r="M275" i="1"/>
  <c r="I275" i="1"/>
  <c r="CO274" i="1"/>
  <c r="CN274" i="1"/>
  <c r="CM274" i="1"/>
  <c r="CL274" i="1"/>
  <c r="CK274" i="1"/>
  <c r="CJ274" i="1"/>
  <c r="CI274" i="1"/>
  <c r="CH274" i="1"/>
  <c r="CG274" i="1"/>
  <c r="AM274" i="1"/>
  <c r="AL274" i="1"/>
  <c r="AK274" i="1"/>
  <c r="AJ274" i="1"/>
  <c r="AI274" i="1"/>
  <c r="AH274" i="1"/>
  <c r="AG274" i="1"/>
  <c r="S274" i="1"/>
  <c r="R274" i="1"/>
  <c r="N274" i="1"/>
  <c r="M274" i="1"/>
  <c r="I274" i="1"/>
  <c r="CO273" i="1"/>
  <c r="CN273" i="1"/>
  <c r="CM273" i="1"/>
  <c r="CL273" i="1"/>
  <c r="CK273" i="1"/>
  <c r="CJ273" i="1"/>
  <c r="CI273" i="1"/>
  <c r="CH273" i="1"/>
  <c r="CG273" i="1"/>
  <c r="AM273" i="1"/>
  <c r="AL273" i="1"/>
  <c r="AK273" i="1"/>
  <c r="AJ273" i="1"/>
  <c r="AI273" i="1"/>
  <c r="AH273" i="1"/>
  <c r="AG273" i="1"/>
  <c r="S273" i="1"/>
  <c r="R273" i="1"/>
  <c r="N273" i="1"/>
  <c r="M273" i="1"/>
  <c r="I273" i="1"/>
  <c r="CO272" i="1"/>
  <c r="CN272" i="1"/>
  <c r="CM272" i="1"/>
  <c r="CL272" i="1"/>
  <c r="CK272" i="1"/>
  <c r="CJ272" i="1"/>
  <c r="CI272" i="1"/>
  <c r="CH272" i="1"/>
  <c r="CG272" i="1"/>
  <c r="AM272" i="1"/>
  <c r="AL272" i="1"/>
  <c r="AK272" i="1"/>
  <c r="AJ272" i="1"/>
  <c r="AI272" i="1"/>
  <c r="AH272" i="1"/>
  <c r="AG272" i="1"/>
  <c r="S272" i="1"/>
  <c r="R272" i="1"/>
  <c r="N272" i="1"/>
  <c r="M272" i="1"/>
  <c r="I272" i="1"/>
  <c r="CO437" i="1"/>
  <c r="CN437" i="1"/>
  <c r="CM437" i="1"/>
  <c r="CL437" i="1"/>
  <c r="CK437" i="1"/>
  <c r="CJ437" i="1"/>
  <c r="CI437" i="1"/>
  <c r="CH437" i="1"/>
  <c r="CG437" i="1"/>
  <c r="BU437" i="1"/>
  <c r="BM437" i="1"/>
  <c r="BL437" i="1"/>
  <c r="BK437" i="1"/>
  <c r="BJ437" i="1"/>
  <c r="BI437" i="1"/>
  <c r="AM437" i="1"/>
  <c r="AL437" i="1"/>
  <c r="AK437" i="1"/>
  <c r="AJ437" i="1"/>
  <c r="AI437" i="1"/>
  <c r="AH437" i="1"/>
  <c r="AG437" i="1"/>
  <c r="AF437" i="1"/>
  <c r="AE437" i="1"/>
  <c r="S437" i="1"/>
  <c r="R437" i="1"/>
  <c r="O437" i="1"/>
  <c r="N437" i="1"/>
  <c r="M437" i="1"/>
  <c r="I437" i="1"/>
  <c r="H437" i="1"/>
  <c r="CO436" i="1"/>
  <c r="CN436" i="1"/>
  <c r="CM436" i="1"/>
  <c r="CL436" i="1"/>
  <c r="CK436" i="1"/>
  <c r="CJ436" i="1"/>
  <c r="CI436" i="1"/>
  <c r="CH436" i="1"/>
  <c r="CG436" i="1"/>
  <c r="BU436" i="1"/>
  <c r="BM436" i="1"/>
  <c r="BL436" i="1"/>
  <c r="BK436" i="1"/>
  <c r="BJ436" i="1"/>
  <c r="BI436" i="1"/>
  <c r="AM436" i="1"/>
  <c r="AL436" i="1"/>
  <c r="AK436" i="1"/>
  <c r="AJ436" i="1"/>
  <c r="AI436" i="1"/>
  <c r="AH436" i="1"/>
  <c r="AG436" i="1"/>
  <c r="AF436" i="1"/>
  <c r="AE436" i="1"/>
  <c r="S436" i="1"/>
  <c r="R436" i="1"/>
  <c r="O436" i="1"/>
  <c r="N436" i="1"/>
  <c r="M436" i="1"/>
  <c r="I436" i="1"/>
  <c r="H436" i="1"/>
  <c r="CO435" i="1"/>
  <c r="CN435" i="1"/>
  <c r="CM435" i="1"/>
  <c r="CL435" i="1"/>
  <c r="CK435" i="1"/>
  <c r="CJ435" i="1"/>
  <c r="CI435" i="1"/>
  <c r="CH435" i="1"/>
  <c r="CG435" i="1"/>
  <c r="BU435" i="1"/>
  <c r="BM435" i="1"/>
  <c r="BL435" i="1"/>
  <c r="BK435" i="1"/>
  <c r="BJ435" i="1"/>
  <c r="BI435" i="1"/>
  <c r="AM435" i="1"/>
  <c r="AL435" i="1"/>
  <c r="AK435" i="1"/>
  <c r="AJ435" i="1"/>
  <c r="AI435" i="1"/>
  <c r="AH435" i="1"/>
  <c r="AG435" i="1"/>
  <c r="AF435" i="1"/>
  <c r="AE435" i="1"/>
  <c r="S435" i="1"/>
  <c r="R435" i="1"/>
  <c r="O435" i="1"/>
  <c r="N435" i="1"/>
  <c r="M435" i="1"/>
  <c r="I435" i="1"/>
  <c r="H435" i="1"/>
  <c r="CO434" i="1"/>
  <c r="CN434" i="1"/>
  <c r="CM434" i="1"/>
  <c r="CL434" i="1"/>
  <c r="CK434" i="1"/>
  <c r="CJ434" i="1"/>
  <c r="CI434" i="1"/>
  <c r="CH434" i="1"/>
  <c r="CG434" i="1"/>
  <c r="BU434" i="1"/>
  <c r="BM434" i="1"/>
  <c r="BL434" i="1"/>
  <c r="BK434" i="1"/>
  <c r="BJ434" i="1"/>
  <c r="BI434" i="1"/>
  <c r="AM434" i="1"/>
  <c r="AL434" i="1"/>
  <c r="AK434" i="1"/>
  <c r="AJ434" i="1"/>
  <c r="AI434" i="1"/>
  <c r="AH434" i="1"/>
  <c r="AG434" i="1"/>
  <c r="AF434" i="1"/>
  <c r="AE434" i="1"/>
  <c r="S434" i="1"/>
  <c r="R434" i="1"/>
  <c r="O434" i="1"/>
  <c r="N434" i="1"/>
  <c r="M434" i="1"/>
  <c r="I434" i="1"/>
  <c r="H434" i="1"/>
  <c r="CO433" i="1"/>
  <c r="CN433" i="1"/>
  <c r="CM433" i="1"/>
  <c r="CL433" i="1"/>
  <c r="CK433" i="1"/>
  <c r="CJ433" i="1"/>
  <c r="CI433" i="1"/>
  <c r="CH433" i="1"/>
  <c r="CG433" i="1"/>
  <c r="BU433" i="1"/>
  <c r="BM433" i="1"/>
  <c r="BL433" i="1"/>
  <c r="BK433" i="1"/>
  <c r="BJ433" i="1"/>
  <c r="BI433" i="1"/>
  <c r="AM433" i="1"/>
  <c r="AL433" i="1"/>
  <c r="AK433" i="1"/>
  <c r="AJ433" i="1"/>
  <c r="AI433" i="1"/>
  <c r="AH433" i="1"/>
  <c r="AG433" i="1"/>
  <c r="AF433" i="1"/>
  <c r="AE433" i="1"/>
  <c r="S433" i="1"/>
  <c r="R433" i="1"/>
  <c r="O433" i="1"/>
  <c r="N433" i="1"/>
  <c r="M433" i="1"/>
  <c r="I433" i="1"/>
  <c r="H433" i="1"/>
  <c r="CO432" i="1"/>
  <c r="CN432" i="1"/>
  <c r="CM432" i="1"/>
  <c r="CL432" i="1"/>
  <c r="CK432" i="1"/>
  <c r="CJ432" i="1"/>
  <c r="CI432" i="1"/>
  <c r="CH432" i="1"/>
  <c r="CG432" i="1"/>
  <c r="BU432" i="1"/>
  <c r="BM432" i="1"/>
  <c r="BL432" i="1"/>
  <c r="BK432" i="1"/>
  <c r="BJ432" i="1"/>
  <c r="BI432" i="1"/>
  <c r="AM432" i="1"/>
  <c r="AL432" i="1"/>
  <c r="AK432" i="1"/>
  <c r="AJ432" i="1"/>
  <c r="AI432" i="1"/>
  <c r="AH432" i="1"/>
  <c r="AG432" i="1"/>
  <c r="AF432" i="1"/>
  <c r="AE432" i="1"/>
  <c r="S432" i="1"/>
  <c r="R432" i="1"/>
  <c r="O432" i="1"/>
  <c r="N432" i="1"/>
  <c r="M432" i="1"/>
  <c r="I432" i="1"/>
  <c r="H432" i="1"/>
  <c r="CO431" i="1"/>
  <c r="CN431" i="1"/>
  <c r="CM431" i="1"/>
  <c r="CL431" i="1"/>
  <c r="CK431" i="1"/>
  <c r="CJ431" i="1"/>
  <c r="CI431" i="1"/>
  <c r="CH431" i="1"/>
  <c r="CG431" i="1"/>
  <c r="BU431" i="1"/>
  <c r="BM431" i="1"/>
  <c r="BL431" i="1"/>
  <c r="BK431" i="1"/>
  <c r="AM431" i="1"/>
  <c r="AL431" i="1"/>
  <c r="AK431" i="1"/>
  <c r="AJ431" i="1"/>
  <c r="AI431" i="1"/>
  <c r="AH431" i="1"/>
  <c r="AG431" i="1"/>
  <c r="AF431" i="1"/>
  <c r="AE431" i="1"/>
  <c r="S431" i="1"/>
  <c r="R431" i="1"/>
  <c r="O431" i="1"/>
  <c r="N431" i="1"/>
  <c r="M431" i="1"/>
  <c r="I431" i="1"/>
  <c r="H431" i="1"/>
  <c r="CO430" i="1"/>
  <c r="CN430" i="1"/>
  <c r="CM430" i="1"/>
  <c r="CL430" i="1"/>
  <c r="CK430" i="1"/>
  <c r="CJ430" i="1"/>
  <c r="CI430" i="1"/>
  <c r="CH430" i="1"/>
  <c r="CG430" i="1"/>
  <c r="BU430" i="1"/>
  <c r="BM430" i="1"/>
  <c r="BL430" i="1"/>
  <c r="BK430" i="1"/>
  <c r="AM430" i="1"/>
  <c r="AL430" i="1"/>
  <c r="AK430" i="1"/>
  <c r="AJ430" i="1"/>
  <c r="AI430" i="1"/>
  <c r="AH430" i="1"/>
  <c r="AG430" i="1"/>
  <c r="AF430" i="1"/>
  <c r="AE430" i="1"/>
  <c r="S430" i="1"/>
  <c r="R430" i="1"/>
  <c r="O430" i="1"/>
  <c r="N430" i="1"/>
  <c r="M430" i="1"/>
  <c r="I430" i="1"/>
  <c r="H430" i="1"/>
  <c r="CO429" i="1"/>
  <c r="CN429" i="1"/>
  <c r="CM429" i="1"/>
  <c r="CL429" i="1"/>
  <c r="CK429" i="1"/>
  <c r="CJ429" i="1"/>
  <c r="CI429" i="1"/>
  <c r="CH429" i="1"/>
  <c r="CG429" i="1"/>
  <c r="BU429" i="1"/>
  <c r="BM429" i="1"/>
  <c r="BL429" i="1"/>
  <c r="BK429" i="1"/>
  <c r="AM429" i="1"/>
  <c r="AL429" i="1"/>
  <c r="AK429" i="1"/>
  <c r="AJ429" i="1"/>
  <c r="AI429" i="1"/>
  <c r="AH429" i="1"/>
  <c r="AG429" i="1"/>
  <c r="AF429" i="1"/>
  <c r="AE429" i="1"/>
  <c r="S429" i="1"/>
  <c r="R429" i="1"/>
  <c r="O429" i="1"/>
  <c r="N429" i="1"/>
  <c r="M429" i="1"/>
  <c r="I429" i="1"/>
  <c r="H429" i="1"/>
  <c r="CO428" i="1"/>
  <c r="CN428" i="1"/>
  <c r="CM428" i="1"/>
  <c r="CL428" i="1"/>
  <c r="CK428" i="1"/>
  <c r="CJ428" i="1"/>
  <c r="CI428" i="1"/>
  <c r="CH428" i="1"/>
  <c r="CG428" i="1"/>
  <c r="BU428" i="1"/>
  <c r="BM428" i="1"/>
  <c r="BL428" i="1"/>
  <c r="BK428" i="1"/>
  <c r="AM428" i="1"/>
  <c r="AL428" i="1"/>
  <c r="AK428" i="1"/>
  <c r="AJ428" i="1"/>
  <c r="AI428" i="1"/>
  <c r="AH428" i="1"/>
  <c r="AG428" i="1"/>
  <c r="AF428" i="1"/>
  <c r="AE428" i="1"/>
  <c r="S428" i="1"/>
  <c r="R428" i="1"/>
  <c r="O428" i="1"/>
  <c r="N428" i="1"/>
  <c r="M428" i="1"/>
  <c r="I428" i="1"/>
  <c r="H428" i="1"/>
  <c r="CO427" i="1"/>
  <c r="CN427" i="1"/>
  <c r="CM427" i="1"/>
  <c r="CL427" i="1"/>
  <c r="CK427" i="1"/>
  <c r="CJ427" i="1"/>
  <c r="CI427" i="1"/>
  <c r="CH427" i="1"/>
  <c r="CG427" i="1"/>
  <c r="BU427" i="1"/>
  <c r="BM427" i="1"/>
  <c r="BL427" i="1"/>
  <c r="BK427" i="1"/>
  <c r="AN427" i="1"/>
  <c r="AM427" i="1"/>
  <c r="AL427" i="1"/>
  <c r="AK427" i="1"/>
  <c r="AJ427" i="1"/>
  <c r="AI427" i="1"/>
  <c r="AH427" i="1"/>
  <c r="AG427" i="1"/>
  <c r="AF427" i="1"/>
  <c r="AE427" i="1"/>
  <c r="S427" i="1"/>
  <c r="R427" i="1"/>
  <c r="O427" i="1"/>
  <c r="N427" i="1"/>
  <c r="M427" i="1"/>
  <c r="I427" i="1"/>
  <c r="H427" i="1"/>
  <c r="CO426" i="1"/>
  <c r="CN426" i="1"/>
  <c r="CM426" i="1"/>
  <c r="CL426" i="1"/>
  <c r="CK426" i="1"/>
  <c r="CJ426" i="1"/>
  <c r="CI426" i="1"/>
  <c r="CH426" i="1"/>
  <c r="CG426" i="1"/>
  <c r="BU426" i="1"/>
  <c r="BM426" i="1"/>
  <c r="BL426" i="1"/>
  <c r="BK426" i="1"/>
  <c r="AN426" i="1"/>
  <c r="AM426" i="1"/>
  <c r="AL426" i="1"/>
  <c r="AK426" i="1"/>
  <c r="AJ426" i="1"/>
  <c r="AI426" i="1"/>
  <c r="AH426" i="1"/>
  <c r="AG426" i="1"/>
  <c r="AF426" i="1"/>
  <c r="AE426" i="1"/>
  <c r="S426" i="1"/>
  <c r="R426" i="1"/>
  <c r="O426" i="1"/>
  <c r="N426" i="1"/>
  <c r="M426" i="1"/>
  <c r="I426" i="1"/>
  <c r="H426" i="1"/>
  <c r="BM425" i="1"/>
  <c r="BL425" i="1"/>
  <c r="BK425" i="1"/>
  <c r="AM425" i="1"/>
  <c r="AL425" i="1"/>
  <c r="AK425" i="1"/>
  <c r="AJ425" i="1"/>
  <c r="AI425" i="1"/>
  <c r="AH425" i="1"/>
  <c r="AG425" i="1"/>
  <c r="AF425" i="1"/>
  <c r="AE425" i="1"/>
  <c r="S425" i="1"/>
  <c r="O425" i="1"/>
  <c r="N425" i="1"/>
  <c r="M425" i="1"/>
  <c r="I425" i="1"/>
  <c r="H425" i="1"/>
  <c r="BM424" i="1"/>
  <c r="BL424" i="1"/>
  <c r="BK424" i="1"/>
  <c r="AM424" i="1"/>
  <c r="AL424" i="1"/>
  <c r="AK424" i="1"/>
  <c r="AJ424" i="1"/>
  <c r="AI424" i="1"/>
  <c r="AH424" i="1"/>
  <c r="AG424" i="1"/>
  <c r="AF424" i="1"/>
  <c r="AE424" i="1"/>
  <c r="S424" i="1"/>
  <c r="O424" i="1"/>
  <c r="N424" i="1"/>
  <c r="M424" i="1"/>
  <c r="I424" i="1"/>
  <c r="H424" i="1"/>
  <c r="CO423" i="1"/>
  <c r="CN423" i="1"/>
  <c r="CM423" i="1"/>
  <c r="CL423" i="1"/>
  <c r="CK423" i="1"/>
  <c r="CJ423" i="1"/>
  <c r="CI423" i="1"/>
  <c r="CH423" i="1"/>
  <c r="CG423" i="1"/>
  <c r="BU423" i="1"/>
  <c r="BM423" i="1"/>
  <c r="BL423" i="1"/>
  <c r="BK423" i="1"/>
  <c r="AN423" i="1"/>
  <c r="AM423" i="1"/>
  <c r="AL423" i="1"/>
  <c r="AK423" i="1"/>
  <c r="AJ423" i="1"/>
  <c r="AI423" i="1"/>
  <c r="AH423" i="1"/>
  <c r="AG423" i="1"/>
  <c r="AF423" i="1"/>
  <c r="AE423" i="1"/>
  <c r="S423" i="1"/>
  <c r="R423" i="1"/>
  <c r="O423" i="1"/>
  <c r="N423" i="1"/>
  <c r="M423" i="1"/>
  <c r="I423" i="1"/>
  <c r="H423" i="1"/>
  <c r="CO422" i="1"/>
  <c r="CN422" i="1"/>
  <c r="CM422" i="1"/>
  <c r="CL422" i="1"/>
  <c r="CK422" i="1"/>
  <c r="CJ422" i="1"/>
  <c r="CI422" i="1"/>
  <c r="CH422" i="1"/>
  <c r="CG422" i="1"/>
  <c r="BU422" i="1"/>
  <c r="BM422" i="1"/>
  <c r="BL422" i="1"/>
  <c r="BK422" i="1"/>
  <c r="AN422" i="1"/>
  <c r="AM422" i="1"/>
  <c r="AL422" i="1"/>
  <c r="AK422" i="1"/>
  <c r="AJ422" i="1"/>
  <c r="AI422" i="1"/>
  <c r="AH422" i="1"/>
  <c r="AG422" i="1"/>
  <c r="AF422" i="1"/>
  <c r="AE422" i="1"/>
  <c r="S422" i="1"/>
  <c r="R422" i="1"/>
  <c r="O422" i="1"/>
  <c r="N422" i="1"/>
  <c r="M422" i="1"/>
  <c r="I422" i="1"/>
  <c r="H422" i="1"/>
  <c r="CO421" i="1"/>
  <c r="CN421" i="1"/>
  <c r="CM421" i="1"/>
  <c r="CL421" i="1"/>
  <c r="CK421" i="1"/>
  <c r="CJ421" i="1"/>
  <c r="CI421" i="1"/>
  <c r="CH421" i="1"/>
  <c r="CG421" i="1"/>
  <c r="BU421" i="1"/>
  <c r="BM421" i="1"/>
  <c r="BL421" i="1"/>
  <c r="BK421" i="1"/>
  <c r="AN421" i="1"/>
  <c r="AM421" i="1"/>
  <c r="AL421" i="1"/>
  <c r="AK421" i="1"/>
  <c r="AJ421" i="1"/>
  <c r="AI421" i="1"/>
  <c r="AH421" i="1"/>
  <c r="AG421" i="1"/>
  <c r="AF421" i="1"/>
  <c r="AE421" i="1"/>
  <c r="S421" i="1"/>
  <c r="R421" i="1"/>
  <c r="O421" i="1"/>
  <c r="N421" i="1"/>
  <c r="M421" i="1"/>
  <c r="I421" i="1"/>
  <c r="H421" i="1"/>
  <c r="CO420" i="1"/>
  <c r="CN420" i="1"/>
  <c r="CM420" i="1"/>
  <c r="CL420" i="1"/>
  <c r="CK420" i="1"/>
  <c r="CJ420" i="1"/>
  <c r="CI420" i="1"/>
  <c r="CH420" i="1"/>
  <c r="CG420" i="1"/>
  <c r="BU420" i="1"/>
  <c r="BM420" i="1"/>
  <c r="BL420" i="1"/>
  <c r="BK420" i="1"/>
  <c r="AN420" i="1"/>
  <c r="AM420" i="1"/>
  <c r="AL420" i="1"/>
  <c r="AK420" i="1"/>
  <c r="AJ420" i="1"/>
  <c r="AI420" i="1"/>
  <c r="AH420" i="1"/>
  <c r="AG420" i="1"/>
  <c r="AF420" i="1"/>
  <c r="AE420" i="1"/>
  <c r="S420" i="1"/>
  <c r="R420" i="1"/>
  <c r="O420" i="1"/>
  <c r="N420" i="1"/>
  <c r="M420" i="1"/>
  <c r="I420" i="1"/>
  <c r="H420" i="1"/>
  <c r="CO419" i="1"/>
  <c r="CN419" i="1"/>
  <c r="CM419" i="1"/>
  <c r="CL419" i="1"/>
  <c r="CK419" i="1"/>
  <c r="CJ419" i="1"/>
  <c r="CI419" i="1"/>
  <c r="CH419" i="1"/>
  <c r="CG419" i="1"/>
  <c r="BU419" i="1"/>
  <c r="BM419" i="1"/>
  <c r="BL419" i="1"/>
  <c r="BK419" i="1"/>
  <c r="AM419" i="1"/>
  <c r="AL419" i="1"/>
  <c r="AK419" i="1"/>
  <c r="AJ419" i="1"/>
  <c r="AI419" i="1"/>
  <c r="AH419" i="1"/>
  <c r="AG419" i="1"/>
  <c r="AF419" i="1"/>
  <c r="AE419" i="1"/>
  <c r="S419" i="1"/>
  <c r="R419" i="1"/>
  <c r="O419" i="1"/>
  <c r="N419" i="1"/>
  <c r="M419" i="1"/>
  <c r="I419" i="1"/>
  <c r="H419" i="1"/>
  <c r="CO418" i="1"/>
  <c r="CN418" i="1"/>
  <c r="CM418" i="1"/>
  <c r="CL418" i="1"/>
  <c r="CK418" i="1"/>
  <c r="CJ418" i="1"/>
  <c r="CI418" i="1"/>
  <c r="CH418" i="1"/>
  <c r="CG418" i="1"/>
  <c r="BU418" i="1"/>
  <c r="BM418" i="1"/>
  <c r="BL418" i="1"/>
  <c r="BK418" i="1"/>
  <c r="AN418" i="1"/>
  <c r="AM418" i="1"/>
  <c r="AL418" i="1"/>
  <c r="AK418" i="1"/>
  <c r="AJ418" i="1"/>
  <c r="AI418" i="1"/>
  <c r="AH418" i="1"/>
  <c r="AG418" i="1"/>
  <c r="AF418" i="1"/>
  <c r="AE418" i="1"/>
  <c r="S418" i="1"/>
  <c r="R418" i="1"/>
  <c r="O418" i="1"/>
  <c r="N418" i="1"/>
  <c r="M418" i="1"/>
  <c r="I418" i="1"/>
  <c r="H418" i="1"/>
  <c r="CO417" i="1"/>
  <c r="CN417" i="1"/>
  <c r="CM417" i="1"/>
  <c r="CL417" i="1"/>
  <c r="CK417" i="1"/>
  <c r="CJ417" i="1"/>
  <c r="CI417" i="1"/>
  <c r="CH417" i="1"/>
  <c r="CG417" i="1"/>
  <c r="BU417" i="1"/>
  <c r="BM417" i="1"/>
  <c r="BL417" i="1"/>
  <c r="BK417" i="1"/>
  <c r="AM417" i="1"/>
  <c r="AL417" i="1"/>
  <c r="AK417" i="1"/>
  <c r="AJ417" i="1"/>
  <c r="AI417" i="1"/>
  <c r="AH417" i="1"/>
  <c r="AG417" i="1"/>
  <c r="AF417" i="1"/>
  <c r="AE417" i="1"/>
  <c r="S417" i="1"/>
  <c r="R417" i="1"/>
  <c r="O417" i="1"/>
  <c r="N417" i="1"/>
  <c r="M417" i="1"/>
  <c r="I417" i="1"/>
  <c r="H417" i="1"/>
  <c r="CO416" i="1"/>
  <c r="CN416" i="1"/>
  <c r="CM416" i="1"/>
  <c r="CL416" i="1"/>
  <c r="CK416" i="1"/>
  <c r="CJ416" i="1"/>
  <c r="CI416" i="1"/>
  <c r="CH416" i="1"/>
  <c r="CG416" i="1"/>
  <c r="BU416" i="1"/>
  <c r="BM416" i="1"/>
  <c r="BL416" i="1"/>
  <c r="BK416" i="1"/>
  <c r="AM416" i="1"/>
  <c r="AL416" i="1"/>
  <c r="AK416" i="1"/>
  <c r="AJ416" i="1"/>
  <c r="AI416" i="1"/>
  <c r="AH416" i="1"/>
  <c r="AG416" i="1"/>
  <c r="AF416" i="1"/>
  <c r="AE416" i="1"/>
  <c r="S416" i="1"/>
  <c r="R416" i="1"/>
  <c r="O416" i="1"/>
  <c r="N416" i="1"/>
  <c r="M416" i="1"/>
  <c r="I416" i="1"/>
  <c r="H416" i="1"/>
  <c r="CO415" i="1"/>
  <c r="CN415" i="1"/>
  <c r="CM415" i="1"/>
  <c r="CL415" i="1"/>
  <c r="CK415" i="1"/>
  <c r="CJ415" i="1"/>
  <c r="CI415" i="1"/>
  <c r="CH415" i="1"/>
  <c r="CG415" i="1"/>
  <c r="BU415" i="1"/>
  <c r="BM415" i="1"/>
  <c r="BL415" i="1"/>
  <c r="BK415" i="1"/>
  <c r="AN415" i="1"/>
  <c r="AM415" i="1"/>
  <c r="AL415" i="1"/>
  <c r="AK415" i="1"/>
  <c r="AJ415" i="1"/>
  <c r="AI415" i="1"/>
  <c r="AH415" i="1"/>
  <c r="AG415" i="1"/>
  <c r="AF415" i="1"/>
  <c r="AE415" i="1"/>
  <c r="S415" i="1"/>
  <c r="R415" i="1"/>
  <c r="O415" i="1"/>
  <c r="N415" i="1"/>
  <c r="M415" i="1"/>
  <c r="I415" i="1"/>
  <c r="H415" i="1"/>
  <c r="CO414" i="1"/>
  <c r="CN414" i="1"/>
  <c r="CM414" i="1"/>
  <c r="CL414" i="1"/>
  <c r="CK414" i="1"/>
  <c r="CJ414" i="1"/>
  <c r="CI414" i="1"/>
  <c r="CH414" i="1"/>
  <c r="CG414" i="1"/>
  <c r="BU414" i="1"/>
  <c r="BM414" i="1"/>
  <c r="BL414" i="1"/>
  <c r="BK414" i="1"/>
  <c r="AN414" i="1"/>
  <c r="AM414" i="1"/>
  <c r="AL414" i="1"/>
  <c r="AK414" i="1"/>
  <c r="AJ414" i="1"/>
  <c r="AI414" i="1"/>
  <c r="AH414" i="1"/>
  <c r="AG414" i="1"/>
  <c r="AF414" i="1"/>
  <c r="AE414" i="1"/>
  <c r="S414" i="1"/>
  <c r="R414" i="1"/>
  <c r="O414" i="1"/>
  <c r="N414" i="1"/>
  <c r="M414" i="1"/>
  <c r="I414" i="1"/>
  <c r="H414" i="1"/>
  <c r="CO413" i="1"/>
  <c r="CN413" i="1"/>
  <c r="CM413" i="1"/>
  <c r="CL413" i="1"/>
  <c r="CK413" i="1"/>
  <c r="CJ413" i="1"/>
  <c r="CI413" i="1"/>
  <c r="CH413" i="1"/>
  <c r="CG413" i="1"/>
  <c r="BU413" i="1"/>
  <c r="BM413" i="1"/>
  <c r="BL413" i="1"/>
  <c r="BK413" i="1"/>
  <c r="AN413" i="1"/>
  <c r="AM413" i="1"/>
  <c r="AL413" i="1"/>
  <c r="AK413" i="1"/>
  <c r="AJ413" i="1"/>
  <c r="AI413" i="1"/>
  <c r="AH413" i="1"/>
  <c r="AG413" i="1"/>
  <c r="AF413" i="1"/>
  <c r="AE413" i="1"/>
  <c r="S413" i="1"/>
  <c r="R413" i="1"/>
  <c r="O413" i="1"/>
  <c r="N413" i="1"/>
  <c r="M413" i="1"/>
  <c r="I413" i="1"/>
  <c r="H413" i="1"/>
  <c r="CO412" i="1"/>
  <c r="CN412" i="1"/>
  <c r="CM412" i="1"/>
  <c r="CL412" i="1"/>
  <c r="CK412" i="1"/>
  <c r="CJ412" i="1"/>
  <c r="CI412" i="1"/>
  <c r="CH412" i="1"/>
  <c r="CG412" i="1"/>
  <c r="BM412" i="1"/>
  <c r="BL412" i="1"/>
  <c r="BK412" i="1"/>
  <c r="AM412" i="1"/>
  <c r="AL412" i="1"/>
  <c r="AK412" i="1"/>
  <c r="AJ412" i="1"/>
  <c r="AI412" i="1"/>
  <c r="AH412" i="1"/>
  <c r="AG412" i="1"/>
  <c r="AF412" i="1"/>
  <c r="AE412" i="1"/>
  <c r="S412" i="1"/>
  <c r="R412" i="1"/>
  <c r="O412" i="1"/>
  <c r="N412" i="1"/>
  <c r="M412" i="1"/>
  <c r="I412" i="1"/>
  <c r="H412" i="1"/>
  <c r="CO411" i="1"/>
  <c r="CN411" i="1"/>
  <c r="CM411" i="1"/>
  <c r="CL411" i="1"/>
  <c r="CK411" i="1"/>
  <c r="CJ411" i="1"/>
  <c r="CI411" i="1"/>
  <c r="CH411" i="1"/>
  <c r="CG411" i="1"/>
  <c r="BU411" i="1"/>
  <c r="BM411" i="1"/>
  <c r="BL411" i="1"/>
  <c r="BK411" i="1"/>
  <c r="AN411" i="1"/>
  <c r="AM411" i="1"/>
  <c r="AL411" i="1"/>
  <c r="AK411" i="1"/>
  <c r="AJ411" i="1"/>
  <c r="AI411" i="1"/>
  <c r="AH411" i="1"/>
  <c r="AG411" i="1"/>
  <c r="AF411" i="1"/>
  <c r="AE411" i="1"/>
  <c r="S411" i="1"/>
  <c r="R411" i="1"/>
  <c r="O411" i="1"/>
  <c r="N411" i="1"/>
  <c r="M411" i="1"/>
  <c r="I411" i="1"/>
  <c r="H411" i="1"/>
  <c r="CO410" i="1"/>
  <c r="CN410" i="1"/>
  <c r="CM410" i="1"/>
  <c r="CL410" i="1"/>
  <c r="CK410" i="1"/>
  <c r="CJ410" i="1"/>
  <c r="CI410" i="1"/>
  <c r="CH410" i="1"/>
  <c r="CG410" i="1"/>
  <c r="BU410" i="1"/>
  <c r="BM410" i="1"/>
  <c r="BL410" i="1"/>
  <c r="BK410" i="1"/>
  <c r="AN410" i="1"/>
  <c r="AM410" i="1"/>
  <c r="AL410" i="1"/>
  <c r="AK410" i="1"/>
  <c r="AJ410" i="1"/>
  <c r="AI410" i="1"/>
  <c r="AH410" i="1"/>
  <c r="AG410" i="1"/>
  <c r="AF410" i="1"/>
  <c r="AE410" i="1"/>
  <c r="S410" i="1"/>
  <c r="R410" i="1"/>
  <c r="O410" i="1"/>
  <c r="N410" i="1"/>
  <c r="M410" i="1"/>
  <c r="I410" i="1"/>
  <c r="H410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CO409" i="1"/>
  <c r="CN409" i="1"/>
  <c r="CM409" i="1"/>
  <c r="CL409" i="1"/>
  <c r="CK409" i="1"/>
  <c r="CJ409" i="1"/>
  <c r="CI409" i="1"/>
  <c r="CH409" i="1"/>
  <c r="CG409" i="1"/>
  <c r="BU409" i="1"/>
  <c r="BM409" i="1"/>
  <c r="BL409" i="1"/>
  <c r="BK409" i="1"/>
  <c r="BJ409" i="1"/>
  <c r="BI409" i="1"/>
  <c r="AN409" i="1"/>
  <c r="AM409" i="1"/>
  <c r="AL409" i="1"/>
  <c r="AK409" i="1"/>
  <c r="AJ409" i="1"/>
  <c r="AI409" i="1"/>
  <c r="AH409" i="1"/>
  <c r="AG409" i="1"/>
  <c r="AF409" i="1"/>
  <c r="AE409" i="1"/>
  <c r="S409" i="1"/>
  <c r="R409" i="1"/>
  <c r="O409" i="1"/>
  <c r="N409" i="1"/>
  <c r="M409" i="1"/>
  <c r="I409" i="1"/>
  <c r="H409" i="1"/>
  <c r="CO187" i="1"/>
  <c r="CN187" i="1"/>
  <c r="CM187" i="1"/>
  <c r="CL187" i="1"/>
  <c r="CK187" i="1"/>
  <c r="CJ187" i="1"/>
  <c r="CI187" i="1"/>
  <c r="CH187" i="1"/>
  <c r="CG187" i="1"/>
  <c r="BU187" i="1"/>
  <c r="AM187" i="1"/>
  <c r="AL187" i="1"/>
  <c r="AK187" i="1"/>
  <c r="AJ187" i="1"/>
  <c r="AI187" i="1"/>
  <c r="AH187" i="1"/>
  <c r="AG187" i="1"/>
  <c r="AE187" i="1"/>
  <c r="AF187" i="1"/>
  <c r="S187" i="1"/>
  <c r="N187" i="1"/>
  <c r="M187" i="1"/>
  <c r="I187" i="1"/>
  <c r="CO186" i="1"/>
  <c r="CN186" i="1"/>
  <c r="CM186" i="1"/>
  <c r="CL186" i="1"/>
  <c r="CK186" i="1"/>
  <c r="CJ186" i="1"/>
  <c r="CI186" i="1"/>
  <c r="CH186" i="1"/>
  <c r="CG186" i="1"/>
  <c r="BU186" i="1"/>
  <c r="AM186" i="1"/>
  <c r="AL186" i="1"/>
  <c r="AK186" i="1"/>
  <c r="AJ186" i="1"/>
  <c r="AI186" i="1"/>
  <c r="AH186" i="1"/>
  <c r="AG186" i="1"/>
  <c r="AE186" i="1"/>
  <c r="AF186" i="1"/>
  <c r="S186" i="1"/>
  <c r="R186" i="1"/>
  <c r="N186" i="1"/>
  <c r="M186" i="1"/>
  <c r="I186" i="1"/>
  <c r="CO185" i="1"/>
  <c r="CN185" i="1"/>
  <c r="CM185" i="1"/>
  <c r="CL185" i="1"/>
  <c r="CK185" i="1"/>
  <c r="CJ185" i="1"/>
  <c r="CI185" i="1"/>
  <c r="CH185" i="1"/>
  <c r="CG185" i="1"/>
  <c r="BU185" i="1"/>
  <c r="AM185" i="1"/>
  <c r="AL185" i="1"/>
  <c r="AK185" i="1"/>
  <c r="AJ185" i="1"/>
  <c r="AI185" i="1"/>
  <c r="AH185" i="1"/>
  <c r="AG185" i="1"/>
  <c r="AE185" i="1"/>
  <c r="AF185" i="1"/>
  <c r="S185" i="1"/>
  <c r="N185" i="1"/>
  <c r="M185" i="1"/>
  <c r="I185" i="1"/>
  <c r="CO184" i="1"/>
  <c r="CN184" i="1"/>
  <c r="CM184" i="1"/>
  <c r="CL184" i="1"/>
  <c r="CK184" i="1"/>
  <c r="CJ184" i="1"/>
  <c r="CI184" i="1"/>
  <c r="CH184" i="1"/>
  <c r="CG184" i="1"/>
  <c r="BU184" i="1"/>
  <c r="AM184" i="1"/>
  <c r="AL184" i="1"/>
  <c r="AK184" i="1"/>
  <c r="AJ184" i="1"/>
  <c r="AI184" i="1"/>
  <c r="AH184" i="1"/>
  <c r="AG184" i="1"/>
  <c r="AE184" i="1"/>
  <c r="AF184" i="1"/>
  <c r="S184" i="1"/>
  <c r="R184" i="1"/>
  <c r="N184" i="1"/>
  <c r="M184" i="1"/>
  <c r="I184" i="1"/>
  <c r="CO183" i="1"/>
  <c r="CN183" i="1"/>
  <c r="CM183" i="1"/>
  <c r="CL183" i="1"/>
  <c r="CK183" i="1"/>
  <c r="CJ183" i="1"/>
  <c r="CI183" i="1"/>
  <c r="CH183" i="1"/>
  <c r="CG183" i="1"/>
  <c r="BU183" i="1"/>
  <c r="AM183" i="1"/>
  <c r="AL183" i="1"/>
  <c r="AK183" i="1"/>
  <c r="AJ183" i="1"/>
  <c r="AI183" i="1"/>
  <c r="AH183" i="1"/>
  <c r="AG183" i="1"/>
  <c r="AE183" i="1"/>
  <c r="AF183" i="1"/>
  <c r="S183" i="1"/>
  <c r="R183" i="1"/>
  <c r="N183" i="1"/>
  <c r="M183" i="1"/>
  <c r="I183" i="1"/>
  <c r="CO182" i="1"/>
  <c r="CN182" i="1"/>
  <c r="CM182" i="1"/>
  <c r="CL182" i="1"/>
  <c r="CK182" i="1"/>
  <c r="CJ182" i="1"/>
  <c r="CI182" i="1"/>
  <c r="CH182" i="1"/>
  <c r="CG182" i="1"/>
  <c r="BU182" i="1"/>
  <c r="AM182" i="1"/>
  <c r="AL182" i="1"/>
  <c r="AK182" i="1"/>
  <c r="AJ182" i="1"/>
  <c r="AI182" i="1"/>
  <c r="AH182" i="1"/>
  <c r="AG182" i="1"/>
  <c r="AE182" i="1"/>
  <c r="AF182" i="1"/>
  <c r="S182" i="1"/>
  <c r="R182" i="1"/>
  <c r="N182" i="1"/>
  <c r="M182" i="1"/>
  <c r="I182" i="1"/>
  <c r="CO181" i="1"/>
  <c r="CN181" i="1"/>
  <c r="CM181" i="1"/>
  <c r="CL181" i="1"/>
  <c r="CK181" i="1"/>
  <c r="CJ181" i="1"/>
  <c r="CI181" i="1"/>
  <c r="CH181" i="1"/>
  <c r="CG181" i="1"/>
  <c r="BU181" i="1"/>
  <c r="AM181" i="1"/>
  <c r="AL181" i="1"/>
  <c r="AK181" i="1"/>
  <c r="AJ181" i="1"/>
  <c r="AI181" i="1"/>
  <c r="AH181" i="1"/>
  <c r="AG181" i="1"/>
  <c r="AE181" i="1"/>
  <c r="AF181" i="1"/>
  <c r="S181" i="1"/>
  <c r="R181" i="1"/>
  <c r="N181" i="1"/>
  <c r="M181" i="1"/>
  <c r="I181" i="1"/>
  <c r="CO180" i="1"/>
  <c r="CN180" i="1"/>
  <c r="CM180" i="1"/>
  <c r="CL180" i="1"/>
  <c r="CK180" i="1"/>
  <c r="CJ180" i="1"/>
  <c r="CI180" i="1"/>
  <c r="CH180" i="1"/>
  <c r="CG180" i="1"/>
  <c r="BU180" i="1"/>
  <c r="AM180" i="1"/>
  <c r="AL180" i="1"/>
  <c r="AK180" i="1"/>
  <c r="AJ180" i="1"/>
  <c r="AI180" i="1"/>
  <c r="AH180" i="1"/>
  <c r="AG180" i="1"/>
  <c r="AE180" i="1"/>
  <c r="AF180" i="1"/>
  <c r="S180" i="1"/>
  <c r="R180" i="1"/>
  <c r="N180" i="1"/>
  <c r="M180" i="1"/>
  <c r="I180" i="1"/>
  <c r="CO179" i="1"/>
  <c r="CN179" i="1"/>
  <c r="CM179" i="1"/>
  <c r="CL179" i="1"/>
  <c r="CK179" i="1"/>
  <c r="CJ179" i="1"/>
  <c r="CI179" i="1"/>
  <c r="CH179" i="1"/>
  <c r="CG179" i="1"/>
  <c r="BU179" i="1"/>
  <c r="AM179" i="1"/>
  <c r="AL179" i="1"/>
  <c r="AK179" i="1"/>
  <c r="AJ179" i="1"/>
  <c r="AI179" i="1"/>
  <c r="AH179" i="1"/>
  <c r="AG179" i="1"/>
  <c r="AE179" i="1"/>
  <c r="AF179" i="1"/>
  <c r="S179" i="1"/>
  <c r="R179" i="1"/>
  <c r="N179" i="1"/>
  <c r="M179" i="1"/>
  <c r="I179" i="1"/>
  <c r="CO178" i="1"/>
  <c r="CN178" i="1"/>
  <c r="CM178" i="1"/>
  <c r="CL178" i="1"/>
  <c r="CK178" i="1"/>
  <c r="CJ178" i="1"/>
  <c r="CI178" i="1"/>
  <c r="CH178" i="1"/>
  <c r="CG178" i="1"/>
  <c r="BU178" i="1"/>
  <c r="AM178" i="1"/>
  <c r="AL178" i="1"/>
  <c r="AK178" i="1"/>
  <c r="AJ178" i="1"/>
  <c r="AI178" i="1"/>
  <c r="AH178" i="1"/>
  <c r="AG178" i="1"/>
  <c r="AE178" i="1"/>
  <c r="AF178" i="1"/>
  <c r="S178" i="1"/>
  <c r="R178" i="1"/>
  <c r="N178" i="1"/>
  <c r="M178" i="1"/>
  <c r="I178" i="1"/>
  <c r="CO177" i="1"/>
  <c r="CN177" i="1"/>
  <c r="CM177" i="1"/>
  <c r="CL177" i="1"/>
  <c r="CK177" i="1"/>
  <c r="CJ177" i="1"/>
  <c r="CI177" i="1"/>
  <c r="CH177" i="1"/>
  <c r="CG177" i="1"/>
  <c r="BU177" i="1"/>
  <c r="AM177" i="1"/>
  <c r="AL177" i="1"/>
  <c r="AK177" i="1"/>
  <c r="AJ177" i="1"/>
  <c r="AI177" i="1"/>
  <c r="AH177" i="1"/>
  <c r="AG177" i="1"/>
  <c r="AE177" i="1"/>
  <c r="AF177" i="1"/>
  <c r="S177" i="1"/>
  <c r="R177" i="1"/>
  <c r="N177" i="1"/>
  <c r="M177" i="1"/>
  <c r="I177" i="1"/>
  <c r="CO176" i="1"/>
  <c r="CN176" i="1"/>
  <c r="CM176" i="1"/>
  <c r="CL176" i="1"/>
  <c r="CK176" i="1"/>
  <c r="CJ176" i="1"/>
  <c r="CI176" i="1"/>
  <c r="CH176" i="1"/>
  <c r="CG176" i="1"/>
  <c r="BU176" i="1"/>
  <c r="AM176" i="1"/>
  <c r="AL176" i="1"/>
  <c r="AK176" i="1"/>
  <c r="AJ176" i="1"/>
  <c r="AI176" i="1"/>
  <c r="AH176" i="1"/>
  <c r="AG176" i="1"/>
  <c r="AE176" i="1"/>
  <c r="AF176" i="1"/>
  <c r="S176" i="1"/>
  <c r="R176" i="1"/>
  <c r="N176" i="1"/>
  <c r="M176" i="1"/>
  <c r="I176" i="1"/>
  <c r="CO175" i="1"/>
  <c r="CN175" i="1"/>
  <c r="CM175" i="1"/>
  <c r="CL175" i="1"/>
  <c r="CK175" i="1"/>
  <c r="CJ175" i="1"/>
  <c r="CI175" i="1"/>
  <c r="CH175" i="1"/>
  <c r="CG175" i="1"/>
  <c r="BU175" i="1"/>
  <c r="AM175" i="1"/>
  <c r="AL175" i="1"/>
  <c r="AK175" i="1"/>
  <c r="AJ175" i="1"/>
  <c r="AI175" i="1"/>
  <c r="AH175" i="1"/>
  <c r="AG175" i="1"/>
  <c r="AE175" i="1"/>
  <c r="AF175" i="1"/>
  <c r="S175" i="1"/>
  <c r="R175" i="1"/>
  <c r="N175" i="1"/>
  <c r="M175" i="1"/>
  <c r="I175" i="1"/>
  <c r="CO174" i="1"/>
  <c r="CN174" i="1"/>
  <c r="CM174" i="1"/>
  <c r="CL174" i="1"/>
  <c r="CK174" i="1"/>
  <c r="CJ174" i="1"/>
  <c r="CI174" i="1"/>
  <c r="CH174" i="1"/>
  <c r="CG174" i="1"/>
  <c r="BU174" i="1"/>
  <c r="AM174" i="1"/>
  <c r="AL174" i="1"/>
  <c r="AK174" i="1"/>
  <c r="AJ174" i="1"/>
  <c r="AI174" i="1"/>
  <c r="AH174" i="1"/>
  <c r="AG174" i="1"/>
  <c r="AE174" i="1"/>
  <c r="AF174" i="1"/>
  <c r="S174" i="1"/>
  <c r="R174" i="1"/>
  <c r="N174" i="1"/>
  <c r="M174" i="1"/>
  <c r="I174" i="1"/>
  <c r="CO173" i="1"/>
  <c r="CN173" i="1"/>
  <c r="CM173" i="1"/>
  <c r="CL173" i="1"/>
  <c r="CK173" i="1"/>
  <c r="CJ173" i="1"/>
  <c r="CI173" i="1"/>
  <c r="CH173" i="1"/>
  <c r="CG173" i="1"/>
  <c r="BU173" i="1"/>
  <c r="AM173" i="1"/>
  <c r="AL173" i="1"/>
  <c r="AK173" i="1"/>
  <c r="AJ173" i="1"/>
  <c r="AI173" i="1"/>
  <c r="AH173" i="1"/>
  <c r="AG173" i="1"/>
  <c r="AE173" i="1"/>
  <c r="AF173" i="1"/>
  <c r="S173" i="1"/>
  <c r="R173" i="1"/>
  <c r="N173" i="1"/>
  <c r="M173" i="1"/>
  <c r="I173" i="1"/>
  <c r="CO172" i="1"/>
  <c r="CN172" i="1"/>
  <c r="CM172" i="1"/>
  <c r="CL172" i="1"/>
  <c r="CK172" i="1"/>
  <c r="CJ172" i="1"/>
  <c r="CI172" i="1"/>
  <c r="CH172" i="1"/>
  <c r="CG172" i="1"/>
  <c r="BU172" i="1"/>
  <c r="AM172" i="1"/>
  <c r="AL172" i="1"/>
  <c r="AK172" i="1"/>
  <c r="AJ172" i="1"/>
  <c r="AI172" i="1"/>
  <c r="AH172" i="1"/>
  <c r="AG172" i="1"/>
  <c r="AE172" i="1"/>
  <c r="AF172" i="1"/>
  <c r="S172" i="1"/>
  <c r="R172" i="1"/>
  <c r="N172" i="1"/>
  <c r="M172" i="1"/>
  <c r="I172" i="1"/>
  <c r="CO171" i="1"/>
  <c r="CN171" i="1"/>
  <c r="CM171" i="1"/>
  <c r="CL171" i="1"/>
  <c r="CK171" i="1"/>
  <c r="CJ171" i="1"/>
  <c r="CI171" i="1"/>
  <c r="CH171" i="1"/>
  <c r="CG171" i="1"/>
  <c r="BU171" i="1"/>
  <c r="BI171" i="1"/>
  <c r="BI172" i="1"/>
  <c r="BI173" i="1"/>
  <c r="BI174" i="1"/>
  <c r="BI175" i="1"/>
  <c r="BI176" i="1"/>
  <c r="BI177" i="1"/>
  <c r="BI178" i="1"/>
  <c r="BI179" i="1"/>
  <c r="BI180" i="1"/>
  <c r="BI181" i="1"/>
  <c r="BI182" i="1"/>
  <c r="BI183" i="1"/>
  <c r="BI184" i="1"/>
  <c r="BI185" i="1"/>
  <c r="BI186" i="1"/>
  <c r="BI187" i="1"/>
  <c r="AM171" i="1"/>
  <c r="AL171" i="1"/>
  <c r="AK171" i="1"/>
  <c r="AJ171" i="1"/>
  <c r="AI171" i="1"/>
  <c r="AH171" i="1"/>
  <c r="AG171" i="1"/>
  <c r="AE171" i="1"/>
  <c r="AF171" i="1"/>
  <c r="S171" i="1"/>
  <c r="R171" i="1"/>
  <c r="N171" i="1"/>
  <c r="M171" i="1"/>
  <c r="I171" i="1"/>
  <c r="CO170" i="1"/>
  <c r="CN170" i="1"/>
  <c r="CM170" i="1"/>
  <c r="CL170" i="1"/>
  <c r="CK170" i="1"/>
  <c r="CJ170" i="1"/>
  <c r="CI170" i="1"/>
  <c r="CH170" i="1"/>
  <c r="CG170" i="1"/>
  <c r="BU170" i="1"/>
  <c r="AM170" i="1"/>
  <c r="AL170" i="1"/>
  <c r="AK170" i="1"/>
  <c r="AJ170" i="1"/>
  <c r="AI170" i="1"/>
  <c r="AH170" i="1"/>
  <c r="AG170" i="1"/>
  <c r="AE170" i="1"/>
  <c r="AF170" i="1"/>
  <c r="S170" i="1"/>
  <c r="N170" i="1"/>
  <c r="M170" i="1"/>
  <c r="I170" i="1"/>
  <c r="E495" i="1"/>
  <c r="CO549" i="1"/>
  <c r="CN549" i="1"/>
  <c r="CM549" i="1"/>
  <c r="CL549" i="1"/>
  <c r="CK549" i="1"/>
  <c r="CJ549" i="1"/>
  <c r="CI549" i="1"/>
  <c r="CH549" i="1"/>
  <c r="CG549" i="1"/>
  <c r="BU549" i="1"/>
  <c r="AM549" i="1"/>
  <c r="AL549" i="1"/>
  <c r="AK549" i="1"/>
  <c r="AJ549" i="1"/>
  <c r="AI549" i="1"/>
  <c r="AH549" i="1"/>
  <c r="AG549" i="1"/>
  <c r="AF549" i="1"/>
  <c r="AE549" i="1"/>
  <c r="S549" i="1"/>
  <c r="R549" i="1"/>
  <c r="N549" i="1"/>
  <c r="M549" i="1"/>
  <c r="I549" i="1"/>
  <c r="E525" i="1"/>
  <c r="E524" i="1"/>
  <c r="E526" i="1"/>
  <c r="E528" i="1"/>
  <c r="E530" i="1"/>
  <c r="E532" i="1"/>
  <c r="E533" i="1"/>
  <c r="E534" i="1"/>
  <c r="E535" i="1"/>
  <c r="E536" i="1"/>
  <c r="E537" i="1"/>
  <c r="E538" i="1"/>
  <c r="E539" i="1"/>
  <c r="E542" i="1"/>
  <c r="E543" i="1"/>
  <c r="E544" i="1"/>
  <c r="E545" i="1"/>
  <c r="E546" i="1"/>
  <c r="E547" i="1"/>
  <c r="E548" i="1"/>
  <c r="E549" i="1"/>
  <c r="CO548" i="1"/>
  <c r="CN548" i="1"/>
  <c r="CM548" i="1"/>
  <c r="CL548" i="1"/>
  <c r="CK548" i="1"/>
  <c r="CJ548" i="1"/>
  <c r="CI548" i="1"/>
  <c r="CH548" i="1"/>
  <c r="CG548" i="1"/>
  <c r="BU548" i="1"/>
  <c r="AM548" i="1"/>
  <c r="AL548" i="1"/>
  <c r="AK548" i="1"/>
  <c r="AJ548" i="1"/>
  <c r="AI548" i="1"/>
  <c r="AH548" i="1"/>
  <c r="AG548" i="1"/>
  <c r="AF548" i="1"/>
  <c r="AE548" i="1"/>
  <c r="S548" i="1"/>
  <c r="R548" i="1"/>
  <c r="N548" i="1"/>
  <c r="M548" i="1"/>
  <c r="I548" i="1"/>
  <c r="CO547" i="1"/>
  <c r="CN547" i="1"/>
  <c r="CM547" i="1"/>
  <c r="CL547" i="1"/>
  <c r="CK547" i="1"/>
  <c r="CJ547" i="1"/>
  <c r="CI547" i="1"/>
  <c r="CH547" i="1"/>
  <c r="CG547" i="1"/>
  <c r="BU547" i="1"/>
  <c r="BJ547" i="1"/>
  <c r="BI547" i="1"/>
  <c r="AM547" i="1"/>
  <c r="AL547" i="1"/>
  <c r="AK547" i="1"/>
  <c r="AJ547" i="1"/>
  <c r="AI547" i="1"/>
  <c r="AH547" i="1"/>
  <c r="AG547" i="1"/>
  <c r="AF547" i="1"/>
  <c r="AE547" i="1"/>
  <c r="S547" i="1"/>
  <c r="R547" i="1"/>
  <c r="N547" i="1"/>
  <c r="M547" i="1"/>
  <c r="I547" i="1"/>
  <c r="CO546" i="1"/>
  <c r="CN546" i="1"/>
  <c r="CM546" i="1"/>
  <c r="CL546" i="1"/>
  <c r="CK546" i="1"/>
  <c r="CJ546" i="1"/>
  <c r="CI546" i="1"/>
  <c r="CH546" i="1"/>
  <c r="CG546" i="1"/>
  <c r="BU546" i="1"/>
  <c r="BJ546" i="1"/>
  <c r="BI546" i="1"/>
  <c r="AM546" i="1"/>
  <c r="AL546" i="1"/>
  <c r="AK546" i="1"/>
  <c r="AJ546" i="1"/>
  <c r="AI546" i="1"/>
  <c r="AH546" i="1"/>
  <c r="AG546" i="1"/>
  <c r="AF546" i="1"/>
  <c r="AE546" i="1"/>
  <c r="S546" i="1"/>
  <c r="R546" i="1"/>
  <c r="N546" i="1"/>
  <c r="M546" i="1"/>
  <c r="I546" i="1"/>
  <c r="CO545" i="1"/>
  <c r="CN545" i="1"/>
  <c r="CM545" i="1"/>
  <c r="CL545" i="1"/>
  <c r="CK545" i="1"/>
  <c r="CJ545" i="1"/>
  <c r="CI545" i="1"/>
  <c r="CH545" i="1"/>
  <c r="CG545" i="1"/>
  <c r="BU545" i="1"/>
  <c r="BJ545" i="1"/>
  <c r="BI545" i="1"/>
  <c r="AM545" i="1"/>
  <c r="AL545" i="1"/>
  <c r="AK545" i="1"/>
  <c r="AJ545" i="1"/>
  <c r="AI545" i="1"/>
  <c r="AH545" i="1"/>
  <c r="AG545" i="1"/>
  <c r="AF545" i="1"/>
  <c r="AE545" i="1"/>
  <c r="S545" i="1"/>
  <c r="R545" i="1"/>
  <c r="N545" i="1"/>
  <c r="M545" i="1"/>
  <c r="I545" i="1"/>
  <c r="CO544" i="1"/>
  <c r="CN544" i="1"/>
  <c r="CM544" i="1"/>
  <c r="CL544" i="1"/>
  <c r="CK544" i="1"/>
  <c r="CJ544" i="1"/>
  <c r="CI544" i="1"/>
  <c r="CH544" i="1"/>
  <c r="CG544" i="1"/>
  <c r="BU544" i="1"/>
  <c r="BJ544" i="1"/>
  <c r="BI544" i="1"/>
  <c r="AM544" i="1"/>
  <c r="AL544" i="1"/>
  <c r="AK544" i="1"/>
  <c r="AJ544" i="1"/>
  <c r="AI544" i="1"/>
  <c r="AH544" i="1"/>
  <c r="AG544" i="1"/>
  <c r="AF544" i="1"/>
  <c r="AE544" i="1"/>
  <c r="S544" i="1"/>
  <c r="R544" i="1"/>
  <c r="N544" i="1"/>
  <c r="M544" i="1"/>
  <c r="I544" i="1"/>
  <c r="CO543" i="1"/>
  <c r="CN543" i="1"/>
  <c r="CM543" i="1"/>
  <c r="CL543" i="1"/>
  <c r="CK543" i="1"/>
  <c r="CJ543" i="1"/>
  <c r="CI543" i="1"/>
  <c r="CH543" i="1"/>
  <c r="CG543" i="1"/>
  <c r="BU543" i="1"/>
  <c r="BJ543" i="1"/>
  <c r="BI543" i="1"/>
  <c r="AN543" i="1"/>
  <c r="AM543" i="1"/>
  <c r="AL543" i="1"/>
  <c r="AK543" i="1"/>
  <c r="AJ543" i="1"/>
  <c r="AI543" i="1"/>
  <c r="AH543" i="1"/>
  <c r="AG543" i="1"/>
  <c r="AF543" i="1"/>
  <c r="AE543" i="1"/>
  <c r="S543" i="1"/>
  <c r="R543" i="1"/>
  <c r="N543" i="1"/>
  <c r="M543" i="1"/>
  <c r="I543" i="1"/>
  <c r="CO542" i="1"/>
  <c r="CN542" i="1"/>
  <c r="CM542" i="1"/>
  <c r="CL542" i="1"/>
  <c r="CK542" i="1"/>
  <c r="CJ542" i="1"/>
  <c r="CI542" i="1"/>
  <c r="CH542" i="1"/>
  <c r="CG542" i="1"/>
  <c r="BU542" i="1"/>
  <c r="BJ542" i="1"/>
  <c r="BI542" i="1"/>
  <c r="AN542" i="1"/>
  <c r="AM542" i="1"/>
  <c r="AL542" i="1"/>
  <c r="AK542" i="1"/>
  <c r="AJ542" i="1"/>
  <c r="AI542" i="1"/>
  <c r="AH542" i="1"/>
  <c r="AG542" i="1"/>
  <c r="AF542" i="1"/>
  <c r="AE542" i="1"/>
  <c r="S542" i="1"/>
  <c r="R542" i="1"/>
  <c r="N542" i="1"/>
  <c r="M542" i="1"/>
  <c r="I542" i="1"/>
  <c r="BJ541" i="1"/>
  <c r="BI541" i="1"/>
  <c r="AM541" i="1"/>
  <c r="AL541" i="1"/>
  <c r="AK541" i="1"/>
  <c r="AJ541" i="1"/>
  <c r="AI541" i="1"/>
  <c r="AH541" i="1"/>
  <c r="AG541" i="1"/>
  <c r="AF541" i="1"/>
  <c r="AE541" i="1"/>
  <c r="S541" i="1"/>
  <c r="N541" i="1"/>
  <c r="M541" i="1"/>
  <c r="I541" i="1"/>
  <c r="E541" i="1"/>
  <c r="BJ540" i="1"/>
  <c r="BI540" i="1"/>
  <c r="AM540" i="1"/>
  <c r="AL540" i="1"/>
  <c r="AK540" i="1"/>
  <c r="AJ540" i="1"/>
  <c r="AI540" i="1"/>
  <c r="AH540" i="1"/>
  <c r="AG540" i="1"/>
  <c r="AF540" i="1"/>
  <c r="AE540" i="1"/>
  <c r="S540" i="1"/>
  <c r="N540" i="1"/>
  <c r="M540" i="1"/>
  <c r="I540" i="1"/>
  <c r="E540" i="1"/>
  <c r="CO539" i="1"/>
  <c r="CN539" i="1"/>
  <c r="CM539" i="1"/>
  <c r="CL539" i="1"/>
  <c r="CK539" i="1"/>
  <c r="CJ539" i="1"/>
  <c r="CI539" i="1"/>
  <c r="CH539" i="1"/>
  <c r="CG539" i="1"/>
  <c r="BU539" i="1"/>
  <c r="BJ539" i="1"/>
  <c r="BI539" i="1"/>
  <c r="AN539" i="1"/>
  <c r="AM539" i="1"/>
  <c r="AL539" i="1"/>
  <c r="AK539" i="1"/>
  <c r="AJ539" i="1"/>
  <c r="AI539" i="1"/>
  <c r="AH539" i="1"/>
  <c r="AG539" i="1"/>
  <c r="AF539" i="1"/>
  <c r="AE539" i="1"/>
  <c r="S539" i="1"/>
  <c r="R539" i="1"/>
  <c r="N539" i="1"/>
  <c r="M539" i="1"/>
  <c r="I539" i="1"/>
  <c r="CO538" i="1"/>
  <c r="CN538" i="1"/>
  <c r="CM538" i="1"/>
  <c r="CL538" i="1"/>
  <c r="CK538" i="1"/>
  <c r="CJ538" i="1"/>
  <c r="CI538" i="1"/>
  <c r="CH538" i="1"/>
  <c r="CG538" i="1"/>
  <c r="BU538" i="1"/>
  <c r="BJ538" i="1"/>
  <c r="BI538" i="1"/>
  <c r="AN538" i="1"/>
  <c r="AM538" i="1"/>
  <c r="AL538" i="1"/>
  <c r="AK538" i="1"/>
  <c r="AJ538" i="1"/>
  <c r="AI538" i="1"/>
  <c r="AH538" i="1"/>
  <c r="AG538" i="1"/>
  <c r="AF538" i="1"/>
  <c r="AE538" i="1"/>
  <c r="S538" i="1"/>
  <c r="R538" i="1"/>
  <c r="N538" i="1"/>
  <c r="M538" i="1"/>
  <c r="I538" i="1"/>
  <c r="CO537" i="1"/>
  <c r="CN537" i="1"/>
  <c r="CM537" i="1"/>
  <c r="CL537" i="1"/>
  <c r="CK537" i="1"/>
  <c r="CJ537" i="1"/>
  <c r="CI537" i="1"/>
  <c r="CH537" i="1"/>
  <c r="CG537" i="1"/>
  <c r="BU537" i="1"/>
  <c r="BJ537" i="1"/>
  <c r="BI537" i="1"/>
  <c r="AN537" i="1"/>
  <c r="AM537" i="1"/>
  <c r="AL537" i="1"/>
  <c r="AK537" i="1"/>
  <c r="AJ537" i="1"/>
  <c r="AI537" i="1"/>
  <c r="AH537" i="1"/>
  <c r="AG537" i="1"/>
  <c r="AF537" i="1"/>
  <c r="AE537" i="1"/>
  <c r="S537" i="1"/>
  <c r="R537" i="1"/>
  <c r="N537" i="1"/>
  <c r="M537" i="1"/>
  <c r="I537" i="1"/>
  <c r="CO536" i="1"/>
  <c r="CN536" i="1"/>
  <c r="CM536" i="1"/>
  <c r="CL536" i="1"/>
  <c r="CK536" i="1"/>
  <c r="CJ536" i="1"/>
  <c r="CI536" i="1"/>
  <c r="CH536" i="1"/>
  <c r="CG536" i="1"/>
  <c r="BU536" i="1"/>
  <c r="BJ536" i="1"/>
  <c r="BI536" i="1"/>
  <c r="AN536" i="1"/>
  <c r="AM536" i="1"/>
  <c r="AL536" i="1"/>
  <c r="AK536" i="1"/>
  <c r="AJ536" i="1"/>
  <c r="AI536" i="1"/>
  <c r="AH536" i="1"/>
  <c r="AG536" i="1"/>
  <c r="AF536" i="1"/>
  <c r="AE536" i="1"/>
  <c r="S536" i="1"/>
  <c r="R536" i="1"/>
  <c r="N536" i="1"/>
  <c r="M536" i="1"/>
  <c r="I536" i="1"/>
  <c r="CO535" i="1"/>
  <c r="CN535" i="1"/>
  <c r="CM535" i="1"/>
  <c r="CL535" i="1"/>
  <c r="CK535" i="1"/>
  <c r="CJ535" i="1"/>
  <c r="CI535" i="1"/>
  <c r="CH535" i="1"/>
  <c r="CG535" i="1"/>
  <c r="BU535" i="1"/>
  <c r="BJ535" i="1"/>
  <c r="BI535" i="1"/>
  <c r="AM535" i="1"/>
  <c r="AL535" i="1"/>
  <c r="AK535" i="1"/>
  <c r="AJ535" i="1"/>
  <c r="AI535" i="1"/>
  <c r="AH535" i="1"/>
  <c r="AG535" i="1"/>
  <c r="AF535" i="1"/>
  <c r="AE535" i="1"/>
  <c r="S535" i="1"/>
  <c r="R535" i="1"/>
  <c r="N535" i="1"/>
  <c r="M535" i="1"/>
  <c r="I535" i="1"/>
  <c r="CO534" i="1"/>
  <c r="CN534" i="1"/>
  <c r="CM534" i="1"/>
  <c r="CL534" i="1"/>
  <c r="CK534" i="1"/>
  <c r="CJ534" i="1"/>
  <c r="CI534" i="1"/>
  <c r="CH534" i="1"/>
  <c r="CG534" i="1"/>
  <c r="BU534" i="1"/>
  <c r="BJ534" i="1"/>
  <c r="BI534" i="1"/>
  <c r="AN534" i="1"/>
  <c r="AM534" i="1"/>
  <c r="AL534" i="1"/>
  <c r="AK534" i="1"/>
  <c r="AJ534" i="1"/>
  <c r="AI534" i="1"/>
  <c r="AH534" i="1"/>
  <c r="AG534" i="1"/>
  <c r="AF534" i="1"/>
  <c r="AE534" i="1"/>
  <c r="S534" i="1"/>
  <c r="R534" i="1"/>
  <c r="N534" i="1"/>
  <c r="M534" i="1"/>
  <c r="I534" i="1"/>
  <c r="CO533" i="1"/>
  <c r="CN533" i="1"/>
  <c r="CM533" i="1"/>
  <c r="CL533" i="1"/>
  <c r="CK533" i="1"/>
  <c r="CJ533" i="1"/>
  <c r="CI533" i="1"/>
  <c r="CH533" i="1"/>
  <c r="CG533" i="1"/>
  <c r="BU533" i="1"/>
  <c r="BJ533" i="1"/>
  <c r="BI533" i="1"/>
  <c r="AM533" i="1"/>
  <c r="AL533" i="1"/>
  <c r="AK533" i="1"/>
  <c r="AJ533" i="1"/>
  <c r="AI533" i="1"/>
  <c r="AH533" i="1"/>
  <c r="AG533" i="1"/>
  <c r="AF533" i="1"/>
  <c r="AE533" i="1"/>
  <c r="S533" i="1"/>
  <c r="R533" i="1"/>
  <c r="N533" i="1"/>
  <c r="M533" i="1"/>
  <c r="I533" i="1"/>
  <c r="CO532" i="1"/>
  <c r="CN532" i="1"/>
  <c r="CM532" i="1"/>
  <c r="CL532" i="1"/>
  <c r="CK532" i="1"/>
  <c r="CJ532" i="1"/>
  <c r="CI532" i="1"/>
  <c r="CH532" i="1"/>
  <c r="CG532" i="1"/>
  <c r="BU532" i="1"/>
  <c r="BJ532" i="1"/>
  <c r="BI532" i="1"/>
  <c r="AM532" i="1"/>
  <c r="AL532" i="1"/>
  <c r="AK532" i="1"/>
  <c r="AJ532" i="1"/>
  <c r="AI532" i="1"/>
  <c r="AH532" i="1"/>
  <c r="AG532" i="1"/>
  <c r="AF532" i="1"/>
  <c r="AE532" i="1"/>
  <c r="S532" i="1"/>
  <c r="R532" i="1"/>
  <c r="N532" i="1"/>
  <c r="M532" i="1"/>
  <c r="I532" i="1"/>
  <c r="CO531" i="1"/>
  <c r="CN531" i="1"/>
  <c r="CM531" i="1"/>
  <c r="CL531" i="1"/>
  <c r="CK531" i="1"/>
  <c r="CJ531" i="1"/>
  <c r="CI531" i="1"/>
  <c r="CH531" i="1"/>
  <c r="CG531" i="1"/>
  <c r="BJ531" i="1"/>
  <c r="BI531" i="1"/>
  <c r="AN531" i="1"/>
  <c r="AM531" i="1"/>
  <c r="AL531" i="1"/>
  <c r="AK531" i="1"/>
  <c r="AJ531" i="1"/>
  <c r="AI531" i="1"/>
  <c r="AH531" i="1"/>
  <c r="AG531" i="1"/>
  <c r="AF531" i="1"/>
  <c r="AE531" i="1"/>
  <c r="S531" i="1"/>
  <c r="R531" i="1"/>
  <c r="N531" i="1"/>
  <c r="M531" i="1"/>
  <c r="I531" i="1"/>
  <c r="E529" i="1"/>
  <c r="E531" i="1"/>
  <c r="CO530" i="1"/>
  <c r="CN530" i="1"/>
  <c r="CM530" i="1"/>
  <c r="CL530" i="1"/>
  <c r="CK530" i="1"/>
  <c r="CJ530" i="1"/>
  <c r="CI530" i="1"/>
  <c r="CH530" i="1"/>
  <c r="CG530" i="1"/>
  <c r="BJ530" i="1"/>
  <c r="BI530" i="1"/>
  <c r="AN530" i="1"/>
  <c r="AM530" i="1"/>
  <c r="AL530" i="1"/>
  <c r="AK530" i="1"/>
  <c r="AJ530" i="1"/>
  <c r="AI530" i="1"/>
  <c r="AH530" i="1"/>
  <c r="AG530" i="1"/>
  <c r="AF530" i="1"/>
  <c r="AE530" i="1"/>
  <c r="S530" i="1"/>
  <c r="R530" i="1"/>
  <c r="N530" i="1"/>
  <c r="M530" i="1"/>
  <c r="I530" i="1"/>
  <c r="CO529" i="1"/>
  <c r="CN529" i="1"/>
  <c r="CM529" i="1"/>
  <c r="CL529" i="1"/>
  <c r="CK529" i="1"/>
  <c r="CJ529" i="1"/>
  <c r="CI529" i="1"/>
  <c r="CH529" i="1"/>
  <c r="CG529" i="1"/>
  <c r="BJ529" i="1"/>
  <c r="BI529" i="1"/>
  <c r="AN529" i="1"/>
  <c r="AM529" i="1"/>
  <c r="AL529" i="1"/>
  <c r="AK529" i="1"/>
  <c r="AJ529" i="1"/>
  <c r="AI529" i="1"/>
  <c r="AH529" i="1"/>
  <c r="AG529" i="1"/>
  <c r="AF529" i="1"/>
  <c r="AE529" i="1"/>
  <c r="S529" i="1"/>
  <c r="R529" i="1"/>
  <c r="N529" i="1"/>
  <c r="M529" i="1"/>
  <c r="I529" i="1"/>
  <c r="CO528" i="1"/>
  <c r="CN528" i="1"/>
  <c r="CM528" i="1"/>
  <c r="CL528" i="1"/>
  <c r="CK528" i="1"/>
  <c r="CJ528" i="1"/>
  <c r="CI528" i="1"/>
  <c r="CH528" i="1"/>
  <c r="CG528" i="1"/>
  <c r="BJ528" i="1"/>
  <c r="BI528" i="1"/>
  <c r="AN528" i="1"/>
  <c r="AM528" i="1"/>
  <c r="AL528" i="1"/>
  <c r="AK528" i="1"/>
  <c r="AJ528" i="1"/>
  <c r="AI528" i="1"/>
  <c r="AH528" i="1"/>
  <c r="AG528" i="1"/>
  <c r="AF528" i="1"/>
  <c r="AE528" i="1"/>
  <c r="S528" i="1"/>
  <c r="R528" i="1"/>
  <c r="N528" i="1"/>
  <c r="M528" i="1"/>
  <c r="I528" i="1"/>
  <c r="CO527" i="1"/>
  <c r="CN527" i="1"/>
  <c r="CM527" i="1"/>
  <c r="CL527" i="1"/>
  <c r="CK527" i="1"/>
  <c r="CJ527" i="1"/>
  <c r="CI527" i="1"/>
  <c r="CH527" i="1"/>
  <c r="CG527" i="1"/>
  <c r="BJ527" i="1"/>
  <c r="BI527" i="1"/>
  <c r="AM527" i="1"/>
  <c r="AL527" i="1"/>
  <c r="AK527" i="1"/>
  <c r="AJ527" i="1"/>
  <c r="AI527" i="1"/>
  <c r="AH527" i="1"/>
  <c r="AG527" i="1"/>
  <c r="AF527" i="1"/>
  <c r="AE527" i="1"/>
  <c r="S527" i="1"/>
  <c r="R527" i="1"/>
  <c r="N527" i="1"/>
  <c r="M527" i="1"/>
  <c r="I527" i="1"/>
  <c r="E527" i="1"/>
  <c r="CO526" i="1"/>
  <c r="CN526" i="1"/>
  <c r="CM526" i="1"/>
  <c r="CL526" i="1"/>
  <c r="CK526" i="1"/>
  <c r="CJ526" i="1"/>
  <c r="CI526" i="1"/>
  <c r="CH526" i="1"/>
  <c r="CG526" i="1"/>
  <c r="BJ526" i="1"/>
  <c r="BI526" i="1"/>
  <c r="AM526" i="1"/>
  <c r="AL526" i="1"/>
  <c r="AK526" i="1"/>
  <c r="AJ526" i="1"/>
  <c r="AI526" i="1"/>
  <c r="AH526" i="1"/>
  <c r="AG526" i="1"/>
  <c r="AF526" i="1"/>
  <c r="AE526" i="1"/>
  <c r="S526" i="1"/>
  <c r="R526" i="1"/>
  <c r="N526" i="1"/>
  <c r="M526" i="1"/>
  <c r="I526" i="1"/>
  <c r="CO525" i="1"/>
  <c r="CN525" i="1"/>
  <c r="CM525" i="1"/>
  <c r="CL525" i="1"/>
  <c r="CK525" i="1"/>
  <c r="CJ525" i="1"/>
  <c r="CI525" i="1"/>
  <c r="CH525" i="1"/>
  <c r="CG525" i="1"/>
  <c r="BJ525" i="1"/>
  <c r="BI525" i="1"/>
  <c r="AN525" i="1"/>
  <c r="AM525" i="1"/>
  <c r="AL525" i="1"/>
  <c r="AK525" i="1"/>
  <c r="AJ525" i="1"/>
  <c r="AI525" i="1"/>
  <c r="AH525" i="1"/>
  <c r="AG525" i="1"/>
  <c r="AF525" i="1"/>
  <c r="AE525" i="1"/>
  <c r="S525" i="1"/>
  <c r="R525" i="1"/>
  <c r="N525" i="1"/>
  <c r="M525" i="1"/>
  <c r="I525" i="1"/>
  <c r="CO524" i="1"/>
  <c r="CN524" i="1"/>
  <c r="CM524" i="1"/>
  <c r="CL524" i="1"/>
  <c r="CK524" i="1"/>
  <c r="CJ524" i="1"/>
  <c r="CI524" i="1"/>
  <c r="CH524" i="1"/>
  <c r="CG524" i="1"/>
  <c r="BJ524" i="1"/>
  <c r="BI524" i="1"/>
  <c r="AN524" i="1"/>
  <c r="AM524" i="1"/>
  <c r="AL524" i="1"/>
  <c r="AK524" i="1"/>
  <c r="AJ524" i="1"/>
  <c r="AI524" i="1"/>
  <c r="AH524" i="1"/>
  <c r="AG524" i="1"/>
  <c r="AF524" i="1"/>
  <c r="AE524" i="1"/>
  <c r="S524" i="1"/>
  <c r="R524" i="1"/>
  <c r="N524" i="1"/>
  <c r="M524" i="1"/>
  <c r="I524" i="1"/>
  <c r="CO523" i="1"/>
  <c r="CN523" i="1"/>
  <c r="CM523" i="1"/>
  <c r="CL523" i="1"/>
  <c r="CK523" i="1"/>
  <c r="CJ523" i="1"/>
  <c r="CI523" i="1"/>
  <c r="CH523" i="1"/>
  <c r="CG523" i="1"/>
  <c r="BJ523" i="1"/>
  <c r="BI523" i="1"/>
  <c r="AN523" i="1"/>
  <c r="AM523" i="1"/>
  <c r="AL523" i="1"/>
  <c r="AK523" i="1"/>
  <c r="AJ523" i="1"/>
  <c r="AI523" i="1"/>
  <c r="AH523" i="1"/>
  <c r="AG523" i="1"/>
  <c r="AF523" i="1"/>
  <c r="AE523" i="1"/>
  <c r="S523" i="1"/>
  <c r="R523" i="1"/>
  <c r="N523" i="1"/>
  <c r="M523" i="1"/>
  <c r="I523" i="1"/>
  <c r="CO522" i="1"/>
  <c r="CN522" i="1"/>
  <c r="CM522" i="1"/>
  <c r="CL522" i="1"/>
  <c r="CK522" i="1"/>
  <c r="CJ522" i="1"/>
  <c r="CI522" i="1"/>
  <c r="CH522" i="1"/>
  <c r="CG522" i="1"/>
  <c r="BU522" i="1"/>
  <c r="BJ522" i="1"/>
  <c r="BI522" i="1"/>
  <c r="AN522" i="1"/>
  <c r="AM522" i="1"/>
  <c r="AL522" i="1"/>
  <c r="AK522" i="1"/>
  <c r="AJ522" i="1"/>
  <c r="AI522" i="1"/>
  <c r="AH522" i="1"/>
  <c r="AG522" i="1"/>
  <c r="AF522" i="1"/>
  <c r="AE522" i="1"/>
  <c r="S522" i="1"/>
  <c r="R522" i="1"/>
  <c r="N522" i="1"/>
  <c r="M522" i="1"/>
  <c r="I522" i="1"/>
  <c r="CO521" i="1"/>
  <c r="CN521" i="1"/>
  <c r="CM521" i="1"/>
  <c r="CL521" i="1"/>
  <c r="CK521" i="1"/>
  <c r="CJ521" i="1"/>
  <c r="CI521" i="1"/>
  <c r="CH521" i="1"/>
  <c r="CG521" i="1"/>
  <c r="BU521" i="1"/>
  <c r="AM521" i="1"/>
  <c r="AL521" i="1"/>
  <c r="AK521" i="1"/>
  <c r="AJ521" i="1"/>
  <c r="AI521" i="1"/>
  <c r="AH521" i="1"/>
  <c r="AG521" i="1"/>
  <c r="AF521" i="1"/>
  <c r="AE521" i="1"/>
  <c r="S521" i="1"/>
  <c r="R521" i="1"/>
  <c r="N521" i="1"/>
  <c r="M521" i="1"/>
  <c r="I521" i="1"/>
  <c r="E497" i="1"/>
  <c r="E496" i="1"/>
  <c r="E498" i="1"/>
  <c r="E500" i="1"/>
  <c r="E502" i="1"/>
  <c r="E504" i="1"/>
  <c r="E505" i="1"/>
  <c r="E506" i="1"/>
  <c r="E507" i="1"/>
  <c r="E508" i="1"/>
  <c r="E509" i="1"/>
  <c r="E510" i="1"/>
  <c r="E511" i="1"/>
  <c r="E514" i="1"/>
  <c r="E515" i="1"/>
  <c r="E516" i="1"/>
  <c r="E517" i="1"/>
  <c r="E518" i="1"/>
  <c r="E519" i="1"/>
  <c r="E520" i="1"/>
  <c r="E521" i="1"/>
  <c r="CO520" i="1"/>
  <c r="CN520" i="1"/>
  <c r="CM520" i="1"/>
  <c r="CL520" i="1"/>
  <c r="CK520" i="1"/>
  <c r="CJ520" i="1"/>
  <c r="CI520" i="1"/>
  <c r="CH520" i="1"/>
  <c r="CG520" i="1"/>
  <c r="BU520" i="1"/>
  <c r="AM520" i="1"/>
  <c r="AL520" i="1"/>
  <c r="AK520" i="1"/>
  <c r="AJ520" i="1"/>
  <c r="AI520" i="1"/>
  <c r="AH520" i="1"/>
  <c r="AG520" i="1"/>
  <c r="AF520" i="1"/>
  <c r="AE520" i="1"/>
  <c r="S520" i="1"/>
  <c r="R520" i="1"/>
  <c r="N520" i="1"/>
  <c r="M520" i="1"/>
  <c r="I520" i="1"/>
  <c r="CO519" i="1"/>
  <c r="CN519" i="1"/>
  <c r="CM519" i="1"/>
  <c r="CL519" i="1"/>
  <c r="CK519" i="1"/>
  <c r="CJ519" i="1"/>
  <c r="CI519" i="1"/>
  <c r="CH519" i="1"/>
  <c r="CG519" i="1"/>
  <c r="BU519" i="1"/>
  <c r="BJ519" i="1"/>
  <c r="BI519" i="1"/>
  <c r="AM519" i="1"/>
  <c r="AL519" i="1"/>
  <c r="AK519" i="1"/>
  <c r="AJ519" i="1"/>
  <c r="AI519" i="1"/>
  <c r="AH519" i="1"/>
  <c r="AG519" i="1"/>
  <c r="AF519" i="1"/>
  <c r="AE519" i="1"/>
  <c r="S519" i="1"/>
  <c r="R519" i="1"/>
  <c r="N519" i="1"/>
  <c r="M519" i="1"/>
  <c r="I519" i="1"/>
  <c r="CO518" i="1"/>
  <c r="CN518" i="1"/>
  <c r="CM518" i="1"/>
  <c r="CL518" i="1"/>
  <c r="CK518" i="1"/>
  <c r="CJ518" i="1"/>
  <c r="CI518" i="1"/>
  <c r="CH518" i="1"/>
  <c r="CG518" i="1"/>
  <c r="BU518" i="1"/>
  <c r="BJ518" i="1"/>
  <c r="BI518" i="1"/>
  <c r="AM518" i="1"/>
  <c r="AL518" i="1"/>
  <c r="AK518" i="1"/>
  <c r="AJ518" i="1"/>
  <c r="AI518" i="1"/>
  <c r="AH518" i="1"/>
  <c r="AG518" i="1"/>
  <c r="AF518" i="1"/>
  <c r="AE518" i="1"/>
  <c r="S518" i="1"/>
  <c r="R518" i="1"/>
  <c r="N518" i="1"/>
  <c r="M518" i="1"/>
  <c r="I518" i="1"/>
  <c r="CO517" i="1"/>
  <c r="CN517" i="1"/>
  <c r="CM517" i="1"/>
  <c r="CL517" i="1"/>
  <c r="CK517" i="1"/>
  <c r="CJ517" i="1"/>
  <c r="CI517" i="1"/>
  <c r="CH517" i="1"/>
  <c r="CG517" i="1"/>
  <c r="BU517" i="1"/>
  <c r="BJ517" i="1"/>
  <c r="BI517" i="1"/>
  <c r="AM517" i="1"/>
  <c r="AL517" i="1"/>
  <c r="AK517" i="1"/>
  <c r="AJ517" i="1"/>
  <c r="AI517" i="1"/>
  <c r="AH517" i="1"/>
  <c r="AG517" i="1"/>
  <c r="AF517" i="1"/>
  <c r="AE517" i="1"/>
  <c r="S517" i="1"/>
  <c r="R517" i="1"/>
  <c r="N517" i="1"/>
  <c r="M517" i="1"/>
  <c r="I517" i="1"/>
  <c r="CO516" i="1"/>
  <c r="CN516" i="1"/>
  <c r="CM516" i="1"/>
  <c r="CL516" i="1"/>
  <c r="CK516" i="1"/>
  <c r="CJ516" i="1"/>
  <c r="CI516" i="1"/>
  <c r="CH516" i="1"/>
  <c r="CG516" i="1"/>
  <c r="BU516" i="1"/>
  <c r="BJ516" i="1"/>
  <c r="BI516" i="1"/>
  <c r="AM516" i="1"/>
  <c r="AL516" i="1"/>
  <c r="AK516" i="1"/>
  <c r="AJ516" i="1"/>
  <c r="AI516" i="1"/>
  <c r="AH516" i="1"/>
  <c r="AG516" i="1"/>
  <c r="AF516" i="1"/>
  <c r="AE516" i="1"/>
  <c r="S516" i="1"/>
  <c r="R516" i="1"/>
  <c r="N516" i="1"/>
  <c r="M516" i="1"/>
  <c r="I516" i="1"/>
  <c r="CO515" i="1"/>
  <c r="CN515" i="1"/>
  <c r="CM515" i="1"/>
  <c r="CL515" i="1"/>
  <c r="CK515" i="1"/>
  <c r="CJ515" i="1"/>
  <c r="CI515" i="1"/>
  <c r="CH515" i="1"/>
  <c r="CG515" i="1"/>
  <c r="BU515" i="1"/>
  <c r="BJ515" i="1"/>
  <c r="BI515" i="1"/>
  <c r="AN515" i="1"/>
  <c r="AM515" i="1"/>
  <c r="AL515" i="1"/>
  <c r="AK515" i="1"/>
  <c r="AJ515" i="1"/>
  <c r="AI515" i="1"/>
  <c r="AH515" i="1"/>
  <c r="AG515" i="1"/>
  <c r="AF515" i="1"/>
  <c r="AE515" i="1"/>
  <c r="S515" i="1"/>
  <c r="R515" i="1"/>
  <c r="N515" i="1"/>
  <c r="M515" i="1"/>
  <c r="I515" i="1"/>
  <c r="CO514" i="1"/>
  <c r="CN514" i="1"/>
  <c r="CM514" i="1"/>
  <c r="CL514" i="1"/>
  <c r="CK514" i="1"/>
  <c r="CJ514" i="1"/>
  <c r="CI514" i="1"/>
  <c r="CH514" i="1"/>
  <c r="CG514" i="1"/>
  <c r="BU514" i="1"/>
  <c r="BJ514" i="1"/>
  <c r="BI514" i="1"/>
  <c r="AN514" i="1"/>
  <c r="AM514" i="1"/>
  <c r="AL514" i="1"/>
  <c r="AK514" i="1"/>
  <c r="AJ514" i="1"/>
  <c r="AI514" i="1"/>
  <c r="AH514" i="1"/>
  <c r="AG514" i="1"/>
  <c r="AF514" i="1"/>
  <c r="AE514" i="1"/>
  <c r="S514" i="1"/>
  <c r="R514" i="1"/>
  <c r="N514" i="1"/>
  <c r="M514" i="1"/>
  <c r="I514" i="1"/>
  <c r="BJ513" i="1"/>
  <c r="BI513" i="1"/>
  <c r="AM513" i="1"/>
  <c r="AL513" i="1"/>
  <c r="AK513" i="1"/>
  <c r="AJ513" i="1"/>
  <c r="AI513" i="1"/>
  <c r="AH513" i="1"/>
  <c r="AG513" i="1"/>
  <c r="AF513" i="1"/>
  <c r="AE513" i="1"/>
  <c r="S513" i="1"/>
  <c r="N513" i="1"/>
  <c r="M513" i="1"/>
  <c r="I513" i="1"/>
  <c r="E513" i="1"/>
  <c r="BJ512" i="1"/>
  <c r="BI512" i="1"/>
  <c r="AM512" i="1"/>
  <c r="AL512" i="1"/>
  <c r="AK512" i="1"/>
  <c r="AJ512" i="1"/>
  <c r="AI512" i="1"/>
  <c r="AH512" i="1"/>
  <c r="AG512" i="1"/>
  <c r="AF512" i="1"/>
  <c r="AE512" i="1"/>
  <c r="S512" i="1"/>
  <c r="N512" i="1"/>
  <c r="M512" i="1"/>
  <c r="I512" i="1"/>
  <c r="E512" i="1"/>
  <c r="CO511" i="1"/>
  <c r="CN511" i="1"/>
  <c r="CM511" i="1"/>
  <c r="CL511" i="1"/>
  <c r="CK511" i="1"/>
  <c r="CJ511" i="1"/>
  <c r="CI511" i="1"/>
  <c r="CH511" i="1"/>
  <c r="CG511" i="1"/>
  <c r="BU511" i="1"/>
  <c r="BJ511" i="1"/>
  <c r="BI511" i="1"/>
  <c r="AN511" i="1"/>
  <c r="AM511" i="1"/>
  <c r="AL511" i="1"/>
  <c r="AK511" i="1"/>
  <c r="AJ511" i="1"/>
  <c r="AI511" i="1"/>
  <c r="AH511" i="1"/>
  <c r="AG511" i="1"/>
  <c r="AF511" i="1"/>
  <c r="AE511" i="1"/>
  <c r="S511" i="1"/>
  <c r="R511" i="1"/>
  <c r="N511" i="1"/>
  <c r="M511" i="1"/>
  <c r="I511" i="1"/>
  <c r="CO510" i="1"/>
  <c r="CN510" i="1"/>
  <c r="CM510" i="1"/>
  <c r="CL510" i="1"/>
  <c r="CK510" i="1"/>
  <c r="CJ510" i="1"/>
  <c r="CI510" i="1"/>
  <c r="CH510" i="1"/>
  <c r="CG510" i="1"/>
  <c r="BU510" i="1"/>
  <c r="BJ510" i="1"/>
  <c r="BI510" i="1"/>
  <c r="AN510" i="1"/>
  <c r="AM510" i="1"/>
  <c r="AL510" i="1"/>
  <c r="AK510" i="1"/>
  <c r="AJ510" i="1"/>
  <c r="AI510" i="1"/>
  <c r="AH510" i="1"/>
  <c r="AG510" i="1"/>
  <c r="AF510" i="1"/>
  <c r="AE510" i="1"/>
  <c r="S510" i="1"/>
  <c r="R510" i="1"/>
  <c r="N510" i="1"/>
  <c r="M510" i="1"/>
  <c r="I510" i="1"/>
  <c r="CO509" i="1"/>
  <c r="CN509" i="1"/>
  <c r="CM509" i="1"/>
  <c r="CL509" i="1"/>
  <c r="CK509" i="1"/>
  <c r="CJ509" i="1"/>
  <c r="CI509" i="1"/>
  <c r="CH509" i="1"/>
  <c r="CG509" i="1"/>
  <c r="BU509" i="1"/>
  <c r="BJ509" i="1"/>
  <c r="BI509" i="1"/>
  <c r="AN509" i="1"/>
  <c r="AM509" i="1"/>
  <c r="AL509" i="1"/>
  <c r="AK509" i="1"/>
  <c r="AJ509" i="1"/>
  <c r="AI509" i="1"/>
  <c r="AH509" i="1"/>
  <c r="AG509" i="1"/>
  <c r="AF509" i="1"/>
  <c r="AE509" i="1"/>
  <c r="S509" i="1"/>
  <c r="R509" i="1"/>
  <c r="N509" i="1"/>
  <c r="M509" i="1"/>
  <c r="I509" i="1"/>
  <c r="CO508" i="1"/>
  <c r="CN508" i="1"/>
  <c r="CM508" i="1"/>
  <c r="CL508" i="1"/>
  <c r="CK508" i="1"/>
  <c r="CJ508" i="1"/>
  <c r="CI508" i="1"/>
  <c r="CH508" i="1"/>
  <c r="CG508" i="1"/>
  <c r="BU508" i="1"/>
  <c r="BJ508" i="1"/>
  <c r="BI508" i="1"/>
  <c r="AN508" i="1"/>
  <c r="AM508" i="1"/>
  <c r="AL508" i="1"/>
  <c r="AK508" i="1"/>
  <c r="AJ508" i="1"/>
  <c r="AI508" i="1"/>
  <c r="AH508" i="1"/>
  <c r="AG508" i="1"/>
  <c r="AF508" i="1"/>
  <c r="AE508" i="1"/>
  <c r="S508" i="1"/>
  <c r="R508" i="1"/>
  <c r="N508" i="1"/>
  <c r="M508" i="1"/>
  <c r="I508" i="1"/>
  <c r="CO507" i="1"/>
  <c r="CN507" i="1"/>
  <c r="CM507" i="1"/>
  <c r="CL507" i="1"/>
  <c r="CK507" i="1"/>
  <c r="CJ507" i="1"/>
  <c r="CI507" i="1"/>
  <c r="CH507" i="1"/>
  <c r="CG507" i="1"/>
  <c r="BU507" i="1"/>
  <c r="BJ507" i="1"/>
  <c r="BI507" i="1"/>
  <c r="AM507" i="1"/>
  <c r="AL507" i="1"/>
  <c r="AK507" i="1"/>
  <c r="AJ507" i="1"/>
  <c r="AI507" i="1"/>
  <c r="AH507" i="1"/>
  <c r="AG507" i="1"/>
  <c r="AF507" i="1"/>
  <c r="AE507" i="1"/>
  <c r="S507" i="1"/>
  <c r="R507" i="1"/>
  <c r="N507" i="1"/>
  <c r="M507" i="1"/>
  <c r="I507" i="1"/>
  <c r="CO506" i="1"/>
  <c r="CN506" i="1"/>
  <c r="CM506" i="1"/>
  <c r="CL506" i="1"/>
  <c r="CK506" i="1"/>
  <c r="CJ506" i="1"/>
  <c r="CI506" i="1"/>
  <c r="CH506" i="1"/>
  <c r="CG506" i="1"/>
  <c r="BU506" i="1"/>
  <c r="BJ506" i="1"/>
  <c r="BI506" i="1"/>
  <c r="AN506" i="1"/>
  <c r="AM506" i="1"/>
  <c r="AL506" i="1"/>
  <c r="AK506" i="1"/>
  <c r="AJ506" i="1"/>
  <c r="AI506" i="1"/>
  <c r="AH506" i="1"/>
  <c r="AG506" i="1"/>
  <c r="AF506" i="1"/>
  <c r="AE506" i="1"/>
  <c r="S506" i="1"/>
  <c r="R506" i="1"/>
  <c r="N506" i="1"/>
  <c r="M506" i="1"/>
  <c r="I506" i="1"/>
  <c r="CO505" i="1"/>
  <c r="CN505" i="1"/>
  <c r="CM505" i="1"/>
  <c r="CL505" i="1"/>
  <c r="CK505" i="1"/>
  <c r="CJ505" i="1"/>
  <c r="CI505" i="1"/>
  <c r="CH505" i="1"/>
  <c r="CG505" i="1"/>
  <c r="BU505" i="1"/>
  <c r="BJ505" i="1"/>
  <c r="BI505" i="1"/>
  <c r="AM505" i="1"/>
  <c r="AL505" i="1"/>
  <c r="AK505" i="1"/>
  <c r="AJ505" i="1"/>
  <c r="AI505" i="1"/>
  <c r="AH505" i="1"/>
  <c r="AG505" i="1"/>
  <c r="AF505" i="1"/>
  <c r="AE505" i="1"/>
  <c r="S505" i="1"/>
  <c r="R505" i="1"/>
  <c r="N505" i="1"/>
  <c r="M505" i="1"/>
  <c r="I505" i="1"/>
  <c r="CO504" i="1"/>
  <c r="CN504" i="1"/>
  <c r="CM504" i="1"/>
  <c r="CL504" i="1"/>
  <c r="CK504" i="1"/>
  <c r="CJ504" i="1"/>
  <c r="CI504" i="1"/>
  <c r="CH504" i="1"/>
  <c r="CG504" i="1"/>
  <c r="BU504" i="1"/>
  <c r="BJ504" i="1"/>
  <c r="BI504" i="1"/>
  <c r="AM504" i="1"/>
  <c r="AL504" i="1"/>
  <c r="AK504" i="1"/>
  <c r="AJ504" i="1"/>
  <c r="AI504" i="1"/>
  <c r="AH504" i="1"/>
  <c r="AG504" i="1"/>
  <c r="AF504" i="1"/>
  <c r="AE504" i="1"/>
  <c r="S504" i="1"/>
  <c r="R504" i="1"/>
  <c r="N504" i="1"/>
  <c r="M504" i="1"/>
  <c r="I504" i="1"/>
  <c r="CO503" i="1"/>
  <c r="CN503" i="1"/>
  <c r="CM503" i="1"/>
  <c r="CL503" i="1"/>
  <c r="CK503" i="1"/>
  <c r="CJ503" i="1"/>
  <c r="CI503" i="1"/>
  <c r="CH503" i="1"/>
  <c r="CG503" i="1"/>
  <c r="BJ503" i="1"/>
  <c r="BI503" i="1"/>
  <c r="AN503" i="1"/>
  <c r="AM503" i="1"/>
  <c r="AL503" i="1"/>
  <c r="AK503" i="1"/>
  <c r="AJ503" i="1"/>
  <c r="AI503" i="1"/>
  <c r="AH503" i="1"/>
  <c r="AG503" i="1"/>
  <c r="AF503" i="1"/>
  <c r="AE503" i="1"/>
  <c r="S503" i="1"/>
  <c r="R503" i="1"/>
  <c r="N503" i="1"/>
  <c r="M503" i="1"/>
  <c r="I503" i="1"/>
  <c r="E501" i="1"/>
  <c r="E503" i="1"/>
  <c r="CO502" i="1"/>
  <c r="CN502" i="1"/>
  <c r="CM502" i="1"/>
  <c r="CL502" i="1"/>
  <c r="CK502" i="1"/>
  <c r="CJ502" i="1"/>
  <c r="CI502" i="1"/>
  <c r="CH502" i="1"/>
  <c r="CG502" i="1"/>
  <c r="BJ502" i="1"/>
  <c r="BI502" i="1"/>
  <c r="AN502" i="1"/>
  <c r="AM502" i="1"/>
  <c r="AL502" i="1"/>
  <c r="AK502" i="1"/>
  <c r="AJ502" i="1"/>
  <c r="AI502" i="1"/>
  <c r="AH502" i="1"/>
  <c r="AG502" i="1"/>
  <c r="AF502" i="1"/>
  <c r="AE502" i="1"/>
  <c r="S502" i="1"/>
  <c r="R502" i="1"/>
  <c r="N502" i="1"/>
  <c r="M502" i="1"/>
  <c r="I502" i="1"/>
  <c r="CO501" i="1"/>
  <c r="CN501" i="1"/>
  <c r="CM501" i="1"/>
  <c r="CL501" i="1"/>
  <c r="CK501" i="1"/>
  <c r="CJ501" i="1"/>
  <c r="CI501" i="1"/>
  <c r="CH501" i="1"/>
  <c r="CG501" i="1"/>
  <c r="BJ501" i="1"/>
  <c r="BI501" i="1"/>
  <c r="AN501" i="1"/>
  <c r="AM501" i="1"/>
  <c r="AL501" i="1"/>
  <c r="AK501" i="1"/>
  <c r="AJ501" i="1"/>
  <c r="AI501" i="1"/>
  <c r="AH501" i="1"/>
  <c r="AG501" i="1"/>
  <c r="AF501" i="1"/>
  <c r="AE501" i="1"/>
  <c r="S501" i="1"/>
  <c r="R501" i="1"/>
  <c r="N501" i="1"/>
  <c r="M501" i="1"/>
  <c r="I501" i="1"/>
  <c r="CO500" i="1"/>
  <c r="CN500" i="1"/>
  <c r="CM500" i="1"/>
  <c r="CL500" i="1"/>
  <c r="CK500" i="1"/>
  <c r="CJ500" i="1"/>
  <c r="CI500" i="1"/>
  <c r="CH500" i="1"/>
  <c r="CG500" i="1"/>
  <c r="BJ500" i="1"/>
  <c r="BI500" i="1"/>
  <c r="AN500" i="1"/>
  <c r="AM500" i="1"/>
  <c r="AL500" i="1"/>
  <c r="AK500" i="1"/>
  <c r="AJ500" i="1"/>
  <c r="AI500" i="1"/>
  <c r="AH500" i="1"/>
  <c r="AG500" i="1"/>
  <c r="AF500" i="1"/>
  <c r="AE500" i="1"/>
  <c r="S500" i="1"/>
  <c r="R500" i="1"/>
  <c r="N500" i="1"/>
  <c r="M500" i="1"/>
  <c r="I500" i="1"/>
  <c r="CO499" i="1"/>
  <c r="CN499" i="1"/>
  <c r="CM499" i="1"/>
  <c r="CL499" i="1"/>
  <c r="CK499" i="1"/>
  <c r="CJ499" i="1"/>
  <c r="CI499" i="1"/>
  <c r="CH499" i="1"/>
  <c r="CG499" i="1"/>
  <c r="BJ499" i="1"/>
  <c r="BI499" i="1"/>
  <c r="AM499" i="1"/>
  <c r="AL499" i="1"/>
  <c r="AK499" i="1"/>
  <c r="AJ499" i="1"/>
  <c r="AI499" i="1"/>
  <c r="AH499" i="1"/>
  <c r="AG499" i="1"/>
  <c r="AF499" i="1"/>
  <c r="AE499" i="1"/>
  <c r="S499" i="1"/>
  <c r="R499" i="1"/>
  <c r="N499" i="1"/>
  <c r="M499" i="1"/>
  <c r="I499" i="1"/>
  <c r="E499" i="1"/>
  <c r="CO498" i="1"/>
  <c r="CN498" i="1"/>
  <c r="CM498" i="1"/>
  <c r="CL498" i="1"/>
  <c r="CK498" i="1"/>
  <c r="CJ498" i="1"/>
  <c r="CI498" i="1"/>
  <c r="CH498" i="1"/>
  <c r="CG498" i="1"/>
  <c r="BJ498" i="1"/>
  <c r="BI498" i="1"/>
  <c r="AM498" i="1"/>
  <c r="AL498" i="1"/>
  <c r="AK498" i="1"/>
  <c r="AJ498" i="1"/>
  <c r="AI498" i="1"/>
  <c r="AH498" i="1"/>
  <c r="AG498" i="1"/>
  <c r="AF498" i="1"/>
  <c r="AE498" i="1"/>
  <c r="S498" i="1"/>
  <c r="R498" i="1"/>
  <c r="N498" i="1"/>
  <c r="M498" i="1"/>
  <c r="I498" i="1"/>
  <c r="CO497" i="1"/>
  <c r="CN497" i="1"/>
  <c r="CM497" i="1"/>
  <c r="CL497" i="1"/>
  <c r="CK497" i="1"/>
  <c r="CJ497" i="1"/>
  <c r="CI497" i="1"/>
  <c r="CH497" i="1"/>
  <c r="CG497" i="1"/>
  <c r="BJ497" i="1"/>
  <c r="BI497" i="1"/>
  <c r="AN497" i="1"/>
  <c r="AM497" i="1"/>
  <c r="AL497" i="1"/>
  <c r="AK497" i="1"/>
  <c r="AJ497" i="1"/>
  <c r="AI497" i="1"/>
  <c r="AH497" i="1"/>
  <c r="AG497" i="1"/>
  <c r="AF497" i="1"/>
  <c r="AE497" i="1"/>
  <c r="S497" i="1"/>
  <c r="R497" i="1"/>
  <c r="N497" i="1"/>
  <c r="M497" i="1"/>
  <c r="I497" i="1"/>
  <c r="CO496" i="1"/>
  <c r="CN496" i="1"/>
  <c r="CM496" i="1"/>
  <c r="CL496" i="1"/>
  <c r="CK496" i="1"/>
  <c r="CJ496" i="1"/>
  <c r="CI496" i="1"/>
  <c r="CH496" i="1"/>
  <c r="CG496" i="1"/>
  <c r="BU496" i="1"/>
  <c r="BJ496" i="1"/>
  <c r="BI496" i="1"/>
  <c r="AN496" i="1"/>
  <c r="AM496" i="1"/>
  <c r="AL496" i="1"/>
  <c r="AK496" i="1"/>
  <c r="AJ496" i="1"/>
  <c r="AI496" i="1"/>
  <c r="AH496" i="1"/>
  <c r="AG496" i="1"/>
  <c r="AF496" i="1"/>
  <c r="AE496" i="1"/>
  <c r="S496" i="1"/>
  <c r="R496" i="1"/>
  <c r="N496" i="1"/>
  <c r="M496" i="1"/>
  <c r="I496" i="1"/>
  <c r="CO495" i="1"/>
  <c r="CN495" i="1"/>
  <c r="CM495" i="1"/>
  <c r="CL495" i="1"/>
  <c r="CK495" i="1"/>
  <c r="CJ495" i="1"/>
  <c r="CI495" i="1"/>
  <c r="CH495" i="1"/>
  <c r="CG495" i="1"/>
  <c r="BU495" i="1"/>
  <c r="BJ495" i="1"/>
  <c r="BI495" i="1"/>
  <c r="AN495" i="1"/>
  <c r="AM495" i="1"/>
  <c r="AL495" i="1"/>
  <c r="AK495" i="1"/>
  <c r="AJ495" i="1"/>
  <c r="AI495" i="1"/>
  <c r="AH495" i="1"/>
  <c r="AG495" i="1"/>
  <c r="AF495" i="1"/>
  <c r="AE495" i="1"/>
  <c r="S495" i="1"/>
  <c r="R495" i="1"/>
  <c r="N495" i="1"/>
  <c r="M495" i="1"/>
  <c r="I495" i="1"/>
  <c r="CO494" i="1"/>
  <c r="CN494" i="1"/>
  <c r="CM494" i="1"/>
  <c r="CL494" i="1"/>
  <c r="CK494" i="1"/>
  <c r="CJ494" i="1"/>
  <c r="CI494" i="1"/>
  <c r="CH494" i="1"/>
  <c r="CG494" i="1"/>
  <c r="BU494" i="1"/>
  <c r="BJ494" i="1"/>
  <c r="BI494" i="1"/>
  <c r="AN494" i="1"/>
  <c r="AM494" i="1"/>
  <c r="AL494" i="1"/>
  <c r="AK494" i="1"/>
  <c r="AJ494" i="1"/>
  <c r="AI494" i="1"/>
  <c r="AH494" i="1"/>
  <c r="AG494" i="1"/>
  <c r="AF494" i="1"/>
  <c r="AE494" i="1"/>
  <c r="S494" i="1"/>
  <c r="R494" i="1"/>
  <c r="N494" i="1"/>
  <c r="M494" i="1"/>
  <c r="I494" i="1"/>
  <c r="CO493" i="1"/>
  <c r="CN493" i="1"/>
  <c r="CM493" i="1"/>
  <c r="CL493" i="1"/>
  <c r="CK493" i="1"/>
  <c r="CJ493" i="1"/>
  <c r="CI493" i="1"/>
  <c r="CH493" i="1"/>
  <c r="CG493" i="1"/>
  <c r="BU493" i="1"/>
  <c r="AM493" i="1"/>
  <c r="AL493" i="1"/>
  <c r="AK493" i="1"/>
  <c r="AJ493" i="1"/>
  <c r="AI493" i="1"/>
  <c r="AH493" i="1"/>
  <c r="AG493" i="1"/>
  <c r="AF493" i="1"/>
  <c r="AE493" i="1"/>
  <c r="S493" i="1"/>
  <c r="R493" i="1"/>
  <c r="N493" i="1"/>
  <c r="M493" i="1"/>
  <c r="I493" i="1"/>
  <c r="E469" i="1"/>
  <c r="E468" i="1"/>
  <c r="E470" i="1"/>
  <c r="E472" i="1"/>
  <c r="E474" i="1"/>
  <c r="E476" i="1"/>
  <c r="E477" i="1"/>
  <c r="E478" i="1"/>
  <c r="E479" i="1"/>
  <c r="E480" i="1"/>
  <c r="E481" i="1"/>
  <c r="E482" i="1"/>
  <c r="E483" i="1"/>
  <c r="E486" i="1"/>
  <c r="E487" i="1"/>
  <c r="E488" i="1"/>
  <c r="E489" i="1"/>
  <c r="E490" i="1"/>
  <c r="E491" i="1"/>
  <c r="E492" i="1"/>
  <c r="E493" i="1"/>
  <c r="CO492" i="1"/>
  <c r="CN492" i="1"/>
  <c r="CM492" i="1"/>
  <c r="CL492" i="1"/>
  <c r="CK492" i="1"/>
  <c r="CJ492" i="1"/>
  <c r="CI492" i="1"/>
  <c r="CH492" i="1"/>
  <c r="CG492" i="1"/>
  <c r="BU492" i="1"/>
  <c r="AM492" i="1"/>
  <c r="AL492" i="1"/>
  <c r="AK492" i="1"/>
  <c r="AJ492" i="1"/>
  <c r="AI492" i="1"/>
  <c r="AH492" i="1"/>
  <c r="AG492" i="1"/>
  <c r="AF492" i="1"/>
  <c r="AE492" i="1"/>
  <c r="S492" i="1"/>
  <c r="R492" i="1"/>
  <c r="N492" i="1"/>
  <c r="M492" i="1"/>
  <c r="I492" i="1"/>
  <c r="CO491" i="1"/>
  <c r="CN491" i="1"/>
  <c r="CM491" i="1"/>
  <c r="CL491" i="1"/>
  <c r="CK491" i="1"/>
  <c r="CJ491" i="1"/>
  <c r="CI491" i="1"/>
  <c r="CH491" i="1"/>
  <c r="CG491" i="1"/>
  <c r="BU491" i="1"/>
  <c r="BJ491" i="1"/>
  <c r="BI491" i="1"/>
  <c r="AM491" i="1"/>
  <c r="AL491" i="1"/>
  <c r="AK491" i="1"/>
  <c r="AJ491" i="1"/>
  <c r="AI491" i="1"/>
  <c r="AH491" i="1"/>
  <c r="AG491" i="1"/>
  <c r="AF491" i="1"/>
  <c r="AE491" i="1"/>
  <c r="S491" i="1"/>
  <c r="R491" i="1"/>
  <c r="N491" i="1"/>
  <c r="M491" i="1"/>
  <c r="I491" i="1"/>
  <c r="CO490" i="1"/>
  <c r="CN490" i="1"/>
  <c r="CM490" i="1"/>
  <c r="CL490" i="1"/>
  <c r="CK490" i="1"/>
  <c r="CJ490" i="1"/>
  <c r="CI490" i="1"/>
  <c r="CH490" i="1"/>
  <c r="CG490" i="1"/>
  <c r="BU490" i="1"/>
  <c r="BJ490" i="1"/>
  <c r="BI490" i="1"/>
  <c r="AM490" i="1"/>
  <c r="AL490" i="1"/>
  <c r="AK490" i="1"/>
  <c r="AJ490" i="1"/>
  <c r="AI490" i="1"/>
  <c r="AH490" i="1"/>
  <c r="AG490" i="1"/>
  <c r="AF490" i="1"/>
  <c r="AE490" i="1"/>
  <c r="S490" i="1"/>
  <c r="R490" i="1"/>
  <c r="N490" i="1"/>
  <c r="M490" i="1"/>
  <c r="I490" i="1"/>
  <c r="CO489" i="1"/>
  <c r="CN489" i="1"/>
  <c r="CM489" i="1"/>
  <c r="CL489" i="1"/>
  <c r="CK489" i="1"/>
  <c r="CJ489" i="1"/>
  <c r="CI489" i="1"/>
  <c r="CH489" i="1"/>
  <c r="CG489" i="1"/>
  <c r="BU489" i="1"/>
  <c r="BJ489" i="1"/>
  <c r="BI489" i="1"/>
  <c r="AM489" i="1"/>
  <c r="AL489" i="1"/>
  <c r="AK489" i="1"/>
  <c r="AJ489" i="1"/>
  <c r="AI489" i="1"/>
  <c r="AH489" i="1"/>
  <c r="AG489" i="1"/>
  <c r="AF489" i="1"/>
  <c r="AE489" i="1"/>
  <c r="S489" i="1"/>
  <c r="R489" i="1"/>
  <c r="N489" i="1"/>
  <c r="M489" i="1"/>
  <c r="I489" i="1"/>
  <c r="CO488" i="1"/>
  <c r="CN488" i="1"/>
  <c r="CM488" i="1"/>
  <c r="CL488" i="1"/>
  <c r="CK488" i="1"/>
  <c r="CJ488" i="1"/>
  <c r="CI488" i="1"/>
  <c r="CH488" i="1"/>
  <c r="CG488" i="1"/>
  <c r="BU488" i="1"/>
  <c r="BJ488" i="1"/>
  <c r="BI488" i="1"/>
  <c r="AM488" i="1"/>
  <c r="AL488" i="1"/>
  <c r="AK488" i="1"/>
  <c r="AJ488" i="1"/>
  <c r="AI488" i="1"/>
  <c r="AH488" i="1"/>
  <c r="AG488" i="1"/>
  <c r="AF488" i="1"/>
  <c r="AE488" i="1"/>
  <c r="S488" i="1"/>
  <c r="R488" i="1"/>
  <c r="N488" i="1"/>
  <c r="M488" i="1"/>
  <c r="I488" i="1"/>
  <c r="CO487" i="1"/>
  <c r="CN487" i="1"/>
  <c r="CM487" i="1"/>
  <c r="CL487" i="1"/>
  <c r="CK487" i="1"/>
  <c r="CJ487" i="1"/>
  <c r="CI487" i="1"/>
  <c r="CH487" i="1"/>
  <c r="CG487" i="1"/>
  <c r="BU487" i="1"/>
  <c r="BJ487" i="1"/>
  <c r="BI487" i="1"/>
  <c r="AN487" i="1"/>
  <c r="AM487" i="1"/>
  <c r="AL487" i="1"/>
  <c r="AK487" i="1"/>
  <c r="AJ487" i="1"/>
  <c r="AI487" i="1"/>
  <c r="AH487" i="1"/>
  <c r="AG487" i="1"/>
  <c r="AF487" i="1"/>
  <c r="AE487" i="1"/>
  <c r="S487" i="1"/>
  <c r="R487" i="1"/>
  <c r="N487" i="1"/>
  <c r="M487" i="1"/>
  <c r="I487" i="1"/>
  <c r="CO486" i="1"/>
  <c r="CN486" i="1"/>
  <c r="CM486" i="1"/>
  <c r="CL486" i="1"/>
  <c r="CK486" i="1"/>
  <c r="CJ486" i="1"/>
  <c r="CI486" i="1"/>
  <c r="CH486" i="1"/>
  <c r="CG486" i="1"/>
  <c r="BU486" i="1"/>
  <c r="BJ486" i="1"/>
  <c r="BI486" i="1"/>
  <c r="AN486" i="1"/>
  <c r="AM486" i="1"/>
  <c r="AL486" i="1"/>
  <c r="AK486" i="1"/>
  <c r="AJ486" i="1"/>
  <c r="AI486" i="1"/>
  <c r="AH486" i="1"/>
  <c r="AG486" i="1"/>
  <c r="AF486" i="1"/>
  <c r="AE486" i="1"/>
  <c r="S486" i="1"/>
  <c r="R486" i="1"/>
  <c r="N486" i="1"/>
  <c r="M486" i="1"/>
  <c r="I486" i="1"/>
  <c r="BJ485" i="1"/>
  <c r="BI485" i="1"/>
  <c r="AM485" i="1"/>
  <c r="AL485" i="1"/>
  <c r="AK485" i="1"/>
  <c r="AJ485" i="1"/>
  <c r="AI485" i="1"/>
  <c r="AH485" i="1"/>
  <c r="AG485" i="1"/>
  <c r="AF485" i="1"/>
  <c r="AE485" i="1"/>
  <c r="S485" i="1"/>
  <c r="N485" i="1"/>
  <c r="M485" i="1"/>
  <c r="I485" i="1"/>
  <c r="E485" i="1"/>
  <c r="BJ484" i="1"/>
  <c r="BI484" i="1"/>
  <c r="AM484" i="1"/>
  <c r="AL484" i="1"/>
  <c r="AK484" i="1"/>
  <c r="AJ484" i="1"/>
  <c r="AI484" i="1"/>
  <c r="AH484" i="1"/>
  <c r="AG484" i="1"/>
  <c r="AF484" i="1"/>
  <c r="AE484" i="1"/>
  <c r="S484" i="1"/>
  <c r="N484" i="1"/>
  <c r="M484" i="1"/>
  <c r="I484" i="1"/>
  <c r="E484" i="1"/>
  <c r="CO483" i="1"/>
  <c r="CN483" i="1"/>
  <c r="CM483" i="1"/>
  <c r="CL483" i="1"/>
  <c r="CK483" i="1"/>
  <c r="CJ483" i="1"/>
  <c r="CI483" i="1"/>
  <c r="CH483" i="1"/>
  <c r="CG483" i="1"/>
  <c r="BU483" i="1"/>
  <c r="BJ483" i="1"/>
  <c r="BI483" i="1"/>
  <c r="AN483" i="1"/>
  <c r="AM483" i="1"/>
  <c r="AL483" i="1"/>
  <c r="AK483" i="1"/>
  <c r="AJ483" i="1"/>
  <c r="AI483" i="1"/>
  <c r="AH483" i="1"/>
  <c r="AG483" i="1"/>
  <c r="AF483" i="1"/>
  <c r="AE483" i="1"/>
  <c r="S483" i="1"/>
  <c r="R483" i="1"/>
  <c r="N483" i="1"/>
  <c r="M483" i="1"/>
  <c r="I483" i="1"/>
  <c r="CO482" i="1"/>
  <c r="CN482" i="1"/>
  <c r="CM482" i="1"/>
  <c r="CL482" i="1"/>
  <c r="CK482" i="1"/>
  <c r="CJ482" i="1"/>
  <c r="CI482" i="1"/>
  <c r="CH482" i="1"/>
  <c r="CG482" i="1"/>
  <c r="BU482" i="1"/>
  <c r="BJ482" i="1"/>
  <c r="BI482" i="1"/>
  <c r="AN482" i="1"/>
  <c r="AM482" i="1"/>
  <c r="AL482" i="1"/>
  <c r="AK482" i="1"/>
  <c r="AJ482" i="1"/>
  <c r="AI482" i="1"/>
  <c r="AH482" i="1"/>
  <c r="AG482" i="1"/>
  <c r="AF482" i="1"/>
  <c r="AE482" i="1"/>
  <c r="S482" i="1"/>
  <c r="R482" i="1"/>
  <c r="N482" i="1"/>
  <c r="M482" i="1"/>
  <c r="I482" i="1"/>
  <c r="CO481" i="1"/>
  <c r="CN481" i="1"/>
  <c r="CM481" i="1"/>
  <c r="CL481" i="1"/>
  <c r="CK481" i="1"/>
  <c r="CJ481" i="1"/>
  <c r="CI481" i="1"/>
  <c r="CH481" i="1"/>
  <c r="CG481" i="1"/>
  <c r="BU481" i="1"/>
  <c r="BJ481" i="1"/>
  <c r="BI481" i="1"/>
  <c r="AN481" i="1"/>
  <c r="AM481" i="1"/>
  <c r="AL481" i="1"/>
  <c r="AK481" i="1"/>
  <c r="AJ481" i="1"/>
  <c r="AI481" i="1"/>
  <c r="AH481" i="1"/>
  <c r="AG481" i="1"/>
  <c r="AF481" i="1"/>
  <c r="AE481" i="1"/>
  <c r="S481" i="1"/>
  <c r="R481" i="1"/>
  <c r="N481" i="1"/>
  <c r="M481" i="1"/>
  <c r="I481" i="1"/>
  <c r="CO480" i="1"/>
  <c r="CN480" i="1"/>
  <c r="CM480" i="1"/>
  <c r="CL480" i="1"/>
  <c r="CK480" i="1"/>
  <c r="CJ480" i="1"/>
  <c r="CI480" i="1"/>
  <c r="CH480" i="1"/>
  <c r="CG480" i="1"/>
  <c r="BU480" i="1"/>
  <c r="BJ480" i="1"/>
  <c r="BI480" i="1"/>
  <c r="AN480" i="1"/>
  <c r="AM480" i="1"/>
  <c r="AL480" i="1"/>
  <c r="AK480" i="1"/>
  <c r="AJ480" i="1"/>
  <c r="AI480" i="1"/>
  <c r="AH480" i="1"/>
  <c r="AG480" i="1"/>
  <c r="AF480" i="1"/>
  <c r="AE480" i="1"/>
  <c r="S480" i="1"/>
  <c r="R480" i="1"/>
  <c r="N480" i="1"/>
  <c r="M480" i="1"/>
  <c r="I480" i="1"/>
  <c r="CO479" i="1"/>
  <c r="CN479" i="1"/>
  <c r="CM479" i="1"/>
  <c r="CL479" i="1"/>
  <c r="CK479" i="1"/>
  <c r="CJ479" i="1"/>
  <c r="CI479" i="1"/>
  <c r="CH479" i="1"/>
  <c r="CG479" i="1"/>
  <c r="BU479" i="1"/>
  <c r="BJ479" i="1"/>
  <c r="BI479" i="1"/>
  <c r="AM479" i="1"/>
  <c r="AL479" i="1"/>
  <c r="AK479" i="1"/>
  <c r="AJ479" i="1"/>
  <c r="AI479" i="1"/>
  <c r="AH479" i="1"/>
  <c r="AG479" i="1"/>
  <c r="AF479" i="1"/>
  <c r="AE479" i="1"/>
  <c r="S479" i="1"/>
  <c r="R479" i="1"/>
  <c r="N479" i="1"/>
  <c r="M479" i="1"/>
  <c r="I479" i="1"/>
  <c r="CO478" i="1"/>
  <c r="CN478" i="1"/>
  <c r="CM478" i="1"/>
  <c r="CL478" i="1"/>
  <c r="CK478" i="1"/>
  <c r="CJ478" i="1"/>
  <c r="CI478" i="1"/>
  <c r="CH478" i="1"/>
  <c r="CG478" i="1"/>
  <c r="BU478" i="1"/>
  <c r="BJ478" i="1"/>
  <c r="BI478" i="1"/>
  <c r="AN478" i="1"/>
  <c r="AM478" i="1"/>
  <c r="AL478" i="1"/>
  <c r="AK478" i="1"/>
  <c r="AJ478" i="1"/>
  <c r="AI478" i="1"/>
  <c r="AH478" i="1"/>
  <c r="AG478" i="1"/>
  <c r="AF478" i="1"/>
  <c r="AE478" i="1"/>
  <c r="S478" i="1"/>
  <c r="R478" i="1"/>
  <c r="N478" i="1"/>
  <c r="M478" i="1"/>
  <c r="I478" i="1"/>
  <c r="CO477" i="1"/>
  <c r="CN477" i="1"/>
  <c r="CM477" i="1"/>
  <c r="CL477" i="1"/>
  <c r="CK477" i="1"/>
  <c r="CJ477" i="1"/>
  <c r="CI477" i="1"/>
  <c r="CH477" i="1"/>
  <c r="CG477" i="1"/>
  <c r="BJ477" i="1"/>
  <c r="BI477" i="1"/>
  <c r="AM477" i="1"/>
  <c r="AL477" i="1"/>
  <c r="AK477" i="1"/>
  <c r="AJ477" i="1"/>
  <c r="AI477" i="1"/>
  <c r="AH477" i="1"/>
  <c r="AG477" i="1"/>
  <c r="AF477" i="1"/>
  <c r="AE477" i="1"/>
  <c r="S477" i="1"/>
  <c r="R477" i="1"/>
  <c r="N477" i="1"/>
  <c r="M477" i="1"/>
  <c r="I477" i="1"/>
  <c r="CO476" i="1"/>
  <c r="CN476" i="1"/>
  <c r="CM476" i="1"/>
  <c r="CL476" i="1"/>
  <c r="CK476" i="1"/>
  <c r="CJ476" i="1"/>
  <c r="CI476" i="1"/>
  <c r="CH476" i="1"/>
  <c r="CG476" i="1"/>
  <c r="BJ476" i="1"/>
  <c r="BI476" i="1"/>
  <c r="AM476" i="1"/>
  <c r="AL476" i="1"/>
  <c r="AK476" i="1"/>
  <c r="AJ476" i="1"/>
  <c r="AI476" i="1"/>
  <c r="AH476" i="1"/>
  <c r="AG476" i="1"/>
  <c r="AF476" i="1"/>
  <c r="AE476" i="1"/>
  <c r="S476" i="1"/>
  <c r="R476" i="1"/>
  <c r="N476" i="1"/>
  <c r="M476" i="1"/>
  <c r="I476" i="1"/>
  <c r="CO475" i="1"/>
  <c r="CN475" i="1"/>
  <c r="CM475" i="1"/>
  <c r="CL475" i="1"/>
  <c r="CK475" i="1"/>
  <c r="CJ475" i="1"/>
  <c r="CI475" i="1"/>
  <c r="CH475" i="1"/>
  <c r="CG475" i="1"/>
  <c r="BJ475" i="1"/>
  <c r="BI475" i="1"/>
  <c r="AN475" i="1"/>
  <c r="AM475" i="1"/>
  <c r="AL475" i="1"/>
  <c r="AK475" i="1"/>
  <c r="AJ475" i="1"/>
  <c r="AI475" i="1"/>
  <c r="AH475" i="1"/>
  <c r="AG475" i="1"/>
  <c r="AF475" i="1"/>
  <c r="AE475" i="1"/>
  <c r="S475" i="1"/>
  <c r="R475" i="1"/>
  <c r="N475" i="1"/>
  <c r="M475" i="1"/>
  <c r="I475" i="1"/>
  <c r="E473" i="1"/>
  <c r="E475" i="1"/>
  <c r="CO474" i="1"/>
  <c r="CN474" i="1"/>
  <c r="CM474" i="1"/>
  <c r="CL474" i="1"/>
  <c r="CK474" i="1"/>
  <c r="CJ474" i="1"/>
  <c r="CI474" i="1"/>
  <c r="CH474" i="1"/>
  <c r="CG474" i="1"/>
  <c r="BJ474" i="1"/>
  <c r="BI474" i="1"/>
  <c r="AN474" i="1"/>
  <c r="AM474" i="1"/>
  <c r="AL474" i="1"/>
  <c r="AK474" i="1"/>
  <c r="AJ474" i="1"/>
  <c r="AI474" i="1"/>
  <c r="AH474" i="1"/>
  <c r="AG474" i="1"/>
  <c r="AF474" i="1"/>
  <c r="AE474" i="1"/>
  <c r="S474" i="1"/>
  <c r="R474" i="1"/>
  <c r="N474" i="1"/>
  <c r="M474" i="1"/>
  <c r="I474" i="1"/>
  <c r="CO473" i="1"/>
  <c r="CN473" i="1"/>
  <c r="CM473" i="1"/>
  <c r="CL473" i="1"/>
  <c r="CK473" i="1"/>
  <c r="CJ473" i="1"/>
  <c r="CI473" i="1"/>
  <c r="CH473" i="1"/>
  <c r="CG473" i="1"/>
  <c r="BJ473" i="1"/>
  <c r="BI473" i="1"/>
  <c r="AN473" i="1"/>
  <c r="AM473" i="1"/>
  <c r="AL473" i="1"/>
  <c r="AK473" i="1"/>
  <c r="AJ473" i="1"/>
  <c r="AI473" i="1"/>
  <c r="AH473" i="1"/>
  <c r="AG473" i="1"/>
  <c r="AF473" i="1"/>
  <c r="AE473" i="1"/>
  <c r="S473" i="1"/>
  <c r="R473" i="1"/>
  <c r="N473" i="1"/>
  <c r="M473" i="1"/>
  <c r="I473" i="1"/>
  <c r="CO472" i="1"/>
  <c r="CN472" i="1"/>
  <c r="CM472" i="1"/>
  <c r="CL472" i="1"/>
  <c r="CK472" i="1"/>
  <c r="CJ472" i="1"/>
  <c r="CI472" i="1"/>
  <c r="CH472" i="1"/>
  <c r="CG472" i="1"/>
  <c r="BJ472" i="1"/>
  <c r="BI472" i="1"/>
  <c r="AN472" i="1"/>
  <c r="AM472" i="1"/>
  <c r="AL472" i="1"/>
  <c r="AK472" i="1"/>
  <c r="AJ472" i="1"/>
  <c r="AI472" i="1"/>
  <c r="AH472" i="1"/>
  <c r="AG472" i="1"/>
  <c r="AF472" i="1"/>
  <c r="AE472" i="1"/>
  <c r="S472" i="1"/>
  <c r="R472" i="1"/>
  <c r="N472" i="1"/>
  <c r="M472" i="1"/>
  <c r="I472" i="1"/>
  <c r="CO471" i="1"/>
  <c r="CN471" i="1"/>
  <c r="CM471" i="1"/>
  <c r="CL471" i="1"/>
  <c r="CK471" i="1"/>
  <c r="CJ471" i="1"/>
  <c r="CI471" i="1"/>
  <c r="CH471" i="1"/>
  <c r="CG471" i="1"/>
  <c r="BJ471" i="1"/>
  <c r="BI471" i="1"/>
  <c r="AM471" i="1"/>
  <c r="AL471" i="1"/>
  <c r="AK471" i="1"/>
  <c r="AJ471" i="1"/>
  <c r="AI471" i="1"/>
  <c r="AH471" i="1"/>
  <c r="AG471" i="1"/>
  <c r="AF471" i="1"/>
  <c r="AE471" i="1"/>
  <c r="S471" i="1"/>
  <c r="R471" i="1"/>
  <c r="N471" i="1"/>
  <c r="M471" i="1"/>
  <c r="I471" i="1"/>
  <c r="E471" i="1"/>
  <c r="CO470" i="1"/>
  <c r="CN470" i="1"/>
  <c r="CM470" i="1"/>
  <c r="CL470" i="1"/>
  <c r="CK470" i="1"/>
  <c r="CJ470" i="1"/>
  <c r="CI470" i="1"/>
  <c r="CH470" i="1"/>
  <c r="CG470" i="1"/>
  <c r="BJ470" i="1"/>
  <c r="BI470" i="1"/>
  <c r="AM470" i="1"/>
  <c r="AL470" i="1"/>
  <c r="AK470" i="1"/>
  <c r="AJ470" i="1"/>
  <c r="AI470" i="1"/>
  <c r="AH470" i="1"/>
  <c r="AG470" i="1"/>
  <c r="AF470" i="1"/>
  <c r="AE470" i="1"/>
  <c r="S470" i="1"/>
  <c r="R470" i="1"/>
  <c r="N470" i="1"/>
  <c r="M470" i="1"/>
  <c r="I470" i="1"/>
  <c r="CO469" i="1"/>
  <c r="CN469" i="1"/>
  <c r="CM469" i="1"/>
  <c r="CL469" i="1"/>
  <c r="CK469" i="1"/>
  <c r="CJ469" i="1"/>
  <c r="CI469" i="1"/>
  <c r="CH469" i="1"/>
  <c r="CG469" i="1"/>
  <c r="BJ469" i="1"/>
  <c r="BI469" i="1"/>
  <c r="AN469" i="1"/>
  <c r="AM469" i="1"/>
  <c r="AL469" i="1"/>
  <c r="AK469" i="1"/>
  <c r="AJ469" i="1"/>
  <c r="AI469" i="1"/>
  <c r="AH469" i="1"/>
  <c r="AG469" i="1"/>
  <c r="AF469" i="1"/>
  <c r="AE469" i="1"/>
  <c r="S469" i="1"/>
  <c r="R469" i="1"/>
  <c r="N469" i="1"/>
  <c r="M469" i="1"/>
  <c r="I469" i="1"/>
  <c r="CO468" i="1"/>
  <c r="CN468" i="1"/>
  <c r="CM468" i="1"/>
  <c r="CL468" i="1"/>
  <c r="CK468" i="1"/>
  <c r="CJ468" i="1"/>
  <c r="CI468" i="1"/>
  <c r="CH468" i="1"/>
  <c r="CG468" i="1"/>
  <c r="BJ468" i="1"/>
  <c r="BI468" i="1"/>
  <c r="AN468" i="1"/>
  <c r="AM468" i="1"/>
  <c r="AL468" i="1"/>
  <c r="AK468" i="1"/>
  <c r="AJ468" i="1"/>
  <c r="AI468" i="1"/>
  <c r="AH468" i="1"/>
  <c r="AG468" i="1"/>
  <c r="AF468" i="1"/>
  <c r="AE468" i="1"/>
  <c r="S468" i="1"/>
  <c r="R468" i="1"/>
  <c r="N468" i="1"/>
  <c r="M468" i="1"/>
  <c r="I468" i="1"/>
  <c r="CO467" i="1"/>
  <c r="CN467" i="1"/>
  <c r="CM467" i="1"/>
  <c r="CL467" i="1"/>
  <c r="CK467" i="1"/>
  <c r="CJ467" i="1"/>
  <c r="CI467" i="1"/>
  <c r="CH467" i="1"/>
  <c r="CG467" i="1"/>
  <c r="BU467" i="1"/>
  <c r="BJ467" i="1"/>
  <c r="BI467" i="1"/>
  <c r="AN467" i="1"/>
  <c r="AM467" i="1"/>
  <c r="AL467" i="1"/>
  <c r="AK467" i="1"/>
  <c r="AJ467" i="1"/>
  <c r="AI467" i="1"/>
  <c r="AH467" i="1"/>
  <c r="AG467" i="1"/>
  <c r="AF467" i="1"/>
  <c r="AE467" i="1"/>
  <c r="S467" i="1"/>
  <c r="R467" i="1"/>
  <c r="N467" i="1"/>
  <c r="M467" i="1"/>
  <c r="I467" i="1"/>
  <c r="CO466" i="1"/>
  <c r="CN466" i="1"/>
  <c r="CM466" i="1"/>
  <c r="CL466" i="1"/>
  <c r="CK466" i="1"/>
  <c r="CJ466" i="1"/>
  <c r="CI466" i="1"/>
  <c r="CH466" i="1"/>
  <c r="CG466" i="1"/>
  <c r="BU466" i="1"/>
  <c r="BJ466" i="1"/>
  <c r="BI466" i="1"/>
  <c r="AN466" i="1"/>
  <c r="AM466" i="1"/>
  <c r="AL466" i="1"/>
  <c r="AK466" i="1"/>
  <c r="AJ466" i="1"/>
  <c r="AI466" i="1"/>
  <c r="AH466" i="1"/>
  <c r="AG466" i="1"/>
  <c r="AF466" i="1"/>
  <c r="AE466" i="1"/>
  <c r="S466" i="1"/>
  <c r="R466" i="1"/>
  <c r="N466" i="1"/>
  <c r="M466" i="1"/>
  <c r="I466" i="1"/>
  <c r="CO447" i="1"/>
  <c r="CN447" i="1"/>
  <c r="CM447" i="1"/>
  <c r="CL447" i="1"/>
  <c r="CK447" i="1"/>
  <c r="CJ447" i="1"/>
  <c r="CI447" i="1"/>
  <c r="CH447" i="1"/>
  <c r="CG447" i="1"/>
  <c r="BJ447" i="1"/>
  <c r="BI447" i="1"/>
  <c r="AN447" i="1"/>
  <c r="AM447" i="1"/>
  <c r="AL447" i="1"/>
  <c r="AK447" i="1"/>
  <c r="AJ447" i="1"/>
  <c r="AI447" i="1"/>
  <c r="AH447" i="1"/>
  <c r="AG447" i="1"/>
  <c r="AF447" i="1"/>
  <c r="AE447" i="1"/>
  <c r="S447" i="1"/>
  <c r="R447" i="1"/>
  <c r="N447" i="1"/>
  <c r="M447" i="1"/>
  <c r="I447" i="1"/>
  <c r="E441" i="1"/>
  <c r="E445" i="1"/>
  <c r="E447" i="1"/>
  <c r="CO443" i="1"/>
  <c r="CN443" i="1"/>
  <c r="CM443" i="1"/>
  <c r="CL443" i="1"/>
  <c r="CK443" i="1"/>
  <c r="CJ443" i="1"/>
  <c r="CI443" i="1"/>
  <c r="CH443" i="1"/>
  <c r="CG443" i="1"/>
  <c r="BJ443" i="1"/>
  <c r="BI443" i="1"/>
  <c r="AM443" i="1"/>
  <c r="AL443" i="1"/>
  <c r="AK443" i="1"/>
  <c r="AJ443" i="1"/>
  <c r="AI443" i="1"/>
  <c r="AH443" i="1"/>
  <c r="AG443" i="1"/>
  <c r="AF443" i="1"/>
  <c r="AE443" i="1"/>
  <c r="S443" i="1"/>
  <c r="R443" i="1"/>
  <c r="N443" i="1"/>
  <c r="M443" i="1"/>
  <c r="I443" i="1"/>
  <c r="E443" i="1"/>
  <c r="CO439" i="1"/>
  <c r="CN439" i="1"/>
  <c r="CM439" i="1"/>
  <c r="CL439" i="1"/>
  <c r="CK439" i="1"/>
  <c r="CJ439" i="1"/>
  <c r="CI439" i="1"/>
  <c r="CH439" i="1"/>
  <c r="CG439" i="1"/>
  <c r="BU439" i="1"/>
  <c r="BJ439" i="1"/>
  <c r="BI439" i="1"/>
  <c r="AN439" i="1"/>
  <c r="AM439" i="1"/>
  <c r="AL439" i="1"/>
  <c r="AK439" i="1"/>
  <c r="AJ439" i="1"/>
  <c r="AI439" i="1"/>
  <c r="AH439" i="1"/>
  <c r="AG439" i="1"/>
  <c r="AF439" i="1"/>
  <c r="AE439" i="1"/>
  <c r="S439" i="1"/>
  <c r="R439" i="1"/>
  <c r="N439" i="1"/>
  <c r="M439" i="1"/>
  <c r="I439" i="1"/>
  <c r="E440" i="1"/>
  <c r="E442" i="1"/>
  <c r="E444" i="1"/>
  <c r="E446" i="1"/>
  <c r="E448" i="1"/>
  <c r="E449" i="1"/>
  <c r="E450" i="1"/>
  <c r="E451" i="1"/>
  <c r="E452" i="1"/>
  <c r="E453" i="1"/>
  <c r="E454" i="1"/>
  <c r="CO465" i="1"/>
  <c r="CN465" i="1"/>
  <c r="CM465" i="1"/>
  <c r="CL465" i="1"/>
  <c r="CK465" i="1"/>
  <c r="CJ465" i="1"/>
  <c r="CI465" i="1"/>
  <c r="CH465" i="1"/>
  <c r="CG465" i="1"/>
  <c r="BU465" i="1"/>
  <c r="AM465" i="1"/>
  <c r="AL465" i="1"/>
  <c r="AK465" i="1"/>
  <c r="AJ465" i="1"/>
  <c r="AI465" i="1"/>
  <c r="AH465" i="1"/>
  <c r="AG465" i="1"/>
  <c r="AF465" i="1"/>
  <c r="AE465" i="1"/>
  <c r="S465" i="1"/>
  <c r="R465" i="1"/>
  <c r="N465" i="1"/>
  <c r="M465" i="1"/>
  <c r="I465" i="1"/>
  <c r="CO464" i="1"/>
  <c r="CN464" i="1"/>
  <c r="CM464" i="1"/>
  <c r="CL464" i="1"/>
  <c r="CK464" i="1"/>
  <c r="CJ464" i="1"/>
  <c r="CI464" i="1"/>
  <c r="CH464" i="1"/>
  <c r="CG464" i="1"/>
  <c r="BU464" i="1"/>
  <c r="AM464" i="1"/>
  <c r="AL464" i="1"/>
  <c r="AK464" i="1"/>
  <c r="AJ464" i="1"/>
  <c r="AI464" i="1"/>
  <c r="AH464" i="1"/>
  <c r="AG464" i="1"/>
  <c r="AF464" i="1"/>
  <c r="AE464" i="1"/>
  <c r="S464" i="1"/>
  <c r="R464" i="1"/>
  <c r="N464" i="1"/>
  <c r="M464" i="1"/>
  <c r="I464" i="1"/>
  <c r="CO463" i="1"/>
  <c r="CN463" i="1"/>
  <c r="CM463" i="1"/>
  <c r="CL463" i="1"/>
  <c r="CK463" i="1"/>
  <c r="CJ463" i="1"/>
  <c r="CI463" i="1"/>
  <c r="CH463" i="1"/>
  <c r="CG463" i="1"/>
  <c r="BU463" i="1"/>
  <c r="BJ463" i="1"/>
  <c r="BI463" i="1"/>
  <c r="AM463" i="1"/>
  <c r="AL463" i="1"/>
  <c r="AK463" i="1"/>
  <c r="AJ463" i="1"/>
  <c r="AI463" i="1"/>
  <c r="AH463" i="1"/>
  <c r="AG463" i="1"/>
  <c r="AF463" i="1"/>
  <c r="AE463" i="1"/>
  <c r="S463" i="1"/>
  <c r="R463" i="1"/>
  <c r="N463" i="1"/>
  <c r="M463" i="1"/>
  <c r="I463" i="1"/>
  <c r="CO462" i="1"/>
  <c r="CN462" i="1"/>
  <c r="CM462" i="1"/>
  <c r="CL462" i="1"/>
  <c r="CK462" i="1"/>
  <c r="CJ462" i="1"/>
  <c r="CI462" i="1"/>
  <c r="CH462" i="1"/>
  <c r="CG462" i="1"/>
  <c r="BU462" i="1"/>
  <c r="BJ462" i="1"/>
  <c r="BI462" i="1"/>
  <c r="AM462" i="1"/>
  <c r="AL462" i="1"/>
  <c r="AK462" i="1"/>
  <c r="AJ462" i="1"/>
  <c r="AI462" i="1"/>
  <c r="AH462" i="1"/>
  <c r="AG462" i="1"/>
  <c r="AF462" i="1"/>
  <c r="AE462" i="1"/>
  <c r="S462" i="1"/>
  <c r="R462" i="1"/>
  <c r="N462" i="1"/>
  <c r="M462" i="1"/>
  <c r="I462" i="1"/>
  <c r="CO461" i="1"/>
  <c r="CN461" i="1"/>
  <c r="CM461" i="1"/>
  <c r="CL461" i="1"/>
  <c r="CK461" i="1"/>
  <c r="CJ461" i="1"/>
  <c r="CI461" i="1"/>
  <c r="CH461" i="1"/>
  <c r="CG461" i="1"/>
  <c r="BU461" i="1"/>
  <c r="BJ461" i="1"/>
  <c r="BI461" i="1"/>
  <c r="AM461" i="1"/>
  <c r="AL461" i="1"/>
  <c r="AK461" i="1"/>
  <c r="AJ461" i="1"/>
  <c r="AI461" i="1"/>
  <c r="AH461" i="1"/>
  <c r="AG461" i="1"/>
  <c r="AF461" i="1"/>
  <c r="AE461" i="1"/>
  <c r="S461" i="1"/>
  <c r="R461" i="1"/>
  <c r="N461" i="1"/>
  <c r="M461" i="1"/>
  <c r="I461" i="1"/>
  <c r="CO460" i="1"/>
  <c r="CN460" i="1"/>
  <c r="CM460" i="1"/>
  <c r="CL460" i="1"/>
  <c r="CK460" i="1"/>
  <c r="CJ460" i="1"/>
  <c r="CI460" i="1"/>
  <c r="CH460" i="1"/>
  <c r="CG460" i="1"/>
  <c r="BU460" i="1"/>
  <c r="BJ460" i="1"/>
  <c r="BI460" i="1"/>
  <c r="AM460" i="1"/>
  <c r="AL460" i="1"/>
  <c r="AK460" i="1"/>
  <c r="AJ460" i="1"/>
  <c r="AI460" i="1"/>
  <c r="AH460" i="1"/>
  <c r="AG460" i="1"/>
  <c r="AF460" i="1"/>
  <c r="AE460" i="1"/>
  <c r="S460" i="1"/>
  <c r="R460" i="1"/>
  <c r="N460" i="1"/>
  <c r="M460" i="1"/>
  <c r="I460" i="1"/>
  <c r="CO459" i="1"/>
  <c r="CN459" i="1"/>
  <c r="CM459" i="1"/>
  <c r="CL459" i="1"/>
  <c r="CK459" i="1"/>
  <c r="CJ459" i="1"/>
  <c r="CI459" i="1"/>
  <c r="CH459" i="1"/>
  <c r="CG459" i="1"/>
  <c r="BU459" i="1"/>
  <c r="BJ459" i="1"/>
  <c r="BI459" i="1"/>
  <c r="AN459" i="1"/>
  <c r="AM459" i="1"/>
  <c r="AL459" i="1"/>
  <c r="AK459" i="1"/>
  <c r="AJ459" i="1"/>
  <c r="AI459" i="1"/>
  <c r="AH459" i="1"/>
  <c r="AG459" i="1"/>
  <c r="AF459" i="1"/>
  <c r="AE459" i="1"/>
  <c r="S459" i="1"/>
  <c r="R459" i="1"/>
  <c r="N459" i="1"/>
  <c r="M459" i="1"/>
  <c r="I459" i="1"/>
  <c r="CO458" i="1"/>
  <c r="CN458" i="1"/>
  <c r="CM458" i="1"/>
  <c r="CL458" i="1"/>
  <c r="CK458" i="1"/>
  <c r="CJ458" i="1"/>
  <c r="CI458" i="1"/>
  <c r="CH458" i="1"/>
  <c r="CG458" i="1"/>
  <c r="BU458" i="1"/>
  <c r="BJ458" i="1"/>
  <c r="BI458" i="1"/>
  <c r="AN458" i="1"/>
  <c r="AM458" i="1"/>
  <c r="AL458" i="1"/>
  <c r="AK458" i="1"/>
  <c r="AJ458" i="1"/>
  <c r="AI458" i="1"/>
  <c r="AH458" i="1"/>
  <c r="AG458" i="1"/>
  <c r="AF458" i="1"/>
  <c r="AE458" i="1"/>
  <c r="S458" i="1"/>
  <c r="R458" i="1"/>
  <c r="N458" i="1"/>
  <c r="M458" i="1"/>
  <c r="I458" i="1"/>
  <c r="BJ457" i="1"/>
  <c r="BI457" i="1"/>
  <c r="AM457" i="1"/>
  <c r="AL457" i="1"/>
  <c r="AK457" i="1"/>
  <c r="AJ457" i="1"/>
  <c r="AI457" i="1"/>
  <c r="AH457" i="1"/>
  <c r="AG457" i="1"/>
  <c r="AF457" i="1"/>
  <c r="AE457" i="1"/>
  <c r="S457" i="1"/>
  <c r="N457" i="1"/>
  <c r="M457" i="1"/>
  <c r="I457" i="1"/>
  <c r="BJ456" i="1"/>
  <c r="BI456" i="1"/>
  <c r="AM456" i="1"/>
  <c r="AL456" i="1"/>
  <c r="AK456" i="1"/>
  <c r="AJ456" i="1"/>
  <c r="AI456" i="1"/>
  <c r="AH456" i="1"/>
  <c r="AG456" i="1"/>
  <c r="AF456" i="1"/>
  <c r="AE456" i="1"/>
  <c r="S456" i="1"/>
  <c r="N456" i="1"/>
  <c r="M456" i="1"/>
  <c r="I456" i="1"/>
  <c r="CO455" i="1"/>
  <c r="CN455" i="1"/>
  <c r="CM455" i="1"/>
  <c r="CL455" i="1"/>
  <c r="CK455" i="1"/>
  <c r="CJ455" i="1"/>
  <c r="CI455" i="1"/>
  <c r="CH455" i="1"/>
  <c r="CG455" i="1"/>
  <c r="BU455" i="1"/>
  <c r="BJ455" i="1"/>
  <c r="BI455" i="1"/>
  <c r="AN455" i="1"/>
  <c r="AM455" i="1"/>
  <c r="AL455" i="1"/>
  <c r="AK455" i="1"/>
  <c r="AJ455" i="1"/>
  <c r="AI455" i="1"/>
  <c r="AH455" i="1"/>
  <c r="AG455" i="1"/>
  <c r="AF455" i="1"/>
  <c r="AE455" i="1"/>
  <c r="S455" i="1"/>
  <c r="R455" i="1"/>
  <c r="N455" i="1"/>
  <c r="M455" i="1"/>
  <c r="I455" i="1"/>
  <c r="CO454" i="1"/>
  <c r="CN454" i="1"/>
  <c r="CM454" i="1"/>
  <c r="CL454" i="1"/>
  <c r="CK454" i="1"/>
  <c r="CJ454" i="1"/>
  <c r="CI454" i="1"/>
  <c r="CH454" i="1"/>
  <c r="CG454" i="1"/>
  <c r="BU454" i="1"/>
  <c r="BJ454" i="1"/>
  <c r="BI454" i="1"/>
  <c r="AN454" i="1"/>
  <c r="AM454" i="1"/>
  <c r="AL454" i="1"/>
  <c r="AK454" i="1"/>
  <c r="AJ454" i="1"/>
  <c r="AI454" i="1"/>
  <c r="AH454" i="1"/>
  <c r="AG454" i="1"/>
  <c r="AF454" i="1"/>
  <c r="AE454" i="1"/>
  <c r="S454" i="1"/>
  <c r="R454" i="1"/>
  <c r="N454" i="1"/>
  <c r="M454" i="1"/>
  <c r="I454" i="1"/>
  <c r="CO453" i="1"/>
  <c r="CN453" i="1"/>
  <c r="CM453" i="1"/>
  <c r="CL453" i="1"/>
  <c r="CK453" i="1"/>
  <c r="CJ453" i="1"/>
  <c r="CI453" i="1"/>
  <c r="CH453" i="1"/>
  <c r="CG453" i="1"/>
  <c r="BU453" i="1"/>
  <c r="BJ453" i="1"/>
  <c r="BI453" i="1"/>
  <c r="AN453" i="1"/>
  <c r="AM453" i="1"/>
  <c r="AL453" i="1"/>
  <c r="AK453" i="1"/>
  <c r="AJ453" i="1"/>
  <c r="AI453" i="1"/>
  <c r="AH453" i="1"/>
  <c r="AG453" i="1"/>
  <c r="AF453" i="1"/>
  <c r="AE453" i="1"/>
  <c r="S453" i="1"/>
  <c r="R453" i="1"/>
  <c r="N453" i="1"/>
  <c r="M453" i="1"/>
  <c r="I453" i="1"/>
  <c r="CO452" i="1"/>
  <c r="CN452" i="1"/>
  <c r="CM452" i="1"/>
  <c r="CL452" i="1"/>
  <c r="CK452" i="1"/>
  <c r="CJ452" i="1"/>
  <c r="CI452" i="1"/>
  <c r="CH452" i="1"/>
  <c r="CG452" i="1"/>
  <c r="BU452" i="1"/>
  <c r="BJ452" i="1"/>
  <c r="BI452" i="1"/>
  <c r="AN452" i="1"/>
  <c r="AM452" i="1"/>
  <c r="AL452" i="1"/>
  <c r="AK452" i="1"/>
  <c r="AJ452" i="1"/>
  <c r="AI452" i="1"/>
  <c r="AH452" i="1"/>
  <c r="AG452" i="1"/>
  <c r="AF452" i="1"/>
  <c r="AE452" i="1"/>
  <c r="S452" i="1"/>
  <c r="R452" i="1"/>
  <c r="N452" i="1"/>
  <c r="M452" i="1"/>
  <c r="I452" i="1"/>
  <c r="CO451" i="1"/>
  <c r="CN451" i="1"/>
  <c r="CM451" i="1"/>
  <c r="CL451" i="1"/>
  <c r="CK451" i="1"/>
  <c r="CJ451" i="1"/>
  <c r="CI451" i="1"/>
  <c r="CH451" i="1"/>
  <c r="CG451" i="1"/>
  <c r="BU451" i="1"/>
  <c r="BJ451" i="1"/>
  <c r="BI451" i="1"/>
  <c r="AM451" i="1"/>
  <c r="AL451" i="1"/>
  <c r="AK451" i="1"/>
  <c r="AJ451" i="1"/>
  <c r="AI451" i="1"/>
  <c r="AH451" i="1"/>
  <c r="AG451" i="1"/>
  <c r="AF451" i="1"/>
  <c r="AE451" i="1"/>
  <c r="S451" i="1"/>
  <c r="R451" i="1"/>
  <c r="N451" i="1"/>
  <c r="M451" i="1"/>
  <c r="I451" i="1"/>
  <c r="CO450" i="1"/>
  <c r="CN450" i="1"/>
  <c r="CM450" i="1"/>
  <c r="CL450" i="1"/>
  <c r="CK450" i="1"/>
  <c r="CJ450" i="1"/>
  <c r="CI450" i="1"/>
  <c r="CH450" i="1"/>
  <c r="CG450" i="1"/>
  <c r="BU450" i="1"/>
  <c r="BJ450" i="1"/>
  <c r="BI450" i="1"/>
  <c r="AN450" i="1"/>
  <c r="AM450" i="1"/>
  <c r="AL450" i="1"/>
  <c r="AK450" i="1"/>
  <c r="AJ450" i="1"/>
  <c r="AI450" i="1"/>
  <c r="AH450" i="1"/>
  <c r="AG450" i="1"/>
  <c r="AF450" i="1"/>
  <c r="AE450" i="1"/>
  <c r="S450" i="1"/>
  <c r="R450" i="1"/>
  <c r="N450" i="1"/>
  <c r="M450" i="1"/>
  <c r="I450" i="1"/>
  <c r="CO449" i="1"/>
  <c r="CN449" i="1"/>
  <c r="CM449" i="1"/>
  <c r="CL449" i="1"/>
  <c r="CK449" i="1"/>
  <c r="CJ449" i="1"/>
  <c r="CI449" i="1"/>
  <c r="CH449" i="1"/>
  <c r="CG449" i="1"/>
  <c r="BU449" i="1"/>
  <c r="BJ449" i="1"/>
  <c r="BI449" i="1"/>
  <c r="AM449" i="1"/>
  <c r="AL449" i="1"/>
  <c r="AK449" i="1"/>
  <c r="AJ449" i="1"/>
  <c r="AI449" i="1"/>
  <c r="AH449" i="1"/>
  <c r="AG449" i="1"/>
  <c r="AF449" i="1"/>
  <c r="AE449" i="1"/>
  <c r="S449" i="1"/>
  <c r="R449" i="1"/>
  <c r="N449" i="1"/>
  <c r="M449" i="1"/>
  <c r="I449" i="1"/>
  <c r="CO448" i="1"/>
  <c r="CN448" i="1"/>
  <c r="CM448" i="1"/>
  <c r="CL448" i="1"/>
  <c r="CK448" i="1"/>
  <c r="CJ448" i="1"/>
  <c r="CI448" i="1"/>
  <c r="CH448" i="1"/>
  <c r="CG448" i="1"/>
  <c r="BU448" i="1"/>
  <c r="BJ448" i="1"/>
  <c r="BI448" i="1"/>
  <c r="AM448" i="1"/>
  <c r="AL448" i="1"/>
  <c r="AK448" i="1"/>
  <c r="AJ448" i="1"/>
  <c r="AI448" i="1"/>
  <c r="AH448" i="1"/>
  <c r="AG448" i="1"/>
  <c r="AF448" i="1"/>
  <c r="AE448" i="1"/>
  <c r="S448" i="1"/>
  <c r="R448" i="1"/>
  <c r="N448" i="1"/>
  <c r="M448" i="1"/>
  <c r="I448" i="1"/>
  <c r="CO446" i="1"/>
  <c r="CN446" i="1"/>
  <c r="CM446" i="1"/>
  <c r="CL446" i="1"/>
  <c r="CK446" i="1"/>
  <c r="CJ446" i="1"/>
  <c r="CI446" i="1"/>
  <c r="CH446" i="1"/>
  <c r="CG446" i="1"/>
  <c r="BJ446" i="1"/>
  <c r="BI446" i="1"/>
  <c r="AN446" i="1"/>
  <c r="AM446" i="1"/>
  <c r="AL446" i="1"/>
  <c r="AK446" i="1"/>
  <c r="AJ446" i="1"/>
  <c r="AI446" i="1"/>
  <c r="AH446" i="1"/>
  <c r="AG446" i="1"/>
  <c r="AF446" i="1"/>
  <c r="AE446" i="1"/>
  <c r="S446" i="1"/>
  <c r="R446" i="1"/>
  <c r="N446" i="1"/>
  <c r="M446" i="1"/>
  <c r="I446" i="1"/>
  <c r="CO445" i="1"/>
  <c r="CN445" i="1"/>
  <c r="CM445" i="1"/>
  <c r="CL445" i="1"/>
  <c r="CK445" i="1"/>
  <c r="CJ445" i="1"/>
  <c r="CI445" i="1"/>
  <c r="CH445" i="1"/>
  <c r="CG445" i="1"/>
  <c r="BJ445" i="1"/>
  <c r="BI445" i="1"/>
  <c r="AN445" i="1"/>
  <c r="AM445" i="1"/>
  <c r="AL445" i="1"/>
  <c r="AK445" i="1"/>
  <c r="AJ445" i="1"/>
  <c r="AI445" i="1"/>
  <c r="AH445" i="1"/>
  <c r="AG445" i="1"/>
  <c r="AF445" i="1"/>
  <c r="AE445" i="1"/>
  <c r="S445" i="1"/>
  <c r="R445" i="1"/>
  <c r="N445" i="1"/>
  <c r="M445" i="1"/>
  <c r="I445" i="1"/>
  <c r="CO444" i="1"/>
  <c r="CN444" i="1"/>
  <c r="CM444" i="1"/>
  <c r="CL444" i="1"/>
  <c r="CK444" i="1"/>
  <c r="CJ444" i="1"/>
  <c r="CI444" i="1"/>
  <c r="CH444" i="1"/>
  <c r="CG444" i="1"/>
  <c r="BJ444" i="1"/>
  <c r="BI444" i="1"/>
  <c r="AN444" i="1"/>
  <c r="AM444" i="1"/>
  <c r="AL444" i="1"/>
  <c r="AK444" i="1"/>
  <c r="AJ444" i="1"/>
  <c r="AI444" i="1"/>
  <c r="AH444" i="1"/>
  <c r="AG444" i="1"/>
  <c r="AF444" i="1"/>
  <c r="AE444" i="1"/>
  <c r="S444" i="1"/>
  <c r="R444" i="1"/>
  <c r="N444" i="1"/>
  <c r="M444" i="1"/>
  <c r="I444" i="1"/>
  <c r="CO442" i="1"/>
  <c r="CN442" i="1"/>
  <c r="CM442" i="1"/>
  <c r="CL442" i="1"/>
  <c r="CK442" i="1"/>
  <c r="CJ442" i="1"/>
  <c r="CI442" i="1"/>
  <c r="CH442" i="1"/>
  <c r="CG442" i="1"/>
  <c r="BJ442" i="1"/>
  <c r="BI442" i="1"/>
  <c r="AM442" i="1"/>
  <c r="AL442" i="1"/>
  <c r="AK442" i="1"/>
  <c r="AJ442" i="1"/>
  <c r="AI442" i="1"/>
  <c r="AH442" i="1"/>
  <c r="AG442" i="1"/>
  <c r="AF442" i="1"/>
  <c r="AE442" i="1"/>
  <c r="S442" i="1"/>
  <c r="R442" i="1"/>
  <c r="N442" i="1"/>
  <c r="M442" i="1"/>
  <c r="I442" i="1"/>
  <c r="CO441" i="1"/>
  <c r="CN441" i="1"/>
  <c r="CM441" i="1"/>
  <c r="CL441" i="1"/>
  <c r="CK441" i="1"/>
  <c r="CJ441" i="1"/>
  <c r="CI441" i="1"/>
  <c r="CH441" i="1"/>
  <c r="CG441" i="1"/>
  <c r="BJ441" i="1"/>
  <c r="BI441" i="1"/>
  <c r="AN441" i="1"/>
  <c r="AM441" i="1"/>
  <c r="AL441" i="1"/>
  <c r="AK441" i="1"/>
  <c r="AJ441" i="1"/>
  <c r="AI441" i="1"/>
  <c r="AH441" i="1"/>
  <c r="AG441" i="1"/>
  <c r="AF441" i="1"/>
  <c r="AE441" i="1"/>
  <c r="S441" i="1"/>
  <c r="R441" i="1"/>
  <c r="N441" i="1"/>
  <c r="M441" i="1"/>
  <c r="I441" i="1"/>
  <c r="CO440" i="1"/>
  <c r="CN440" i="1"/>
  <c r="CM440" i="1"/>
  <c r="CL440" i="1"/>
  <c r="CK440" i="1"/>
  <c r="CJ440" i="1"/>
  <c r="CI440" i="1"/>
  <c r="CH440" i="1"/>
  <c r="CG440" i="1"/>
  <c r="BJ440" i="1"/>
  <c r="BI440" i="1"/>
  <c r="AN440" i="1"/>
  <c r="AM440" i="1"/>
  <c r="AL440" i="1"/>
  <c r="AK440" i="1"/>
  <c r="AJ440" i="1"/>
  <c r="AI440" i="1"/>
  <c r="AH440" i="1"/>
  <c r="AG440" i="1"/>
  <c r="AF440" i="1"/>
  <c r="AE440" i="1"/>
  <c r="S440" i="1"/>
  <c r="R440" i="1"/>
  <c r="N440" i="1"/>
  <c r="M440" i="1"/>
  <c r="I440" i="1"/>
  <c r="CO438" i="1"/>
  <c r="CN438" i="1"/>
  <c r="CM438" i="1"/>
  <c r="CL438" i="1"/>
  <c r="CK438" i="1"/>
  <c r="CJ438" i="1"/>
  <c r="CI438" i="1"/>
  <c r="CH438" i="1"/>
  <c r="CG438" i="1"/>
  <c r="BU438" i="1"/>
  <c r="BJ438" i="1"/>
  <c r="BI438" i="1"/>
  <c r="AN438" i="1"/>
  <c r="AM438" i="1"/>
  <c r="AL438" i="1"/>
  <c r="AK438" i="1"/>
  <c r="AJ438" i="1"/>
  <c r="AI438" i="1"/>
  <c r="AH438" i="1"/>
  <c r="AG438" i="1"/>
  <c r="AF438" i="1"/>
  <c r="AE438" i="1"/>
  <c r="S438" i="1"/>
  <c r="R438" i="1"/>
  <c r="N438" i="1"/>
  <c r="M438" i="1"/>
  <c r="I438" i="1"/>
  <c r="AA193" i="4"/>
  <c r="U193" i="4"/>
  <c r="Z193" i="4"/>
  <c r="T193" i="4"/>
  <c r="Y193" i="4"/>
  <c r="S193" i="4"/>
  <c r="X193" i="4"/>
  <c r="R193" i="4"/>
  <c r="W193" i="4"/>
  <c r="AA192" i="4"/>
  <c r="U192" i="4"/>
  <c r="Z192" i="4"/>
  <c r="T192" i="4"/>
  <c r="Y192" i="4"/>
  <c r="S192" i="4"/>
  <c r="X192" i="4"/>
  <c r="R192" i="4"/>
  <c r="W192" i="4"/>
  <c r="AA190" i="4"/>
  <c r="U190" i="4"/>
  <c r="Z190" i="4"/>
  <c r="T190" i="4"/>
  <c r="Y190" i="4"/>
  <c r="S190" i="4"/>
  <c r="X190" i="4"/>
  <c r="R190" i="4"/>
  <c r="W190" i="4"/>
  <c r="AA170" i="4"/>
  <c r="U170" i="4"/>
  <c r="Z170" i="4"/>
  <c r="T170" i="4"/>
  <c r="Y170" i="4"/>
  <c r="S170" i="4"/>
  <c r="X170" i="4"/>
  <c r="R170" i="4"/>
  <c r="W170" i="4"/>
  <c r="AA169" i="4"/>
  <c r="U169" i="4"/>
  <c r="Z169" i="4"/>
  <c r="T169" i="4"/>
  <c r="Y169" i="4"/>
  <c r="S169" i="4"/>
  <c r="X169" i="4"/>
  <c r="R169" i="4"/>
  <c r="W169" i="4"/>
  <c r="AA168" i="4"/>
  <c r="X168" i="4"/>
  <c r="U168" i="4"/>
  <c r="Z168" i="4"/>
  <c r="T168" i="4"/>
  <c r="Y168" i="4"/>
  <c r="S168" i="4"/>
  <c r="R168" i="4"/>
  <c r="W168" i="4"/>
  <c r="AA167" i="4"/>
  <c r="U167" i="4"/>
  <c r="Z167" i="4"/>
  <c r="T167" i="4"/>
  <c r="Y167" i="4"/>
  <c r="S167" i="4"/>
  <c r="X167" i="4"/>
  <c r="R167" i="4"/>
  <c r="W167" i="4"/>
  <c r="AA166" i="4"/>
  <c r="U166" i="4"/>
  <c r="Z166" i="4"/>
  <c r="T166" i="4"/>
  <c r="Y166" i="4"/>
  <c r="S166" i="4"/>
  <c r="X166" i="4"/>
  <c r="R166" i="4"/>
  <c r="W166" i="4"/>
  <c r="AA165" i="4"/>
  <c r="U165" i="4"/>
  <c r="Z165" i="4"/>
  <c r="T165" i="4"/>
  <c r="Y165" i="4"/>
  <c r="S165" i="4"/>
  <c r="X165" i="4"/>
  <c r="R165" i="4"/>
  <c r="W165" i="4"/>
  <c r="AA164" i="4"/>
  <c r="U164" i="4"/>
  <c r="Z164" i="4"/>
  <c r="T164" i="4"/>
  <c r="Y164" i="4"/>
  <c r="S164" i="4"/>
  <c r="X164" i="4"/>
  <c r="R164" i="4"/>
  <c r="W164" i="4"/>
  <c r="AA163" i="4"/>
  <c r="U163" i="4"/>
  <c r="Z163" i="4"/>
  <c r="T163" i="4"/>
  <c r="Y163" i="4"/>
  <c r="S163" i="4"/>
  <c r="X163" i="4"/>
  <c r="R163" i="4"/>
  <c r="W163" i="4"/>
  <c r="AA162" i="4"/>
  <c r="U162" i="4"/>
  <c r="Z162" i="4"/>
  <c r="T162" i="4"/>
  <c r="Y162" i="4"/>
  <c r="S162" i="4"/>
  <c r="X162" i="4"/>
  <c r="R162" i="4"/>
  <c r="W162" i="4"/>
  <c r="AA161" i="4"/>
  <c r="U161" i="4"/>
  <c r="Z161" i="4"/>
  <c r="T161" i="4"/>
  <c r="Y161" i="4"/>
  <c r="S161" i="4"/>
  <c r="X161" i="4"/>
  <c r="R161" i="4"/>
  <c r="W161" i="4"/>
  <c r="AA160" i="4"/>
  <c r="U160" i="4"/>
  <c r="Z160" i="4"/>
  <c r="T160" i="4"/>
  <c r="Y160" i="4"/>
  <c r="S160" i="4"/>
  <c r="X160" i="4"/>
  <c r="R160" i="4"/>
  <c r="W160" i="4"/>
  <c r="AA159" i="4"/>
  <c r="U159" i="4"/>
  <c r="Z159" i="4"/>
  <c r="T159" i="4"/>
  <c r="Y159" i="4"/>
  <c r="S159" i="4"/>
  <c r="X159" i="4"/>
  <c r="R159" i="4"/>
  <c r="W159" i="4"/>
  <c r="AA158" i="4"/>
  <c r="U158" i="4"/>
  <c r="Z158" i="4"/>
  <c r="T158" i="4"/>
  <c r="Y158" i="4"/>
  <c r="S158" i="4"/>
  <c r="X158" i="4"/>
  <c r="R158" i="4"/>
  <c r="W158" i="4"/>
  <c r="AA157" i="4"/>
  <c r="U157" i="4"/>
  <c r="Z157" i="4"/>
  <c r="T157" i="4"/>
  <c r="Y157" i="4"/>
  <c r="S157" i="4"/>
  <c r="X157" i="4"/>
  <c r="R157" i="4"/>
  <c r="W157" i="4"/>
  <c r="AA156" i="4"/>
  <c r="U156" i="4"/>
  <c r="Z156" i="4"/>
  <c r="T156" i="4"/>
  <c r="Y156" i="4"/>
  <c r="S156" i="4"/>
  <c r="X156" i="4"/>
  <c r="R156" i="4"/>
  <c r="W156" i="4"/>
  <c r="AA155" i="4"/>
  <c r="U155" i="4"/>
  <c r="Z155" i="4"/>
  <c r="T155" i="4"/>
  <c r="Y155" i="4"/>
  <c r="S155" i="4"/>
  <c r="X155" i="4"/>
  <c r="R155" i="4"/>
  <c r="W155" i="4"/>
  <c r="AA154" i="4"/>
  <c r="U154" i="4"/>
  <c r="Z154" i="4"/>
  <c r="T154" i="4"/>
  <c r="Y154" i="4"/>
  <c r="S154" i="4"/>
  <c r="X154" i="4"/>
  <c r="R154" i="4"/>
  <c r="W154" i="4"/>
  <c r="AA153" i="4"/>
  <c r="U153" i="4"/>
  <c r="Z153" i="4"/>
  <c r="T153" i="4"/>
  <c r="Y153" i="4"/>
  <c r="S153" i="4"/>
  <c r="X153" i="4"/>
  <c r="R153" i="4"/>
  <c r="W153" i="4"/>
  <c r="AA152" i="4"/>
  <c r="X152" i="4"/>
  <c r="U152" i="4"/>
  <c r="Z152" i="4"/>
  <c r="T152" i="4"/>
  <c r="Y152" i="4"/>
  <c r="S152" i="4"/>
  <c r="R152" i="4"/>
  <c r="W152" i="4"/>
  <c r="AA151" i="4"/>
  <c r="U151" i="4"/>
  <c r="Z151" i="4"/>
  <c r="T151" i="4"/>
  <c r="Y151" i="4"/>
  <c r="S151" i="4"/>
  <c r="X151" i="4"/>
  <c r="R151" i="4"/>
  <c r="W151" i="4"/>
  <c r="AA150" i="4"/>
  <c r="U150" i="4"/>
  <c r="Z150" i="4"/>
  <c r="T150" i="4"/>
  <c r="Y150" i="4"/>
  <c r="S150" i="4"/>
  <c r="X150" i="4"/>
  <c r="R150" i="4"/>
  <c r="W150" i="4"/>
  <c r="AA149" i="4"/>
  <c r="U149" i="4"/>
  <c r="Z149" i="4"/>
  <c r="T149" i="4"/>
  <c r="Y149" i="4"/>
  <c r="S149" i="4"/>
  <c r="X149" i="4"/>
  <c r="R149" i="4"/>
  <c r="W149" i="4"/>
  <c r="AA148" i="4"/>
  <c r="U148" i="4"/>
  <c r="Z148" i="4"/>
  <c r="T148" i="4"/>
  <c r="Y148" i="4"/>
  <c r="S148" i="4"/>
  <c r="X148" i="4"/>
  <c r="R148" i="4"/>
  <c r="W148" i="4"/>
  <c r="AA147" i="4"/>
  <c r="U147" i="4"/>
  <c r="Z147" i="4"/>
  <c r="T147" i="4"/>
  <c r="Y147" i="4"/>
  <c r="S147" i="4"/>
  <c r="X147" i="4"/>
  <c r="R147" i="4"/>
  <c r="W147" i="4"/>
  <c r="AA146" i="4"/>
  <c r="U146" i="4"/>
  <c r="Z146" i="4"/>
  <c r="T146" i="4"/>
  <c r="Y146" i="4"/>
  <c r="S146" i="4"/>
  <c r="X146" i="4"/>
  <c r="R146" i="4"/>
  <c r="W146" i="4"/>
  <c r="AA145" i="4"/>
  <c r="U145" i="4"/>
  <c r="Z145" i="4"/>
  <c r="T145" i="4"/>
  <c r="Y145" i="4"/>
  <c r="S145" i="4"/>
  <c r="X145" i="4"/>
  <c r="R145" i="4"/>
  <c r="W145" i="4"/>
  <c r="AA144" i="4"/>
  <c r="U144" i="4"/>
  <c r="Z144" i="4"/>
  <c r="T144" i="4"/>
  <c r="Y144" i="4"/>
  <c r="S144" i="4"/>
  <c r="X144" i="4"/>
  <c r="R144" i="4"/>
  <c r="W144" i="4"/>
  <c r="AA143" i="4"/>
  <c r="U143" i="4"/>
  <c r="Z143" i="4"/>
  <c r="T143" i="4"/>
  <c r="Y143" i="4"/>
  <c r="S143" i="4"/>
  <c r="X143" i="4"/>
  <c r="R143" i="4"/>
  <c r="W143" i="4"/>
  <c r="AA142" i="4"/>
  <c r="U142" i="4"/>
  <c r="Z142" i="4"/>
  <c r="T142" i="4"/>
  <c r="Y142" i="4"/>
  <c r="S142" i="4"/>
  <c r="X142" i="4"/>
  <c r="R142" i="4"/>
  <c r="W142" i="4"/>
  <c r="AA141" i="4"/>
  <c r="U141" i="4"/>
  <c r="Z141" i="4"/>
  <c r="T141" i="4"/>
  <c r="Y141" i="4"/>
  <c r="S141" i="4"/>
  <c r="X141" i="4"/>
  <c r="R141" i="4"/>
  <c r="W141" i="4"/>
  <c r="AA140" i="4"/>
  <c r="U140" i="4"/>
  <c r="Z140" i="4"/>
  <c r="T140" i="4"/>
  <c r="Y140" i="4"/>
  <c r="S140" i="4"/>
  <c r="X140" i="4"/>
  <c r="R140" i="4"/>
  <c r="W140" i="4"/>
  <c r="AA139" i="4"/>
  <c r="U139" i="4"/>
  <c r="Z139" i="4"/>
  <c r="T139" i="4"/>
  <c r="Y139" i="4"/>
  <c r="S139" i="4"/>
  <c r="X139" i="4"/>
  <c r="R139" i="4"/>
  <c r="W139" i="4"/>
  <c r="AA138" i="4"/>
  <c r="U138" i="4"/>
  <c r="Z138" i="4"/>
  <c r="T138" i="4"/>
  <c r="Y138" i="4"/>
  <c r="S138" i="4"/>
  <c r="X138" i="4"/>
  <c r="R138" i="4"/>
  <c r="W138" i="4"/>
  <c r="AA137" i="4"/>
  <c r="U137" i="4"/>
  <c r="Z137" i="4"/>
  <c r="T137" i="4"/>
  <c r="Y137" i="4"/>
  <c r="S137" i="4"/>
  <c r="X137" i="4"/>
  <c r="R137" i="4"/>
  <c r="W137" i="4"/>
  <c r="AA136" i="4"/>
  <c r="U136" i="4"/>
  <c r="Z136" i="4"/>
  <c r="T136" i="4"/>
  <c r="Y136" i="4"/>
  <c r="S136" i="4"/>
  <c r="X136" i="4"/>
  <c r="R136" i="4"/>
  <c r="W136" i="4"/>
  <c r="AA135" i="4"/>
  <c r="U135" i="4"/>
  <c r="Z135" i="4"/>
  <c r="T135" i="4"/>
  <c r="Y135" i="4"/>
  <c r="S135" i="4"/>
  <c r="X135" i="4"/>
  <c r="R135" i="4"/>
  <c r="W135" i="4"/>
  <c r="AA134" i="4"/>
  <c r="U134" i="4"/>
  <c r="Z134" i="4"/>
  <c r="T134" i="4"/>
  <c r="Y134" i="4"/>
  <c r="S134" i="4"/>
  <c r="X134" i="4"/>
  <c r="R134" i="4"/>
  <c r="W134" i="4"/>
  <c r="AA133" i="4"/>
  <c r="U133" i="4"/>
  <c r="Z133" i="4"/>
  <c r="T133" i="4"/>
  <c r="Y133" i="4"/>
  <c r="S133" i="4"/>
  <c r="X133" i="4"/>
  <c r="R133" i="4"/>
  <c r="W133" i="4"/>
  <c r="AA132" i="4"/>
  <c r="U132" i="4"/>
  <c r="Z132" i="4"/>
  <c r="T132" i="4"/>
  <c r="Y132" i="4"/>
  <c r="S132" i="4"/>
  <c r="X132" i="4"/>
  <c r="R132" i="4"/>
  <c r="W132" i="4"/>
  <c r="AA131" i="4"/>
  <c r="U131" i="4"/>
  <c r="Z131" i="4"/>
  <c r="T131" i="4"/>
  <c r="Y131" i="4"/>
  <c r="S131" i="4"/>
  <c r="X131" i="4"/>
  <c r="R131" i="4"/>
  <c r="W131" i="4"/>
  <c r="AA130" i="4"/>
  <c r="U130" i="4"/>
  <c r="Z130" i="4"/>
  <c r="T130" i="4"/>
  <c r="Y130" i="4"/>
  <c r="S130" i="4"/>
  <c r="X130" i="4"/>
  <c r="R130" i="4"/>
  <c r="W130" i="4"/>
  <c r="AA129" i="4"/>
  <c r="U129" i="4"/>
  <c r="Z129" i="4"/>
  <c r="T129" i="4"/>
  <c r="Y129" i="4"/>
  <c r="S129" i="4"/>
  <c r="X129" i="4"/>
  <c r="R129" i="4"/>
  <c r="W129" i="4"/>
  <c r="AA128" i="4"/>
  <c r="U128" i="4"/>
  <c r="Z128" i="4"/>
  <c r="T128" i="4"/>
  <c r="Y128" i="4"/>
  <c r="S128" i="4"/>
  <c r="X128" i="4"/>
  <c r="R128" i="4"/>
  <c r="W128" i="4"/>
  <c r="AA127" i="4"/>
  <c r="U127" i="4"/>
  <c r="Z127" i="4"/>
  <c r="T127" i="4"/>
  <c r="Y127" i="4"/>
  <c r="S127" i="4"/>
  <c r="X127" i="4"/>
  <c r="R127" i="4"/>
  <c r="W127" i="4"/>
  <c r="AA126" i="4"/>
  <c r="U126" i="4"/>
  <c r="Z126" i="4"/>
  <c r="T126" i="4"/>
  <c r="Y126" i="4"/>
  <c r="S126" i="4"/>
  <c r="X126" i="4"/>
  <c r="R126" i="4"/>
  <c r="W126" i="4"/>
  <c r="AA125" i="4"/>
  <c r="U125" i="4"/>
  <c r="Z125" i="4"/>
  <c r="T125" i="4"/>
  <c r="Y125" i="4"/>
  <c r="S125" i="4"/>
  <c r="X125" i="4"/>
  <c r="R125" i="4"/>
  <c r="W125" i="4"/>
  <c r="AA124" i="4"/>
  <c r="U124" i="4"/>
  <c r="Z124" i="4"/>
  <c r="T124" i="4"/>
  <c r="Y124" i="4"/>
  <c r="S124" i="4"/>
  <c r="X124" i="4"/>
  <c r="R124" i="4"/>
  <c r="W124" i="4"/>
  <c r="AA123" i="4"/>
  <c r="U123" i="4"/>
  <c r="Z123" i="4"/>
  <c r="T123" i="4"/>
  <c r="Y123" i="4"/>
  <c r="S123" i="4"/>
  <c r="X123" i="4"/>
  <c r="R123" i="4"/>
  <c r="W123" i="4"/>
  <c r="AA122" i="4"/>
  <c r="U122" i="4"/>
  <c r="Z122" i="4"/>
  <c r="T122" i="4"/>
  <c r="Y122" i="4"/>
  <c r="S122" i="4"/>
  <c r="X122" i="4"/>
  <c r="R122" i="4"/>
  <c r="W122" i="4"/>
  <c r="AA121" i="4"/>
  <c r="U121" i="4"/>
  <c r="Z121" i="4"/>
  <c r="T121" i="4"/>
  <c r="Y121" i="4"/>
  <c r="S121" i="4"/>
  <c r="X121" i="4"/>
  <c r="R121" i="4"/>
  <c r="W121" i="4"/>
  <c r="AA120" i="4"/>
  <c r="U120" i="4"/>
  <c r="Z120" i="4"/>
  <c r="T120" i="4"/>
  <c r="Y120" i="4"/>
  <c r="S120" i="4"/>
  <c r="X120" i="4"/>
  <c r="R120" i="4"/>
  <c r="W120" i="4"/>
  <c r="AA119" i="4"/>
  <c r="U119" i="4"/>
  <c r="Z119" i="4"/>
  <c r="T119" i="4"/>
  <c r="Y119" i="4"/>
  <c r="S119" i="4"/>
  <c r="X119" i="4"/>
  <c r="R119" i="4"/>
  <c r="W119" i="4"/>
  <c r="AA118" i="4"/>
  <c r="U118" i="4"/>
  <c r="Z118" i="4"/>
  <c r="T118" i="4"/>
  <c r="Y118" i="4"/>
  <c r="S118" i="4"/>
  <c r="X118" i="4"/>
  <c r="R118" i="4"/>
  <c r="W118" i="4"/>
  <c r="AA117" i="4"/>
  <c r="U117" i="4"/>
  <c r="Z117" i="4"/>
  <c r="T117" i="4"/>
  <c r="Y117" i="4"/>
  <c r="S117" i="4"/>
  <c r="X117" i="4"/>
  <c r="R117" i="4"/>
  <c r="W117" i="4"/>
  <c r="AA116" i="4"/>
  <c r="U116" i="4"/>
  <c r="Z116" i="4"/>
  <c r="T116" i="4"/>
  <c r="Y116" i="4"/>
  <c r="S116" i="4"/>
  <c r="X116" i="4"/>
  <c r="R116" i="4"/>
  <c r="W116" i="4"/>
  <c r="AA115" i="4"/>
  <c r="U115" i="4"/>
  <c r="Z115" i="4"/>
  <c r="T115" i="4"/>
  <c r="Y115" i="4"/>
  <c r="S115" i="4"/>
  <c r="X115" i="4"/>
  <c r="R115" i="4"/>
  <c r="W115" i="4"/>
  <c r="AA114" i="4"/>
  <c r="U114" i="4"/>
  <c r="Z114" i="4"/>
  <c r="T114" i="4"/>
  <c r="Y114" i="4"/>
  <c r="S114" i="4"/>
  <c r="X114" i="4"/>
  <c r="R114" i="4"/>
  <c r="W114" i="4"/>
  <c r="AA113" i="4"/>
  <c r="U113" i="4"/>
  <c r="Z113" i="4"/>
  <c r="T113" i="4"/>
  <c r="Y113" i="4"/>
  <c r="S113" i="4"/>
  <c r="X113" i="4"/>
  <c r="R113" i="4"/>
  <c r="W113" i="4"/>
  <c r="AA112" i="4"/>
  <c r="U112" i="4"/>
  <c r="Z112" i="4"/>
  <c r="T112" i="4"/>
  <c r="Y112" i="4"/>
  <c r="S112" i="4"/>
  <c r="X112" i="4"/>
  <c r="R112" i="4"/>
  <c r="W112" i="4"/>
  <c r="AA111" i="4"/>
  <c r="U111" i="4"/>
  <c r="Z111" i="4"/>
  <c r="T111" i="4"/>
  <c r="Y111" i="4"/>
  <c r="S111" i="4"/>
  <c r="X111" i="4"/>
  <c r="R111" i="4"/>
  <c r="W111" i="4"/>
  <c r="AA110" i="4"/>
  <c r="U110" i="4"/>
  <c r="Z110" i="4"/>
  <c r="T110" i="4"/>
  <c r="Y110" i="4"/>
  <c r="S110" i="4"/>
  <c r="X110" i="4"/>
  <c r="R110" i="4"/>
  <c r="W110" i="4"/>
  <c r="AA109" i="4"/>
  <c r="U109" i="4"/>
  <c r="Z109" i="4"/>
  <c r="T109" i="4"/>
  <c r="Y109" i="4"/>
  <c r="S109" i="4"/>
  <c r="X109" i="4"/>
  <c r="R109" i="4"/>
  <c r="W109" i="4"/>
  <c r="AA108" i="4"/>
  <c r="U108" i="4"/>
  <c r="Z108" i="4"/>
  <c r="T108" i="4"/>
  <c r="Y108" i="4"/>
  <c r="S108" i="4"/>
  <c r="X108" i="4"/>
  <c r="R108" i="4"/>
  <c r="W108" i="4"/>
  <c r="AA107" i="4"/>
  <c r="U107" i="4"/>
  <c r="Z107" i="4"/>
  <c r="T107" i="4"/>
  <c r="Y107" i="4"/>
  <c r="S107" i="4"/>
  <c r="X107" i="4"/>
  <c r="R107" i="4"/>
  <c r="W107" i="4"/>
  <c r="AA106" i="4"/>
  <c r="U106" i="4"/>
  <c r="Z106" i="4"/>
  <c r="T106" i="4"/>
  <c r="Y106" i="4"/>
  <c r="S106" i="4"/>
  <c r="X106" i="4"/>
  <c r="R106" i="4"/>
  <c r="W106" i="4"/>
  <c r="AA105" i="4"/>
  <c r="U105" i="4"/>
  <c r="Z105" i="4"/>
  <c r="T105" i="4"/>
  <c r="Y105" i="4"/>
  <c r="S105" i="4"/>
  <c r="X105" i="4"/>
  <c r="R105" i="4"/>
  <c r="W105" i="4"/>
  <c r="AA104" i="4"/>
  <c r="U104" i="4"/>
  <c r="Z104" i="4"/>
  <c r="T104" i="4"/>
  <c r="Y104" i="4"/>
  <c r="S104" i="4"/>
  <c r="X104" i="4"/>
  <c r="R104" i="4"/>
  <c r="W104" i="4"/>
  <c r="AA103" i="4"/>
  <c r="U103" i="4"/>
  <c r="Z103" i="4"/>
  <c r="T103" i="4"/>
  <c r="Y103" i="4"/>
  <c r="S103" i="4"/>
  <c r="X103" i="4"/>
  <c r="R103" i="4"/>
  <c r="W103" i="4"/>
  <c r="AA102" i="4"/>
  <c r="U102" i="4"/>
  <c r="Z102" i="4"/>
  <c r="T102" i="4"/>
  <c r="Y102" i="4"/>
  <c r="S102" i="4"/>
  <c r="X102" i="4"/>
  <c r="R102" i="4"/>
  <c r="W102" i="4"/>
  <c r="AA101" i="4"/>
  <c r="U101" i="4"/>
  <c r="Z101" i="4"/>
  <c r="T101" i="4"/>
  <c r="Y101" i="4"/>
  <c r="S101" i="4"/>
  <c r="X101" i="4"/>
  <c r="R101" i="4"/>
  <c r="W101" i="4"/>
  <c r="AA100" i="4"/>
  <c r="U100" i="4"/>
  <c r="Z100" i="4"/>
  <c r="T100" i="4"/>
  <c r="Y100" i="4"/>
  <c r="S100" i="4"/>
  <c r="X100" i="4"/>
  <c r="R100" i="4"/>
  <c r="W100" i="4"/>
  <c r="AA99" i="4"/>
  <c r="U99" i="4"/>
  <c r="Z99" i="4"/>
  <c r="T99" i="4"/>
  <c r="Y99" i="4"/>
  <c r="S99" i="4"/>
  <c r="X99" i="4"/>
  <c r="R99" i="4"/>
  <c r="W99" i="4"/>
  <c r="AA98" i="4"/>
  <c r="U98" i="4"/>
  <c r="Z98" i="4"/>
  <c r="T98" i="4"/>
  <c r="Y98" i="4"/>
  <c r="S98" i="4"/>
  <c r="X98" i="4"/>
  <c r="R98" i="4"/>
  <c r="W98" i="4"/>
  <c r="AA97" i="4"/>
  <c r="U97" i="4"/>
  <c r="Z97" i="4"/>
  <c r="T97" i="4"/>
  <c r="Y97" i="4"/>
  <c r="S97" i="4"/>
  <c r="X97" i="4"/>
  <c r="R97" i="4"/>
  <c r="W97" i="4"/>
  <c r="AA96" i="4"/>
  <c r="U96" i="4"/>
  <c r="Z96" i="4"/>
  <c r="T96" i="4"/>
  <c r="Y96" i="4"/>
  <c r="S96" i="4"/>
  <c r="X96" i="4"/>
  <c r="R96" i="4"/>
  <c r="W96" i="4"/>
  <c r="AA95" i="4"/>
  <c r="U95" i="4"/>
  <c r="Z95" i="4"/>
  <c r="T95" i="4"/>
  <c r="Y95" i="4"/>
  <c r="S95" i="4"/>
  <c r="X95" i="4"/>
  <c r="R95" i="4"/>
  <c r="W95" i="4"/>
  <c r="AA94" i="4"/>
  <c r="U94" i="4"/>
  <c r="Z94" i="4"/>
  <c r="T94" i="4"/>
  <c r="Y94" i="4"/>
  <c r="S94" i="4"/>
  <c r="X94" i="4"/>
  <c r="R94" i="4"/>
  <c r="W94" i="4"/>
  <c r="AA93" i="4"/>
  <c r="U93" i="4"/>
  <c r="Z93" i="4"/>
  <c r="T93" i="4"/>
  <c r="Y93" i="4"/>
  <c r="S93" i="4"/>
  <c r="X93" i="4"/>
  <c r="R93" i="4"/>
  <c r="W93" i="4"/>
  <c r="AA92" i="4"/>
  <c r="U92" i="4"/>
  <c r="Z92" i="4"/>
  <c r="T92" i="4"/>
  <c r="Y92" i="4"/>
  <c r="S92" i="4"/>
  <c r="X92" i="4"/>
  <c r="R92" i="4"/>
  <c r="W92" i="4"/>
  <c r="AA91" i="4"/>
  <c r="U91" i="4"/>
  <c r="Z91" i="4"/>
  <c r="T91" i="4"/>
  <c r="Y91" i="4"/>
  <c r="S91" i="4"/>
  <c r="X91" i="4"/>
  <c r="R91" i="4"/>
  <c r="W91" i="4"/>
  <c r="AA90" i="4"/>
  <c r="U90" i="4"/>
  <c r="Z90" i="4"/>
  <c r="T90" i="4"/>
  <c r="Y90" i="4"/>
  <c r="S90" i="4"/>
  <c r="X90" i="4"/>
  <c r="R90" i="4"/>
  <c r="W90" i="4"/>
  <c r="AA89" i="4"/>
  <c r="U89" i="4"/>
  <c r="Z89" i="4"/>
  <c r="T89" i="4"/>
  <c r="Y89" i="4"/>
  <c r="S89" i="4"/>
  <c r="X89" i="4"/>
  <c r="R89" i="4"/>
  <c r="W89" i="4"/>
  <c r="AA88" i="4"/>
  <c r="U88" i="4"/>
  <c r="Z88" i="4"/>
  <c r="T88" i="4"/>
  <c r="Y88" i="4"/>
  <c r="S88" i="4"/>
  <c r="X88" i="4"/>
  <c r="R88" i="4"/>
  <c r="W88" i="4"/>
  <c r="AA87" i="4"/>
  <c r="U87" i="4"/>
  <c r="Z87" i="4"/>
  <c r="T87" i="4"/>
  <c r="Y87" i="4"/>
  <c r="S87" i="4"/>
  <c r="X87" i="4"/>
  <c r="R87" i="4"/>
  <c r="W87" i="4"/>
  <c r="AA86" i="4"/>
  <c r="U86" i="4"/>
  <c r="Z86" i="4"/>
  <c r="T86" i="4"/>
  <c r="Y86" i="4"/>
  <c r="S86" i="4"/>
  <c r="X86" i="4"/>
  <c r="R86" i="4"/>
  <c r="W86" i="4"/>
  <c r="AA85" i="4"/>
  <c r="U85" i="4"/>
  <c r="Z85" i="4"/>
  <c r="T85" i="4"/>
  <c r="Y85" i="4"/>
  <c r="S85" i="4"/>
  <c r="X85" i="4"/>
  <c r="R85" i="4"/>
  <c r="W85" i="4"/>
  <c r="AA84" i="4"/>
  <c r="U84" i="4"/>
  <c r="Z84" i="4"/>
  <c r="T84" i="4"/>
  <c r="Y84" i="4"/>
  <c r="S84" i="4"/>
  <c r="X84" i="4"/>
  <c r="R84" i="4"/>
  <c r="W84" i="4"/>
  <c r="AA83" i="4"/>
  <c r="X83" i="4"/>
  <c r="U83" i="4"/>
  <c r="Z83" i="4"/>
  <c r="T83" i="4"/>
  <c r="Y83" i="4"/>
  <c r="S83" i="4"/>
  <c r="R83" i="4"/>
  <c r="W83" i="4"/>
  <c r="AA82" i="4"/>
  <c r="U82" i="4"/>
  <c r="Z82" i="4"/>
  <c r="T82" i="4"/>
  <c r="Y82" i="4"/>
  <c r="S82" i="4"/>
  <c r="X82" i="4"/>
  <c r="R82" i="4"/>
  <c r="W82" i="4"/>
  <c r="AA81" i="4"/>
  <c r="U81" i="4"/>
  <c r="Z81" i="4"/>
  <c r="T81" i="4"/>
  <c r="Y81" i="4"/>
  <c r="S81" i="4"/>
  <c r="X81" i="4"/>
  <c r="R81" i="4"/>
  <c r="W81" i="4"/>
  <c r="AA80" i="4"/>
  <c r="U80" i="4"/>
  <c r="Z80" i="4"/>
  <c r="T80" i="4"/>
  <c r="Y80" i="4"/>
  <c r="S80" i="4"/>
  <c r="X80" i="4"/>
  <c r="R80" i="4"/>
  <c r="W80" i="4"/>
  <c r="AA79" i="4"/>
  <c r="X79" i="4"/>
  <c r="U79" i="4"/>
  <c r="Z79" i="4"/>
  <c r="T79" i="4"/>
  <c r="Y79" i="4"/>
  <c r="S79" i="4"/>
  <c r="R79" i="4"/>
  <c r="W79" i="4"/>
  <c r="AA78" i="4"/>
  <c r="U78" i="4"/>
  <c r="Z78" i="4"/>
  <c r="T78" i="4"/>
  <c r="Y78" i="4"/>
  <c r="S78" i="4"/>
  <c r="X78" i="4"/>
  <c r="R78" i="4"/>
  <c r="W78" i="4"/>
  <c r="AA77" i="4"/>
  <c r="U77" i="4"/>
  <c r="Z77" i="4"/>
  <c r="T77" i="4"/>
  <c r="Y77" i="4"/>
  <c r="S77" i="4"/>
  <c r="X77" i="4"/>
  <c r="R77" i="4"/>
  <c r="W77" i="4"/>
  <c r="AA76" i="4"/>
  <c r="U76" i="4"/>
  <c r="Z76" i="4"/>
  <c r="T76" i="4"/>
  <c r="Y76" i="4"/>
  <c r="S76" i="4"/>
  <c r="X76" i="4"/>
  <c r="R76" i="4"/>
  <c r="W76" i="4"/>
  <c r="AA75" i="4"/>
  <c r="U75" i="4"/>
  <c r="Z75" i="4"/>
  <c r="T75" i="4"/>
  <c r="Y75" i="4"/>
  <c r="S75" i="4"/>
  <c r="X75" i="4"/>
  <c r="R75" i="4"/>
  <c r="W75" i="4"/>
  <c r="AA74" i="4"/>
  <c r="U74" i="4"/>
  <c r="Z74" i="4"/>
  <c r="T74" i="4"/>
  <c r="Y74" i="4"/>
  <c r="S74" i="4"/>
  <c r="X74" i="4"/>
  <c r="R74" i="4"/>
  <c r="W74" i="4"/>
  <c r="AA73" i="4"/>
  <c r="U73" i="4"/>
  <c r="Z73" i="4"/>
  <c r="T73" i="4"/>
  <c r="Y73" i="4"/>
  <c r="S73" i="4"/>
  <c r="X73" i="4"/>
  <c r="R73" i="4"/>
  <c r="W73" i="4"/>
  <c r="AA72" i="4"/>
  <c r="U72" i="4"/>
  <c r="Z72" i="4"/>
  <c r="T72" i="4"/>
  <c r="Y72" i="4"/>
  <c r="S72" i="4"/>
  <c r="X72" i="4"/>
  <c r="R72" i="4"/>
  <c r="W72" i="4"/>
  <c r="AA71" i="4"/>
  <c r="U71" i="4"/>
  <c r="Z71" i="4"/>
  <c r="T71" i="4"/>
  <c r="Y71" i="4"/>
  <c r="S71" i="4"/>
  <c r="X71" i="4"/>
  <c r="R71" i="4"/>
  <c r="W71" i="4"/>
  <c r="AA70" i="4"/>
  <c r="U70" i="4"/>
  <c r="Z70" i="4"/>
  <c r="T70" i="4"/>
  <c r="Y70" i="4"/>
  <c r="S70" i="4"/>
  <c r="X70" i="4"/>
  <c r="R70" i="4"/>
  <c r="W70" i="4"/>
  <c r="AA69" i="4"/>
  <c r="U69" i="4"/>
  <c r="Z69" i="4"/>
  <c r="T69" i="4"/>
  <c r="Y69" i="4"/>
  <c r="S69" i="4"/>
  <c r="X69" i="4"/>
  <c r="R69" i="4"/>
  <c r="W69" i="4"/>
  <c r="AA68" i="4"/>
  <c r="U68" i="4"/>
  <c r="Z68" i="4"/>
  <c r="T68" i="4"/>
  <c r="Y68" i="4"/>
  <c r="S68" i="4"/>
  <c r="X68" i="4"/>
  <c r="R68" i="4"/>
  <c r="W68" i="4"/>
  <c r="AA67" i="4"/>
  <c r="X67" i="4"/>
  <c r="U67" i="4"/>
  <c r="Z67" i="4"/>
  <c r="T67" i="4"/>
  <c r="Y67" i="4"/>
  <c r="S67" i="4"/>
  <c r="R67" i="4"/>
  <c r="W67" i="4"/>
  <c r="AA66" i="4"/>
  <c r="U66" i="4"/>
  <c r="Z66" i="4"/>
  <c r="T66" i="4"/>
  <c r="Y66" i="4"/>
  <c r="S66" i="4"/>
  <c r="X66" i="4"/>
  <c r="R66" i="4"/>
  <c r="W66" i="4"/>
  <c r="AA65" i="4"/>
  <c r="U65" i="4"/>
  <c r="Z65" i="4"/>
  <c r="T65" i="4"/>
  <c r="Y65" i="4"/>
  <c r="S65" i="4"/>
  <c r="X65" i="4"/>
  <c r="R65" i="4"/>
  <c r="W65" i="4"/>
  <c r="AA64" i="4"/>
  <c r="U64" i="4"/>
  <c r="Z64" i="4"/>
  <c r="T64" i="4"/>
  <c r="Y64" i="4"/>
  <c r="S64" i="4"/>
  <c r="X64" i="4"/>
  <c r="R64" i="4"/>
  <c r="W64" i="4"/>
  <c r="AA63" i="4"/>
  <c r="X63" i="4"/>
  <c r="U63" i="4"/>
  <c r="Z63" i="4"/>
  <c r="T63" i="4"/>
  <c r="Y63" i="4"/>
  <c r="S63" i="4"/>
  <c r="R63" i="4"/>
  <c r="W63" i="4"/>
  <c r="AA62" i="4"/>
  <c r="U62" i="4"/>
  <c r="Z62" i="4"/>
  <c r="T62" i="4"/>
  <c r="Y62" i="4"/>
  <c r="S62" i="4"/>
  <c r="X62" i="4"/>
  <c r="R62" i="4"/>
  <c r="W62" i="4"/>
  <c r="AA61" i="4"/>
  <c r="U61" i="4"/>
  <c r="Z61" i="4"/>
  <c r="T61" i="4"/>
  <c r="Y61" i="4"/>
  <c r="S61" i="4"/>
  <c r="X61" i="4"/>
  <c r="R61" i="4"/>
  <c r="W61" i="4"/>
  <c r="AA60" i="4"/>
  <c r="U60" i="4"/>
  <c r="Z60" i="4"/>
  <c r="T60" i="4"/>
  <c r="Y60" i="4"/>
  <c r="S60" i="4"/>
  <c r="X60" i="4"/>
  <c r="R60" i="4"/>
  <c r="W60" i="4"/>
  <c r="AA59" i="4"/>
  <c r="U59" i="4"/>
  <c r="Z59" i="4"/>
  <c r="T59" i="4"/>
  <c r="Y59" i="4"/>
  <c r="S59" i="4"/>
  <c r="X59" i="4"/>
  <c r="R59" i="4"/>
  <c r="W59" i="4"/>
  <c r="AA58" i="4"/>
  <c r="U58" i="4"/>
  <c r="Z58" i="4"/>
  <c r="T58" i="4"/>
  <c r="Y58" i="4"/>
  <c r="S58" i="4"/>
  <c r="X58" i="4"/>
  <c r="R58" i="4"/>
  <c r="W58" i="4"/>
  <c r="AA57" i="4"/>
  <c r="U57" i="4"/>
  <c r="Z57" i="4"/>
  <c r="T57" i="4"/>
  <c r="Y57" i="4"/>
  <c r="S57" i="4"/>
  <c r="X57" i="4"/>
  <c r="R57" i="4"/>
  <c r="W57" i="4"/>
  <c r="AA56" i="4"/>
  <c r="U56" i="4"/>
  <c r="Z56" i="4"/>
  <c r="T56" i="4"/>
  <c r="Y56" i="4"/>
  <c r="S56" i="4"/>
  <c r="X56" i="4"/>
  <c r="R56" i="4"/>
  <c r="W56" i="4"/>
  <c r="AA55" i="4"/>
  <c r="U55" i="4"/>
  <c r="Z55" i="4"/>
  <c r="T55" i="4"/>
  <c r="Y55" i="4"/>
  <c r="S55" i="4"/>
  <c r="X55" i="4"/>
  <c r="R55" i="4"/>
  <c r="W55" i="4"/>
  <c r="AA54" i="4"/>
  <c r="Y54" i="4"/>
  <c r="U54" i="4"/>
  <c r="Z54" i="4"/>
  <c r="T54" i="4"/>
  <c r="S54" i="4"/>
  <c r="X54" i="4"/>
  <c r="R54" i="4"/>
  <c r="W54" i="4"/>
  <c r="AA53" i="4"/>
  <c r="U53" i="4"/>
  <c r="Z53" i="4"/>
  <c r="T53" i="4"/>
  <c r="Y53" i="4"/>
  <c r="S53" i="4"/>
  <c r="X53" i="4"/>
  <c r="R53" i="4"/>
  <c r="W53" i="4"/>
  <c r="AA52" i="4"/>
  <c r="U52" i="4"/>
  <c r="Z52" i="4"/>
  <c r="T52" i="4"/>
  <c r="Y52" i="4"/>
  <c r="S52" i="4"/>
  <c r="X52" i="4"/>
  <c r="R52" i="4"/>
  <c r="W52" i="4"/>
  <c r="AA51" i="4"/>
  <c r="Z51" i="4"/>
  <c r="U51" i="4"/>
  <c r="T51" i="4"/>
  <c r="Y51" i="4"/>
  <c r="S51" i="4"/>
  <c r="X51" i="4"/>
  <c r="R51" i="4"/>
  <c r="W51" i="4"/>
  <c r="AA50" i="4"/>
  <c r="U50" i="4"/>
  <c r="Z50" i="4"/>
  <c r="T50" i="4"/>
  <c r="Y50" i="4"/>
  <c r="S50" i="4"/>
  <c r="X50" i="4"/>
  <c r="R50" i="4"/>
  <c r="W50" i="4"/>
  <c r="AA49" i="4"/>
  <c r="U49" i="4"/>
  <c r="Z49" i="4"/>
  <c r="T49" i="4"/>
  <c r="Y49" i="4"/>
  <c r="S49" i="4"/>
  <c r="X49" i="4"/>
  <c r="R49" i="4"/>
  <c r="W49" i="4"/>
  <c r="AA48" i="4"/>
  <c r="U48" i="4"/>
  <c r="Z48" i="4"/>
  <c r="T48" i="4"/>
  <c r="Y48" i="4"/>
  <c r="S48" i="4"/>
  <c r="X48" i="4"/>
  <c r="R48" i="4"/>
  <c r="W48" i="4"/>
  <c r="AA47" i="4"/>
  <c r="X47" i="4"/>
  <c r="U47" i="4"/>
  <c r="Z47" i="4"/>
  <c r="T47" i="4"/>
  <c r="Y47" i="4"/>
  <c r="S47" i="4"/>
  <c r="R47" i="4"/>
  <c r="W47" i="4"/>
  <c r="AA46" i="4"/>
  <c r="U46" i="4"/>
  <c r="Z46" i="4"/>
  <c r="T46" i="4"/>
  <c r="Y46" i="4"/>
  <c r="S46" i="4"/>
  <c r="X46" i="4"/>
  <c r="R46" i="4"/>
  <c r="W46" i="4"/>
  <c r="AA45" i="4"/>
  <c r="U45" i="4"/>
  <c r="Z45" i="4"/>
  <c r="T45" i="4"/>
  <c r="Y45" i="4"/>
  <c r="S45" i="4"/>
  <c r="X45" i="4"/>
  <c r="R45" i="4"/>
  <c r="W45" i="4"/>
  <c r="AA44" i="4"/>
  <c r="U44" i="4"/>
  <c r="Z44" i="4"/>
  <c r="T44" i="4"/>
  <c r="Y44" i="4"/>
  <c r="S44" i="4"/>
  <c r="X44" i="4"/>
  <c r="R44" i="4"/>
  <c r="W44" i="4"/>
  <c r="AA43" i="4"/>
  <c r="U43" i="4"/>
  <c r="Z43" i="4"/>
  <c r="T43" i="4"/>
  <c r="Y43" i="4"/>
  <c r="S43" i="4"/>
  <c r="X43" i="4"/>
  <c r="R43" i="4"/>
  <c r="W43" i="4"/>
  <c r="AA42" i="4"/>
  <c r="U42" i="4"/>
  <c r="Z42" i="4"/>
  <c r="T42" i="4"/>
  <c r="Y42" i="4"/>
  <c r="S42" i="4"/>
  <c r="X42" i="4"/>
  <c r="R42" i="4"/>
  <c r="W42" i="4"/>
  <c r="AA41" i="4"/>
  <c r="U41" i="4"/>
  <c r="Z41" i="4"/>
  <c r="T41" i="4"/>
  <c r="Y41" i="4"/>
  <c r="S41" i="4"/>
  <c r="X41" i="4"/>
  <c r="R41" i="4"/>
  <c r="W41" i="4"/>
  <c r="AA40" i="4"/>
  <c r="U40" i="4"/>
  <c r="Z40" i="4"/>
  <c r="T40" i="4"/>
  <c r="Y40" i="4"/>
  <c r="S40" i="4"/>
  <c r="X40" i="4"/>
  <c r="R40" i="4"/>
  <c r="W40" i="4"/>
  <c r="AA39" i="4"/>
  <c r="U39" i="4"/>
  <c r="Z39" i="4"/>
  <c r="T39" i="4"/>
  <c r="Y39" i="4"/>
  <c r="S39" i="4"/>
  <c r="X39" i="4"/>
  <c r="R39" i="4"/>
  <c r="W39" i="4"/>
  <c r="AA38" i="4"/>
  <c r="U38" i="4"/>
  <c r="Z38" i="4"/>
  <c r="T38" i="4"/>
  <c r="Y38" i="4"/>
  <c r="S38" i="4"/>
  <c r="X38" i="4"/>
  <c r="R38" i="4"/>
  <c r="W38" i="4"/>
  <c r="AA37" i="4"/>
  <c r="U37" i="4"/>
  <c r="Z37" i="4"/>
  <c r="T37" i="4"/>
  <c r="Y37" i="4"/>
  <c r="S37" i="4"/>
  <c r="X37" i="4"/>
  <c r="R37" i="4"/>
  <c r="W37" i="4"/>
  <c r="AA36" i="4"/>
  <c r="U36" i="4"/>
  <c r="Z36" i="4"/>
  <c r="T36" i="4"/>
  <c r="Y36" i="4"/>
  <c r="S36" i="4"/>
  <c r="X36" i="4"/>
  <c r="R36" i="4"/>
  <c r="W36" i="4"/>
  <c r="AA35" i="4"/>
  <c r="U35" i="4"/>
  <c r="Z35" i="4"/>
  <c r="T35" i="4"/>
  <c r="Y35" i="4"/>
  <c r="S35" i="4"/>
  <c r="X35" i="4"/>
  <c r="R35" i="4"/>
  <c r="W35" i="4"/>
  <c r="AA34" i="4"/>
  <c r="U34" i="4"/>
  <c r="Z34" i="4"/>
  <c r="T34" i="4"/>
  <c r="Y34" i="4"/>
  <c r="S34" i="4"/>
  <c r="X34" i="4"/>
  <c r="R34" i="4"/>
  <c r="W34" i="4"/>
  <c r="AA33" i="4"/>
  <c r="U33" i="4"/>
  <c r="Z33" i="4"/>
  <c r="T33" i="4"/>
  <c r="Y33" i="4"/>
  <c r="S33" i="4"/>
  <c r="X33" i="4"/>
  <c r="R33" i="4"/>
  <c r="W33" i="4"/>
  <c r="AA32" i="4"/>
  <c r="U32" i="4"/>
  <c r="Z32" i="4"/>
  <c r="T32" i="4"/>
  <c r="Y32" i="4"/>
  <c r="S32" i="4"/>
  <c r="X32" i="4"/>
  <c r="R32" i="4"/>
  <c r="W32" i="4"/>
  <c r="AA31" i="4"/>
  <c r="U31" i="4"/>
  <c r="Z31" i="4"/>
  <c r="T31" i="4"/>
  <c r="Y31" i="4"/>
  <c r="S31" i="4"/>
  <c r="X31" i="4"/>
  <c r="R31" i="4"/>
  <c r="W31" i="4"/>
  <c r="AA30" i="4"/>
  <c r="U30" i="4"/>
  <c r="Z30" i="4"/>
  <c r="T30" i="4"/>
  <c r="Y30" i="4"/>
  <c r="S30" i="4"/>
  <c r="X30" i="4"/>
  <c r="R30" i="4"/>
  <c r="W30" i="4"/>
  <c r="AA29" i="4"/>
  <c r="U29" i="4"/>
  <c r="Z29" i="4"/>
  <c r="T29" i="4"/>
  <c r="Y29" i="4"/>
  <c r="S29" i="4"/>
  <c r="X29" i="4"/>
  <c r="R29" i="4"/>
  <c r="W29" i="4"/>
  <c r="AA28" i="4"/>
  <c r="U28" i="4"/>
  <c r="Z28" i="4"/>
  <c r="T28" i="4"/>
  <c r="Y28" i="4"/>
  <c r="S28" i="4"/>
  <c r="X28" i="4"/>
  <c r="R28" i="4"/>
  <c r="W28" i="4"/>
  <c r="AA27" i="4"/>
  <c r="U27" i="4"/>
  <c r="Z27" i="4"/>
  <c r="T27" i="4"/>
  <c r="Y27" i="4"/>
  <c r="S27" i="4"/>
  <c r="X27" i="4"/>
  <c r="R27" i="4"/>
  <c r="W27" i="4"/>
  <c r="AA26" i="4"/>
  <c r="U26" i="4"/>
  <c r="Z26" i="4"/>
  <c r="T26" i="4"/>
  <c r="Y26" i="4"/>
  <c r="S26" i="4"/>
  <c r="X26" i="4"/>
  <c r="R26" i="4"/>
  <c r="W26" i="4"/>
  <c r="AA25" i="4"/>
  <c r="U25" i="4"/>
  <c r="Z25" i="4"/>
  <c r="T25" i="4"/>
  <c r="Y25" i="4"/>
  <c r="S25" i="4"/>
  <c r="X25" i="4"/>
  <c r="R25" i="4"/>
  <c r="W25" i="4"/>
  <c r="AA24" i="4"/>
  <c r="U24" i="4"/>
  <c r="Z24" i="4"/>
  <c r="T24" i="4"/>
  <c r="Y24" i="4"/>
  <c r="S24" i="4"/>
  <c r="X24" i="4"/>
  <c r="R24" i="4"/>
  <c r="W24" i="4"/>
  <c r="AA23" i="4"/>
  <c r="U23" i="4"/>
  <c r="Z23" i="4"/>
  <c r="T23" i="4"/>
  <c r="Y23" i="4"/>
  <c r="S23" i="4"/>
  <c r="X23" i="4"/>
  <c r="R23" i="4"/>
  <c r="W23" i="4"/>
  <c r="AA22" i="4"/>
  <c r="U22" i="4"/>
  <c r="Z22" i="4"/>
  <c r="T22" i="4"/>
  <c r="Y22" i="4"/>
  <c r="S22" i="4"/>
  <c r="X22" i="4"/>
  <c r="R22" i="4"/>
  <c r="W22" i="4"/>
  <c r="AA21" i="4"/>
  <c r="U21" i="4"/>
  <c r="Z21" i="4"/>
  <c r="T21" i="4"/>
  <c r="Y21" i="4"/>
  <c r="S21" i="4"/>
  <c r="X21" i="4"/>
  <c r="R21" i="4"/>
  <c r="W21" i="4"/>
  <c r="AA20" i="4"/>
  <c r="U20" i="4"/>
  <c r="Z20" i="4"/>
  <c r="T20" i="4"/>
  <c r="Y20" i="4"/>
  <c r="S20" i="4"/>
  <c r="X20" i="4"/>
  <c r="R20" i="4"/>
  <c r="W20" i="4"/>
  <c r="AA19" i="4"/>
  <c r="U19" i="4"/>
  <c r="Z19" i="4"/>
  <c r="T19" i="4"/>
  <c r="Y19" i="4"/>
  <c r="S19" i="4"/>
  <c r="X19" i="4"/>
  <c r="R19" i="4"/>
  <c r="W19" i="4"/>
  <c r="AA18" i="4"/>
  <c r="U18" i="4"/>
  <c r="Z18" i="4"/>
  <c r="T18" i="4"/>
  <c r="Y18" i="4"/>
  <c r="S18" i="4"/>
  <c r="X18" i="4"/>
  <c r="R18" i="4"/>
  <c r="W18" i="4"/>
  <c r="AA17" i="4"/>
  <c r="U17" i="4"/>
  <c r="Z17" i="4"/>
  <c r="T17" i="4"/>
  <c r="Y17" i="4"/>
  <c r="S17" i="4"/>
  <c r="X17" i="4"/>
  <c r="R17" i="4"/>
  <c r="W17" i="4"/>
  <c r="AA16" i="4"/>
  <c r="U16" i="4"/>
  <c r="Z16" i="4"/>
  <c r="T16" i="4"/>
  <c r="Y16" i="4"/>
  <c r="S16" i="4"/>
  <c r="X16" i="4"/>
  <c r="R16" i="4"/>
  <c r="W16" i="4"/>
  <c r="AA15" i="4"/>
  <c r="U15" i="4"/>
  <c r="Z15" i="4"/>
  <c r="T15" i="4"/>
  <c r="Y15" i="4"/>
  <c r="S15" i="4"/>
  <c r="X15" i="4"/>
  <c r="R15" i="4"/>
  <c r="W15" i="4"/>
  <c r="AA14" i="4"/>
  <c r="U14" i="4"/>
  <c r="Z14" i="4"/>
  <c r="T14" i="4"/>
  <c r="Y14" i="4"/>
  <c r="S14" i="4"/>
  <c r="X14" i="4"/>
  <c r="R14" i="4"/>
  <c r="W14" i="4"/>
  <c r="AA13" i="4"/>
  <c r="U13" i="4"/>
  <c r="Z13" i="4"/>
  <c r="T13" i="4"/>
  <c r="Y13" i="4"/>
  <c r="S13" i="4"/>
  <c r="X13" i="4"/>
  <c r="R13" i="4"/>
  <c r="W13" i="4"/>
  <c r="AA12" i="4"/>
  <c r="U12" i="4"/>
  <c r="Z12" i="4"/>
  <c r="T12" i="4"/>
  <c r="Y12" i="4"/>
  <c r="S12" i="4"/>
  <c r="X12" i="4"/>
  <c r="R12" i="4"/>
  <c r="W12" i="4"/>
  <c r="AA11" i="4"/>
  <c r="U11" i="4"/>
  <c r="Z11" i="4"/>
  <c r="T11" i="4"/>
  <c r="Y11" i="4"/>
  <c r="S11" i="4"/>
  <c r="X11" i="4"/>
  <c r="R11" i="4"/>
  <c r="W11" i="4"/>
  <c r="AA10" i="4"/>
  <c r="U10" i="4"/>
  <c r="Z10" i="4"/>
  <c r="T10" i="4"/>
  <c r="Y10" i="4"/>
  <c r="S10" i="4"/>
  <c r="X10" i="4"/>
  <c r="R10" i="4"/>
  <c r="W10" i="4"/>
  <c r="AA9" i="4"/>
  <c r="U9" i="4"/>
  <c r="Z9" i="4"/>
  <c r="T9" i="4"/>
  <c r="Y9" i="4"/>
  <c r="S9" i="4"/>
  <c r="X9" i="4"/>
  <c r="R9" i="4"/>
  <c r="W9" i="4"/>
  <c r="AA8" i="4"/>
  <c r="U8" i="4"/>
  <c r="Z8" i="4"/>
  <c r="T8" i="4"/>
  <c r="Y8" i="4"/>
  <c r="S8" i="4"/>
  <c r="X8" i="4"/>
  <c r="R8" i="4"/>
  <c r="W8" i="4"/>
  <c r="AA7" i="4"/>
  <c r="U7" i="4"/>
  <c r="Z7" i="4"/>
  <c r="T7" i="4"/>
  <c r="Y7" i="4"/>
  <c r="S7" i="4"/>
  <c r="X7" i="4"/>
  <c r="R7" i="4"/>
  <c r="W7" i="4"/>
  <c r="AA6" i="4"/>
  <c r="U6" i="4"/>
  <c r="Z6" i="4"/>
  <c r="T6" i="4"/>
  <c r="Y6" i="4"/>
  <c r="S6" i="4"/>
  <c r="X6" i="4"/>
  <c r="R6" i="4"/>
  <c r="W6" i="4"/>
  <c r="AA5" i="4"/>
  <c r="U5" i="4"/>
  <c r="Z5" i="4"/>
  <c r="T5" i="4"/>
  <c r="Y5" i="4"/>
  <c r="S5" i="4"/>
  <c r="X5" i="4"/>
  <c r="R5" i="4"/>
  <c r="W5" i="4"/>
  <c r="AA4" i="4"/>
  <c r="U4" i="4"/>
  <c r="Z4" i="4"/>
  <c r="T4" i="4"/>
  <c r="Y4" i="4"/>
  <c r="S4" i="4"/>
  <c r="X4" i="4"/>
  <c r="R4" i="4"/>
  <c r="W4" i="4"/>
  <c r="AA3" i="4"/>
  <c r="U3" i="4"/>
  <c r="Z3" i="4"/>
  <c r="T3" i="4"/>
  <c r="Y3" i="4"/>
  <c r="S3" i="4"/>
  <c r="X3" i="4"/>
  <c r="R3" i="4"/>
  <c r="W3" i="4"/>
  <c r="AA2" i="4"/>
  <c r="U2" i="4"/>
  <c r="Z2" i="4"/>
  <c r="T2" i="4"/>
  <c r="Y2" i="4"/>
  <c r="S2" i="4"/>
  <c r="X2" i="4"/>
  <c r="R2" i="4"/>
  <c r="W2" i="4"/>
  <c r="AE209" i="1"/>
  <c r="AE230" i="1"/>
  <c r="AE251" i="1"/>
  <c r="AE210" i="1"/>
  <c r="AE231" i="1"/>
  <c r="AE211" i="1"/>
  <c r="AE232" i="1"/>
  <c r="AE191" i="1"/>
  <c r="AE212" i="1"/>
  <c r="AE233" i="1"/>
  <c r="AE192" i="1"/>
  <c r="AE213" i="1"/>
  <c r="AE193" i="1"/>
  <c r="AE214" i="1"/>
  <c r="AE235" i="1"/>
  <c r="AE256" i="1"/>
  <c r="AE194" i="1"/>
  <c r="AE215" i="1"/>
  <c r="AE227" i="1"/>
  <c r="AE248" i="1"/>
  <c r="AE269" i="1"/>
  <c r="AE290" i="1"/>
  <c r="AF290" i="1"/>
  <c r="AE207" i="1"/>
  <c r="AE228" i="1"/>
  <c r="AE208" i="1"/>
  <c r="AE229" i="1"/>
  <c r="AE250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334" i="1"/>
  <c r="AM408" i="1"/>
  <c r="AL408" i="1"/>
  <c r="AK408" i="1"/>
  <c r="AJ408" i="1"/>
  <c r="AI408" i="1"/>
  <c r="AH408" i="1"/>
  <c r="AG408" i="1"/>
  <c r="S408" i="1"/>
  <c r="N408" i="1"/>
  <c r="M408" i="1"/>
  <c r="I408" i="1"/>
  <c r="AM407" i="1"/>
  <c r="AL407" i="1"/>
  <c r="AK407" i="1"/>
  <c r="AJ407" i="1"/>
  <c r="AI407" i="1"/>
  <c r="AH407" i="1"/>
  <c r="AG407" i="1"/>
  <c r="S407" i="1"/>
  <c r="N407" i="1"/>
  <c r="M407" i="1"/>
  <c r="I407" i="1"/>
  <c r="AM406" i="1"/>
  <c r="AL406" i="1"/>
  <c r="AK406" i="1"/>
  <c r="AJ406" i="1"/>
  <c r="AI406" i="1"/>
  <c r="AH406" i="1"/>
  <c r="AG406" i="1"/>
  <c r="S406" i="1"/>
  <c r="N406" i="1"/>
  <c r="M406" i="1"/>
  <c r="I406" i="1"/>
  <c r="AM405" i="1"/>
  <c r="AL405" i="1"/>
  <c r="AK405" i="1"/>
  <c r="AJ405" i="1"/>
  <c r="AI405" i="1"/>
  <c r="AH405" i="1"/>
  <c r="AG405" i="1"/>
  <c r="S405" i="1"/>
  <c r="N405" i="1"/>
  <c r="M405" i="1"/>
  <c r="I405" i="1"/>
  <c r="AM404" i="1"/>
  <c r="AL404" i="1"/>
  <c r="AK404" i="1"/>
  <c r="AJ404" i="1"/>
  <c r="AI404" i="1"/>
  <c r="AH404" i="1"/>
  <c r="AG404" i="1"/>
  <c r="S404" i="1"/>
  <c r="N404" i="1"/>
  <c r="M404" i="1"/>
  <c r="I404" i="1"/>
  <c r="AM403" i="1"/>
  <c r="AL403" i="1"/>
  <c r="AK403" i="1"/>
  <c r="AJ403" i="1"/>
  <c r="AI403" i="1"/>
  <c r="AH403" i="1"/>
  <c r="AG403" i="1"/>
  <c r="S403" i="1"/>
  <c r="N403" i="1"/>
  <c r="M403" i="1"/>
  <c r="I403" i="1"/>
  <c r="AM402" i="1"/>
  <c r="AL402" i="1"/>
  <c r="AK402" i="1"/>
  <c r="AJ402" i="1"/>
  <c r="AI402" i="1"/>
  <c r="AH402" i="1"/>
  <c r="AG402" i="1"/>
  <c r="S402" i="1"/>
  <c r="N402" i="1"/>
  <c r="M402" i="1"/>
  <c r="I402" i="1"/>
  <c r="AM401" i="1"/>
  <c r="AL401" i="1"/>
  <c r="AK401" i="1"/>
  <c r="AJ401" i="1"/>
  <c r="AI401" i="1"/>
  <c r="AH401" i="1"/>
  <c r="AG401" i="1"/>
  <c r="S401" i="1"/>
  <c r="N401" i="1"/>
  <c r="M401" i="1"/>
  <c r="I401" i="1"/>
  <c r="AM400" i="1"/>
  <c r="AL400" i="1"/>
  <c r="AK400" i="1"/>
  <c r="AJ400" i="1"/>
  <c r="AI400" i="1"/>
  <c r="AH400" i="1"/>
  <c r="AG400" i="1"/>
  <c r="S400" i="1"/>
  <c r="N400" i="1"/>
  <c r="M400" i="1"/>
  <c r="I400" i="1"/>
  <c r="AM399" i="1"/>
  <c r="AL399" i="1"/>
  <c r="AK399" i="1"/>
  <c r="AJ399" i="1"/>
  <c r="AI399" i="1"/>
  <c r="AH399" i="1"/>
  <c r="AG399" i="1"/>
  <c r="S399" i="1"/>
  <c r="N399" i="1"/>
  <c r="M399" i="1"/>
  <c r="I399" i="1"/>
  <c r="AM398" i="1"/>
  <c r="AL398" i="1"/>
  <c r="AK398" i="1"/>
  <c r="AJ398" i="1"/>
  <c r="AI398" i="1"/>
  <c r="AH398" i="1"/>
  <c r="AG398" i="1"/>
  <c r="S398" i="1"/>
  <c r="N398" i="1"/>
  <c r="M398" i="1"/>
  <c r="I398" i="1"/>
  <c r="AM397" i="1"/>
  <c r="AL397" i="1"/>
  <c r="AK397" i="1"/>
  <c r="AJ397" i="1"/>
  <c r="AI397" i="1"/>
  <c r="AH397" i="1"/>
  <c r="AG397" i="1"/>
  <c r="S397" i="1"/>
  <c r="N397" i="1"/>
  <c r="M397" i="1"/>
  <c r="I397" i="1"/>
  <c r="AM396" i="1"/>
  <c r="AL396" i="1"/>
  <c r="AK396" i="1"/>
  <c r="AJ396" i="1"/>
  <c r="AI396" i="1"/>
  <c r="AH396" i="1"/>
  <c r="AG396" i="1"/>
  <c r="S396" i="1"/>
  <c r="N396" i="1"/>
  <c r="M396" i="1"/>
  <c r="I396" i="1"/>
  <c r="AM395" i="1"/>
  <c r="AL395" i="1"/>
  <c r="AK395" i="1"/>
  <c r="AJ395" i="1"/>
  <c r="AI395" i="1"/>
  <c r="AH395" i="1"/>
  <c r="AG395" i="1"/>
  <c r="S395" i="1"/>
  <c r="N395" i="1"/>
  <c r="M395" i="1"/>
  <c r="I395" i="1"/>
  <c r="AM394" i="1"/>
  <c r="AL394" i="1"/>
  <c r="AK394" i="1"/>
  <c r="AJ394" i="1"/>
  <c r="AI394" i="1"/>
  <c r="AH394" i="1"/>
  <c r="AG394" i="1"/>
  <c r="S394" i="1"/>
  <c r="N394" i="1"/>
  <c r="M394" i="1"/>
  <c r="I394" i="1"/>
  <c r="AM393" i="1"/>
  <c r="AL393" i="1"/>
  <c r="AK393" i="1"/>
  <c r="AJ393" i="1"/>
  <c r="AI393" i="1"/>
  <c r="AH393" i="1"/>
  <c r="AG393" i="1"/>
  <c r="S393" i="1"/>
  <c r="N393" i="1"/>
  <c r="M393" i="1"/>
  <c r="I393" i="1"/>
  <c r="AM392" i="1"/>
  <c r="AL392" i="1"/>
  <c r="AK392" i="1"/>
  <c r="AJ392" i="1"/>
  <c r="AI392" i="1"/>
  <c r="AH392" i="1"/>
  <c r="AG392" i="1"/>
  <c r="S392" i="1"/>
  <c r="N392" i="1"/>
  <c r="M392" i="1"/>
  <c r="I392" i="1"/>
  <c r="AM391" i="1"/>
  <c r="AL391" i="1"/>
  <c r="AK391" i="1"/>
  <c r="AJ391" i="1"/>
  <c r="AI391" i="1"/>
  <c r="AH391" i="1"/>
  <c r="AG391" i="1"/>
  <c r="S391" i="1"/>
  <c r="N391" i="1"/>
  <c r="M391" i="1"/>
  <c r="I391" i="1"/>
  <c r="AM390" i="1"/>
  <c r="AL390" i="1"/>
  <c r="AK390" i="1"/>
  <c r="AJ390" i="1"/>
  <c r="AI390" i="1"/>
  <c r="AH390" i="1"/>
  <c r="AG390" i="1"/>
  <c r="S390" i="1"/>
  <c r="N390" i="1"/>
  <c r="M390" i="1"/>
  <c r="I390" i="1"/>
  <c r="AM389" i="1"/>
  <c r="AL389" i="1"/>
  <c r="AK389" i="1"/>
  <c r="AJ389" i="1"/>
  <c r="AI389" i="1"/>
  <c r="AH389" i="1"/>
  <c r="AG389" i="1"/>
  <c r="S389" i="1"/>
  <c r="N389" i="1"/>
  <c r="M389" i="1"/>
  <c r="I389" i="1"/>
  <c r="AM388" i="1"/>
  <c r="AL388" i="1"/>
  <c r="AK388" i="1"/>
  <c r="AJ388" i="1"/>
  <c r="AI388" i="1"/>
  <c r="AH388" i="1"/>
  <c r="AG388" i="1"/>
  <c r="S388" i="1"/>
  <c r="N388" i="1"/>
  <c r="M388" i="1"/>
  <c r="I388" i="1"/>
  <c r="AM387" i="1"/>
  <c r="AL387" i="1"/>
  <c r="AK387" i="1"/>
  <c r="AJ387" i="1"/>
  <c r="AI387" i="1"/>
  <c r="AH387" i="1"/>
  <c r="AG387" i="1"/>
  <c r="S387" i="1"/>
  <c r="N387" i="1"/>
  <c r="M387" i="1"/>
  <c r="I387" i="1"/>
  <c r="AM386" i="1"/>
  <c r="AL386" i="1"/>
  <c r="AK386" i="1"/>
  <c r="AJ386" i="1"/>
  <c r="AI386" i="1"/>
  <c r="AH386" i="1"/>
  <c r="AG386" i="1"/>
  <c r="S386" i="1"/>
  <c r="N386" i="1"/>
  <c r="M386" i="1"/>
  <c r="I386" i="1"/>
  <c r="AM385" i="1"/>
  <c r="AL385" i="1"/>
  <c r="AK385" i="1"/>
  <c r="AJ385" i="1"/>
  <c r="AI385" i="1"/>
  <c r="AH385" i="1"/>
  <c r="AG385" i="1"/>
  <c r="S385" i="1"/>
  <c r="N385" i="1"/>
  <c r="M385" i="1"/>
  <c r="I385" i="1"/>
  <c r="AM384" i="1"/>
  <c r="AL384" i="1"/>
  <c r="AK384" i="1"/>
  <c r="AJ384" i="1"/>
  <c r="AI384" i="1"/>
  <c r="AH384" i="1"/>
  <c r="AG384" i="1"/>
  <c r="S384" i="1"/>
  <c r="N384" i="1"/>
  <c r="M384" i="1"/>
  <c r="I384" i="1"/>
  <c r="AM383" i="1"/>
  <c r="AL383" i="1"/>
  <c r="AK383" i="1"/>
  <c r="AJ383" i="1"/>
  <c r="AI383" i="1"/>
  <c r="AH383" i="1"/>
  <c r="AG383" i="1"/>
  <c r="S383" i="1"/>
  <c r="N383" i="1"/>
  <c r="M383" i="1"/>
  <c r="I383" i="1"/>
  <c r="AM382" i="1"/>
  <c r="AL382" i="1"/>
  <c r="AK382" i="1"/>
  <c r="AJ382" i="1"/>
  <c r="AI382" i="1"/>
  <c r="AH382" i="1"/>
  <c r="AG382" i="1"/>
  <c r="S382" i="1"/>
  <c r="N382" i="1"/>
  <c r="M382" i="1"/>
  <c r="I382" i="1"/>
  <c r="AM381" i="1"/>
  <c r="AL381" i="1"/>
  <c r="AK381" i="1"/>
  <c r="AJ381" i="1"/>
  <c r="AI381" i="1"/>
  <c r="AH381" i="1"/>
  <c r="AG381" i="1"/>
  <c r="S381" i="1"/>
  <c r="N381" i="1"/>
  <c r="M381" i="1"/>
  <c r="I381" i="1"/>
  <c r="AM380" i="1"/>
  <c r="AL380" i="1"/>
  <c r="AK380" i="1"/>
  <c r="AJ380" i="1"/>
  <c r="AI380" i="1"/>
  <c r="AH380" i="1"/>
  <c r="AG380" i="1"/>
  <c r="S380" i="1"/>
  <c r="N380" i="1"/>
  <c r="M380" i="1"/>
  <c r="I380" i="1"/>
  <c r="AM379" i="1"/>
  <c r="AL379" i="1"/>
  <c r="AK379" i="1"/>
  <c r="AJ379" i="1"/>
  <c r="AI379" i="1"/>
  <c r="AH379" i="1"/>
  <c r="AG379" i="1"/>
  <c r="S379" i="1"/>
  <c r="N379" i="1"/>
  <c r="M379" i="1"/>
  <c r="I379" i="1"/>
  <c r="AM378" i="1"/>
  <c r="AL378" i="1"/>
  <c r="AK378" i="1"/>
  <c r="AJ378" i="1"/>
  <c r="AI378" i="1"/>
  <c r="AH378" i="1"/>
  <c r="AG378" i="1"/>
  <c r="S378" i="1"/>
  <c r="N378" i="1"/>
  <c r="M378" i="1"/>
  <c r="I378" i="1"/>
  <c r="AM377" i="1"/>
  <c r="AL377" i="1"/>
  <c r="AK377" i="1"/>
  <c r="AJ377" i="1"/>
  <c r="AI377" i="1"/>
  <c r="AH377" i="1"/>
  <c r="AG377" i="1"/>
  <c r="S377" i="1"/>
  <c r="N377" i="1"/>
  <c r="M377" i="1"/>
  <c r="I377" i="1"/>
  <c r="AM376" i="1"/>
  <c r="AL376" i="1"/>
  <c r="AK376" i="1"/>
  <c r="AJ376" i="1"/>
  <c r="AI376" i="1"/>
  <c r="AH376" i="1"/>
  <c r="AG376" i="1"/>
  <c r="S376" i="1"/>
  <c r="N376" i="1"/>
  <c r="M376" i="1"/>
  <c r="I376" i="1"/>
  <c r="AM375" i="1"/>
  <c r="AL375" i="1"/>
  <c r="AK375" i="1"/>
  <c r="AJ375" i="1"/>
  <c r="AI375" i="1"/>
  <c r="AH375" i="1"/>
  <c r="AG375" i="1"/>
  <c r="S375" i="1"/>
  <c r="N375" i="1"/>
  <c r="M375" i="1"/>
  <c r="I375" i="1"/>
  <c r="AM374" i="1"/>
  <c r="AL374" i="1"/>
  <c r="AK374" i="1"/>
  <c r="AJ374" i="1"/>
  <c r="AI374" i="1"/>
  <c r="AH374" i="1"/>
  <c r="AG374" i="1"/>
  <c r="S374" i="1"/>
  <c r="N374" i="1"/>
  <c r="M374" i="1"/>
  <c r="I374" i="1"/>
  <c r="AM373" i="1"/>
  <c r="AL373" i="1"/>
  <c r="AK373" i="1"/>
  <c r="AJ373" i="1"/>
  <c r="AI373" i="1"/>
  <c r="AH373" i="1"/>
  <c r="AG373" i="1"/>
  <c r="S373" i="1"/>
  <c r="N373" i="1"/>
  <c r="M373" i="1"/>
  <c r="I373" i="1"/>
  <c r="AM372" i="1"/>
  <c r="AL372" i="1"/>
  <c r="AK372" i="1"/>
  <c r="AJ372" i="1"/>
  <c r="AI372" i="1"/>
  <c r="AH372" i="1"/>
  <c r="AG372" i="1"/>
  <c r="S372" i="1"/>
  <c r="N372" i="1"/>
  <c r="M372" i="1"/>
  <c r="I372" i="1"/>
  <c r="AM371" i="1"/>
  <c r="AL371" i="1"/>
  <c r="AK371" i="1"/>
  <c r="AJ371" i="1"/>
  <c r="AI371" i="1"/>
  <c r="AH371" i="1"/>
  <c r="AG371" i="1"/>
  <c r="S371" i="1"/>
  <c r="N371" i="1"/>
  <c r="M371" i="1"/>
  <c r="I371" i="1"/>
  <c r="AM370" i="1"/>
  <c r="AL370" i="1"/>
  <c r="AK370" i="1"/>
  <c r="AJ370" i="1"/>
  <c r="AI370" i="1"/>
  <c r="AH370" i="1"/>
  <c r="AG370" i="1"/>
  <c r="S370" i="1"/>
  <c r="N370" i="1"/>
  <c r="M370" i="1"/>
  <c r="I370" i="1"/>
  <c r="AM369" i="1"/>
  <c r="AL369" i="1"/>
  <c r="AK369" i="1"/>
  <c r="AJ369" i="1"/>
  <c r="AI369" i="1"/>
  <c r="AH369" i="1"/>
  <c r="AG369" i="1"/>
  <c r="S369" i="1"/>
  <c r="N369" i="1"/>
  <c r="M369" i="1"/>
  <c r="I369" i="1"/>
  <c r="AM368" i="1"/>
  <c r="AL368" i="1"/>
  <c r="AK368" i="1"/>
  <c r="AJ368" i="1"/>
  <c r="AI368" i="1"/>
  <c r="AH368" i="1"/>
  <c r="AG368" i="1"/>
  <c r="S368" i="1"/>
  <c r="N368" i="1"/>
  <c r="M368" i="1"/>
  <c r="I368" i="1"/>
  <c r="AM367" i="1"/>
  <c r="AL367" i="1"/>
  <c r="AK367" i="1"/>
  <c r="AJ367" i="1"/>
  <c r="AI367" i="1"/>
  <c r="AH367" i="1"/>
  <c r="AG367" i="1"/>
  <c r="S367" i="1"/>
  <c r="N367" i="1"/>
  <c r="M367" i="1"/>
  <c r="I367" i="1"/>
  <c r="AM366" i="1"/>
  <c r="AL366" i="1"/>
  <c r="AK366" i="1"/>
  <c r="AJ366" i="1"/>
  <c r="AI366" i="1"/>
  <c r="AH366" i="1"/>
  <c r="AG366" i="1"/>
  <c r="S366" i="1"/>
  <c r="N366" i="1"/>
  <c r="M366" i="1"/>
  <c r="I366" i="1"/>
  <c r="AM365" i="1"/>
  <c r="AL365" i="1"/>
  <c r="AK365" i="1"/>
  <c r="AJ365" i="1"/>
  <c r="AI365" i="1"/>
  <c r="AH365" i="1"/>
  <c r="AG365" i="1"/>
  <c r="S365" i="1"/>
  <c r="N365" i="1"/>
  <c r="M365" i="1"/>
  <c r="I365" i="1"/>
  <c r="AM364" i="1"/>
  <c r="AL364" i="1"/>
  <c r="AK364" i="1"/>
  <c r="AJ364" i="1"/>
  <c r="AI364" i="1"/>
  <c r="AH364" i="1"/>
  <c r="AG364" i="1"/>
  <c r="S364" i="1"/>
  <c r="N364" i="1"/>
  <c r="M364" i="1"/>
  <c r="I364" i="1"/>
  <c r="AM363" i="1"/>
  <c r="AL363" i="1"/>
  <c r="AK363" i="1"/>
  <c r="AJ363" i="1"/>
  <c r="AI363" i="1"/>
  <c r="AH363" i="1"/>
  <c r="AG363" i="1"/>
  <c r="S363" i="1"/>
  <c r="N363" i="1"/>
  <c r="M363" i="1"/>
  <c r="I363" i="1"/>
  <c r="AM362" i="1"/>
  <c r="AL362" i="1"/>
  <c r="AK362" i="1"/>
  <c r="AJ362" i="1"/>
  <c r="AI362" i="1"/>
  <c r="AH362" i="1"/>
  <c r="AG362" i="1"/>
  <c r="S362" i="1"/>
  <c r="N362" i="1"/>
  <c r="M362" i="1"/>
  <c r="I362" i="1"/>
  <c r="AM361" i="1"/>
  <c r="AL361" i="1"/>
  <c r="AK361" i="1"/>
  <c r="AJ361" i="1"/>
  <c r="AI361" i="1"/>
  <c r="AH361" i="1"/>
  <c r="AG361" i="1"/>
  <c r="S361" i="1"/>
  <c r="N361" i="1"/>
  <c r="M361" i="1"/>
  <c r="I361" i="1"/>
  <c r="AM360" i="1"/>
  <c r="AL360" i="1"/>
  <c r="AK360" i="1"/>
  <c r="AJ360" i="1"/>
  <c r="AI360" i="1"/>
  <c r="AH360" i="1"/>
  <c r="AG360" i="1"/>
  <c r="S360" i="1"/>
  <c r="N360" i="1"/>
  <c r="M360" i="1"/>
  <c r="I360" i="1"/>
  <c r="AM359" i="1"/>
  <c r="AL359" i="1"/>
  <c r="AK359" i="1"/>
  <c r="AJ359" i="1"/>
  <c r="AI359" i="1"/>
  <c r="AH359" i="1"/>
  <c r="AG359" i="1"/>
  <c r="S359" i="1"/>
  <c r="N359" i="1"/>
  <c r="M359" i="1"/>
  <c r="I359" i="1"/>
  <c r="AM358" i="1"/>
  <c r="AL358" i="1"/>
  <c r="AK358" i="1"/>
  <c r="AJ358" i="1"/>
  <c r="AI358" i="1"/>
  <c r="AH358" i="1"/>
  <c r="AG358" i="1"/>
  <c r="S358" i="1"/>
  <c r="N358" i="1"/>
  <c r="M358" i="1"/>
  <c r="I358" i="1"/>
  <c r="AM357" i="1"/>
  <c r="AL357" i="1"/>
  <c r="AK357" i="1"/>
  <c r="AJ357" i="1"/>
  <c r="AI357" i="1"/>
  <c r="AH357" i="1"/>
  <c r="AG357" i="1"/>
  <c r="S357" i="1"/>
  <c r="N357" i="1"/>
  <c r="M357" i="1"/>
  <c r="I357" i="1"/>
  <c r="AM356" i="1"/>
  <c r="AL356" i="1"/>
  <c r="AK356" i="1"/>
  <c r="AJ356" i="1"/>
  <c r="AI356" i="1"/>
  <c r="AH356" i="1"/>
  <c r="AG356" i="1"/>
  <c r="S356" i="1"/>
  <c r="N356" i="1"/>
  <c r="M356" i="1"/>
  <c r="I356" i="1"/>
  <c r="AM355" i="1"/>
  <c r="AL355" i="1"/>
  <c r="AK355" i="1"/>
  <c r="AJ355" i="1"/>
  <c r="AI355" i="1"/>
  <c r="AH355" i="1"/>
  <c r="AG355" i="1"/>
  <c r="S355" i="1"/>
  <c r="N355" i="1"/>
  <c r="M355" i="1"/>
  <c r="I355" i="1"/>
  <c r="AM354" i="1"/>
  <c r="AL354" i="1"/>
  <c r="AK354" i="1"/>
  <c r="AJ354" i="1"/>
  <c r="AI354" i="1"/>
  <c r="AH354" i="1"/>
  <c r="AG354" i="1"/>
  <c r="S354" i="1"/>
  <c r="N354" i="1"/>
  <c r="M354" i="1"/>
  <c r="I354" i="1"/>
  <c r="AM353" i="1"/>
  <c r="AL353" i="1"/>
  <c r="AK353" i="1"/>
  <c r="AJ353" i="1"/>
  <c r="AI353" i="1"/>
  <c r="AH353" i="1"/>
  <c r="AG353" i="1"/>
  <c r="S353" i="1"/>
  <c r="N353" i="1"/>
  <c r="M353" i="1"/>
  <c r="I353" i="1"/>
  <c r="AM352" i="1"/>
  <c r="AL352" i="1"/>
  <c r="AK352" i="1"/>
  <c r="AJ352" i="1"/>
  <c r="AI352" i="1"/>
  <c r="AH352" i="1"/>
  <c r="AG352" i="1"/>
  <c r="S352" i="1"/>
  <c r="N352" i="1"/>
  <c r="M352" i="1"/>
  <c r="I352" i="1"/>
  <c r="AM351" i="1"/>
  <c r="AL351" i="1"/>
  <c r="AK351" i="1"/>
  <c r="AJ351" i="1"/>
  <c r="AI351" i="1"/>
  <c r="AH351" i="1"/>
  <c r="AG351" i="1"/>
  <c r="S351" i="1"/>
  <c r="N351" i="1"/>
  <c r="M351" i="1"/>
  <c r="I351" i="1"/>
  <c r="AM350" i="1"/>
  <c r="AL350" i="1"/>
  <c r="AK350" i="1"/>
  <c r="AJ350" i="1"/>
  <c r="AI350" i="1"/>
  <c r="AH350" i="1"/>
  <c r="AG350" i="1"/>
  <c r="S350" i="1"/>
  <c r="N350" i="1"/>
  <c r="M350" i="1"/>
  <c r="I350" i="1"/>
  <c r="AM349" i="1"/>
  <c r="AL349" i="1"/>
  <c r="AK349" i="1"/>
  <c r="AJ349" i="1"/>
  <c r="AI349" i="1"/>
  <c r="AH349" i="1"/>
  <c r="AG349" i="1"/>
  <c r="S349" i="1"/>
  <c r="N349" i="1"/>
  <c r="M349" i="1"/>
  <c r="I349" i="1"/>
  <c r="AM348" i="1"/>
  <c r="AL348" i="1"/>
  <c r="AK348" i="1"/>
  <c r="AJ348" i="1"/>
  <c r="AI348" i="1"/>
  <c r="AH348" i="1"/>
  <c r="AG348" i="1"/>
  <c r="S348" i="1"/>
  <c r="N348" i="1"/>
  <c r="M348" i="1"/>
  <c r="I348" i="1"/>
  <c r="AM347" i="1"/>
  <c r="AL347" i="1"/>
  <c r="AK347" i="1"/>
  <c r="AJ347" i="1"/>
  <c r="AI347" i="1"/>
  <c r="AH347" i="1"/>
  <c r="AG347" i="1"/>
  <c r="S347" i="1"/>
  <c r="N347" i="1"/>
  <c r="M347" i="1"/>
  <c r="I347" i="1"/>
  <c r="AM346" i="1"/>
  <c r="AL346" i="1"/>
  <c r="AK346" i="1"/>
  <c r="AJ346" i="1"/>
  <c r="AI346" i="1"/>
  <c r="AH346" i="1"/>
  <c r="AG346" i="1"/>
  <c r="S346" i="1"/>
  <c r="N346" i="1"/>
  <c r="M346" i="1"/>
  <c r="I346" i="1"/>
  <c r="AM345" i="1"/>
  <c r="AL345" i="1"/>
  <c r="AK345" i="1"/>
  <c r="AJ345" i="1"/>
  <c r="AI345" i="1"/>
  <c r="AH345" i="1"/>
  <c r="AG345" i="1"/>
  <c r="S345" i="1"/>
  <c r="N345" i="1"/>
  <c r="M345" i="1"/>
  <c r="I345" i="1"/>
  <c r="AM344" i="1"/>
  <c r="AL344" i="1"/>
  <c r="AK344" i="1"/>
  <c r="AJ344" i="1"/>
  <c r="AI344" i="1"/>
  <c r="AH344" i="1"/>
  <c r="AG344" i="1"/>
  <c r="S344" i="1"/>
  <c r="N344" i="1"/>
  <c r="M344" i="1"/>
  <c r="I344" i="1"/>
  <c r="AM343" i="1"/>
  <c r="AL343" i="1"/>
  <c r="AK343" i="1"/>
  <c r="AJ343" i="1"/>
  <c r="AI343" i="1"/>
  <c r="AH343" i="1"/>
  <c r="AG343" i="1"/>
  <c r="S343" i="1"/>
  <c r="N343" i="1"/>
  <c r="M343" i="1"/>
  <c r="I343" i="1"/>
  <c r="AM342" i="1"/>
  <c r="AL342" i="1"/>
  <c r="AK342" i="1"/>
  <c r="AJ342" i="1"/>
  <c r="AI342" i="1"/>
  <c r="AH342" i="1"/>
  <c r="AG342" i="1"/>
  <c r="S342" i="1"/>
  <c r="N342" i="1"/>
  <c r="M342" i="1"/>
  <c r="I342" i="1"/>
  <c r="AM341" i="1"/>
  <c r="AL341" i="1"/>
  <c r="AK341" i="1"/>
  <c r="AJ341" i="1"/>
  <c r="AI341" i="1"/>
  <c r="AH341" i="1"/>
  <c r="AG341" i="1"/>
  <c r="S341" i="1"/>
  <c r="N341" i="1"/>
  <c r="M341" i="1"/>
  <c r="I341" i="1"/>
  <c r="AM340" i="1"/>
  <c r="AL340" i="1"/>
  <c r="AK340" i="1"/>
  <c r="AJ340" i="1"/>
  <c r="AI340" i="1"/>
  <c r="AH340" i="1"/>
  <c r="AG340" i="1"/>
  <c r="S340" i="1"/>
  <c r="N340" i="1"/>
  <c r="M340" i="1"/>
  <c r="I340" i="1"/>
  <c r="AM339" i="1"/>
  <c r="AL339" i="1"/>
  <c r="AK339" i="1"/>
  <c r="AJ339" i="1"/>
  <c r="AI339" i="1"/>
  <c r="AH339" i="1"/>
  <c r="AG339" i="1"/>
  <c r="S339" i="1"/>
  <c r="N339" i="1"/>
  <c r="M339" i="1"/>
  <c r="I339" i="1"/>
  <c r="AM338" i="1"/>
  <c r="AL338" i="1"/>
  <c r="AK338" i="1"/>
  <c r="AJ338" i="1"/>
  <c r="AI338" i="1"/>
  <c r="AH338" i="1"/>
  <c r="AG338" i="1"/>
  <c r="S338" i="1"/>
  <c r="N338" i="1"/>
  <c r="M338" i="1"/>
  <c r="I338" i="1"/>
  <c r="AM337" i="1"/>
  <c r="AL337" i="1"/>
  <c r="AK337" i="1"/>
  <c r="AJ337" i="1"/>
  <c r="AI337" i="1"/>
  <c r="AH337" i="1"/>
  <c r="AG337" i="1"/>
  <c r="S337" i="1"/>
  <c r="N337" i="1"/>
  <c r="M337" i="1"/>
  <c r="I337" i="1"/>
  <c r="AM336" i="1"/>
  <c r="AL336" i="1"/>
  <c r="AK336" i="1"/>
  <c r="AJ336" i="1"/>
  <c r="AI336" i="1"/>
  <c r="AH336" i="1"/>
  <c r="AG336" i="1"/>
  <c r="S336" i="1"/>
  <c r="N336" i="1"/>
  <c r="M336" i="1"/>
  <c r="I336" i="1"/>
  <c r="AM335" i="1"/>
  <c r="AL335" i="1"/>
  <c r="AK335" i="1"/>
  <c r="AJ335" i="1"/>
  <c r="AI335" i="1"/>
  <c r="AH335" i="1"/>
  <c r="AG335" i="1"/>
  <c r="S335" i="1"/>
  <c r="N335" i="1"/>
  <c r="M335" i="1"/>
  <c r="I335" i="1"/>
  <c r="AM334" i="1"/>
  <c r="AL334" i="1"/>
  <c r="AK334" i="1"/>
  <c r="AJ334" i="1"/>
  <c r="AI334" i="1"/>
  <c r="AH334" i="1"/>
  <c r="AG334" i="1"/>
  <c r="S334" i="1"/>
  <c r="N334" i="1"/>
  <c r="M334" i="1"/>
  <c r="I334" i="1"/>
  <c r="AM333" i="1"/>
  <c r="AL333" i="1"/>
  <c r="AK333" i="1"/>
  <c r="AJ333" i="1"/>
  <c r="AI333" i="1"/>
  <c r="AH333" i="1"/>
  <c r="AG333" i="1"/>
  <c r="S333" i="1"/>
  <c r="N333" i="1"/>
  <c r="M333" i="1"/>
  <c r="I333" i="1"/>
  <c r="AM332" i="1"/>
  <c r="AL332" i="1"/>
  <c r="AK332" i="1"/>
  <c r="AJ332" i="1"/>
  <c r="AI332" i="1"/>
  <c r="AH332" i="1"/>
  <c r="AG332" i="1"/>
  <c r="S332" i="1"/>
  <c r="N332" i="1"/>
  <c r="M332" i="1"/>
  <c r="I332" i="1"/>
  <c r="AM331" i="1"/>
  <c r="AL331" i="1"/>
  <c r="AK331" i="1"/>
  <c r="AJ331" i="1"/>
  <c r="AI331" i="1"/>
  <c r="AH331" i="1"/>
  <c r="AG331" i="1"/>
  <c r="S331" i="1"/>
  <c r="N331" i="1"/>
  <c r="M331" i="1"/>
  <c r="I331" i="1"/>
  <c r="AM330" i="1"/>
  <c r="AL330" i="1"/>
  <c r="AK330" i="1"/>
  <c r="AJ330" i="1"/>
  <c r="AI330" i="1"/>
  <c r="AH330" i="1"/>
  <c r="AG330" i="1"/>
  <c r="S330" i="1"/>
  <c r="N330" i="1"/>
  <c r="M330" i="1"/>
  <c r="I330" i="1"/>
  <c r="AM329" i="1"/>
  <c r="AL329" i="1"/>
  <c r="AK329" i="1"/>
  <c r="AJ329" i="1"/>
  <c r="AI329" i="1"/>
  <c r="AH329" i="1"/>
  <c r="AG329" i="1"/>
  <c r="S329" i="1"/>
  <c r="N329" i="1"/>
  <c r="M329" i="1"/>
  <c r="I329" i="1"/>
  <c r="AM328" i="1"/>
  <c r="AL328" i="1"/>
  <c r="AK328" i="1"/>
  <c r="AJ328" i="1"/>
  <c r="AI328" i="1"/>
  <c r="AH328" i="1"/>
  <c r="AG328" i="1"/>
  <c r="S328" i="1"/>
  <c r="N328" i="1"/>
  <c r="M328" i="1"/>
  <c r="I328" i="1"/>
  <c r="AM327" i="1"/>
  <c r="AL327" i="1"/>
  <c r="AK327" i="1"/>
  <c r="AJ327" i="1"/>
  <c r="AI327" i="1"/>
  <c r="AH327" i="1"/>
  <c r="AG327" i="1"/>
  <c r="S327" i="1"/>
  <c r="N327" i="1"/>
  <c r="M327" i="1"/>
  <c r="I327" i="1"/>
  <c r="AM326" i="1"/>
  <c r="AL326" i="1"/>
  <c r="AK326" i="1"/>
  <c r="AJ326" i="1"/>
  <c r="AI326" i="1"/>
  <c r="AH326" i="1"/>
  <c r="AG326" i="1"/>
  <c r="S326" i="1"/>
  <c r="N326" i="1"/>
  <c r="M326" i="1"/>
  <c r="I326" i="1"/>
  <c r="AM325" i="1"/>
  <c r="AL325" i="1"/>
  <c r="AK325" i="1"/>
  <c r="AJ325" i="1"/>
  <c r="AI325" i="1"/>
  <c r="AH325" i="1"/>
  <c r="AG325" i="1"/>
  <c r="S325" i="1"/>
  <c r="N325" i="1"/>
  <c r="M325" i="1"/>
  <c r="I325" i="1"/>
  <c r="AM324" i="1"/>
  <c r="AL324" i="1"/>
  <c r="AK324" i="1"/>
  <c r="AJ324" i="1"/>
  <c r="AI324" i="1"/>
  <c r="AH324" i="1"/>
  <c r="AG324" i="1"/>
  <c r="S324" i="1"/>
  <c r="N324" i="1"/>
  <c r="M324" i="1"/>
  <c r="I324" i="1"/>
  <c r="AM323" i="1"/>
  <c r="AL323" i="1"/>
  <c r="AK323" i="1"/>
  <c r="AJ323" i="1"/>
  <c r="AI323" i="1"/>
  <c r="AH323" i="1"/>
  <c r="AG323" i="1"/>
  <c r="S323" i="1"/>
  <c r="N323" i="1"/>
  <c r="M323" i="1"/>
  <c r="I323" i="1"/>
  <c r="AM322" i="1"/>
  <c r="AL322" i="1"/>
  <c r="AK322" i="1"/>
  <c r="AJ322" i="1"/>
  <c r="AI322" i="1"/>
  <c r="AH322" i="1"/>
  <c r="AG322" i="1"/>
  <c r="S322" i="1"/>
  <c r="N322" i="1"/>
  <c r="M322" i="1"/>
  <c r="I322" i="1"/>
  <c r="AM321" i="1"/>
  <c r="AL321" i="1"/>
  <c r="AK321" i="1"/>
  <c r="AJ321" i="1"/>
  <c r="AI321" i="1"/>
  <c r="AH321" i="1"/>
  <c r="AG321" i="1"/>
  <c r="S321" i="1"/>
  <c r="N321" i="1"/>
  <c r="M321" i="1"/>
  <c r="I321" i="1"/>
  <c r="AM320" i="1"/>
  <c r="AL320" i="1"/>
  <c r="AK320" i="1"/>
  <c r="AJ320" i="1"/>
  <c r="AI320" i="1"/>
  <c r="AH320" i="1"/>
  <c r="AG320" i="1"/>
  <c r="S320" i="1"/>
  <c r="N320" i="1"/>
  <c r="M320" i="1"/>
  <c r="I320" i="1"/>
  <c r="AM319" i="1"/>
  <c r="AL319" i="1"/>
  <c r="AK319" i="1"/>
  <c r="AJ319" i="1"/>
  <c r="AI319" i="1"/>
  <c r="AH319" i="1"/>
  <c r="AG319" i="1"/>
  <c r="S319" i="1"/>
  <c r="N319" i="1"/>
  <c r="M319" i="1"/>
  <c r="I319" i="1"/>
  <c r="AM318" i="1"/>
  <c r="AL318" i="1"/>
  <c r="AK318" i="1"/>
  <c r="AJ318" i="1"/>
  <c r="AI318" i="1"/>
  <c r="AH318" i="1"/>
  <c r="AG318" i="1"/>
  <c r="S318" i="1"/>
  <c r="N318" i="1"/>
  <c r="M318" i="1"/>
  <c r="I318" i="1"/>
  <c r="AM317" i="1"/>
  <c r="AL317" i="1"/>
  <c r="AK317" i="1"/>
  <c r="AJ317" i="1"/>
  <c r="AI317" i="1"/>
  <c r="AH317" i="1"/>
  <c r="AG317" i="1"/>
  <c r="S317" i="1"/>
  <c r="N317" i="1"/>
  <c r="M317" i="1"/>
  <c r="I317" i="1"/>
  <c r="AM316" i="1"/>
  <c r="AL316" i="1"/>
  <c r="AK316" i="1"/>
  <c r="AJ316" i="1"/>
  <c r="AI316" i="1"/>
  <c r="AH316" i="1"/>
  <c r="AG316" i="1"/>
  <c r="S316" i="1"/>
  <c r="N316" i="1"/>
  <c r="M316" i="1"/>
  <c r="I316" i="1"/>
  <c r="AM315" i="1"/>
  <c r="AL315" i="1"/>
  <c r="AK315" i="1"/>
  <c r="AJ315" i="1"/>
  <c r="AI315" i="1"/>
  <c r="AH315" i="1"/>
  <c r="AG315" i="1"/>
  <c r="S315" i="1"/>
  <c r="N315" i="1"/>
  <c r="M315" i="1"/>
  <c r="I315" i="1"/>
  <c r="AM314" i="1"/>
  <c r="AL314" i="1"/>
  <c r="AK314" i="1"/>
  <c r="AJ314" i="1"/>
  <c r="AI314" i="1"/>
  <c r="AH314" i="1"/>
  <c r="AG314" i="1"/>
  <c r="S314" i="1"/>
  <c r="N314" i="1"/>
  <c r="M314" i="1"/>
  <c r="I314" i="1"/>
  <c r="AM313" i="1"/>
  <c r="AL313" i="1"/>
  <c r="AK313" i="1"/>
  <c r="AJ313" i="1"/>
  <c r="AI313" i="1"/>
  <c r="AH313" i="1"/>
  <c r="AG313" i="1"/>
  <c r="S313" i="1"/>
  <c r="N313" i="1"/>
  <c r="M313" i="1"/>
  <c r="I313" i="1"/>
  <c r="AM312" i="1"/>
  <c r="AL312" i="1"/>
  <c r="AK312" i="1"/>
  <c r="AJ312" i="1"/>
  <c r="AI312" i="1"/>
  <c r="AH312" i="1"/>
  <c r="AG312" i="1"/>
  <c r="S312" i="1"/>
  <c r="N312" i="1"/>
  <c r="M312" i="1"/>
  <c r="I312" i="1"/>
  <c r="AM311" i="1"/>
  <c r="AL311" i="1"/>
  <c r="AK311" i="1"/>
  <c r="AJ311" i="1"/>
  <c r="AI311" i="1"/>
  <c r="AH311" i="1"/>
  <c r="AG311" i="1"/>
  <c r="S311" i="1"/>
  <c r="N311" i="1"/>
  <c r="M311" i="1"/>
  <c r="I311" i="1"/>
  <c r="AM310" i="1"/>
  <c r="AL310" i="1"/>
  <c r="AK310" i="1"/>
  <c r="AJ310" i="1"/>
  <c r="AI310" i="1"/>
  <c r="AH310" i="1"/>
  <c r="AG310" i="1"/>
  <c r="S310" i="1"/>
  <c r="N310" i="1"/>
  <c r="M310" i="1"/>
  <c r="I310" i="1"/>
  <c r="AM309" i="1"/>
  <c r="AL309" i="1"/>
  <c r="AK309" i="1"/>
  <c r="AJ309" i="1"/>
  <c r="AI309" i="1"/>
  <c r="AH309" i="1"/>
  <c r="AG309" i="1"/>
  <c r="S309" i="1"/>
  <c r="N309" i="1"/>
  <c r="M309" i="1"/>
  <c r="I309" i="1"/>
  <c r="AM308" i="1"/>
  <c r="AL308" i="1"/>
  <c r="AK308" i="1"/>
  <c r="AJ308" i="1"/>
  <c r="AI308" i="1"/>
  <c r="AH308" i="1"/>
  <c r="AG308" i="1"/>
  <c r="S308" i="1"/>
  <c r="N308" i="1"/>
  <c r="M308" i="1"/>
  <c r="I308" i="1"/>
  <c r="AM307" i="1"/>
  <c r="AL307" i="1"/>
  <c r="AK307" i="1"/>
  <c r="AJ307" i="1"/>
  <c r="AI307" i="1"/>
  <c r="AH307" i="1"/>
  <c r="AG307" i="1"/>
  <c r="S307" i="1"/>
  <c r="N307" i="1"/>
  <c r="M307" i="1"/>
  <c r="I307" i="1"/>
  <c r="AM306" i="1"/>
  <c r="AL306" i="1"/>
  <c r="AK306" i="1"/>
  <c r="AJ306" i="1"/>
  <c r="AI306" i="1"/>
  <c r="AH306" i="1"/>
  <c r="AG306" i="1"/>
  <c r="S306" i="1"/>
  <c r="N306" i="1"/>
  <c r="M306" i="1"/>
  <c r="I306" i="1"/>
  <c r="AM305" i="1"/>
  <c r="AL305" i="1"/>
  <c r="AK305" i="1"/>
  <c r="AJ305" i="1"/>
  <c r="AI305" i="1"/>
  <c r="AH305" i="1"/>
  <c r="AG305" i="1"/>
  <c r="S305" i="1"/>
  <c r="N305" i="1"/>
  <c r="M305" i="1"/>
  <c r="I305" i="1"/>
  <c r="AM304" i="1"/>
  <c r="AL304" i="1"/>
  <c r="AK304" i="1"/>
  <c r="AJ304" i="1"/>
  <c r="AI304" i="1"/>
  <c r="AH304" i="1"/>
  <c r="AG304" i="1"/>
  <c r="S304" i="1"/>
  <c r="N304" i="1"/>
  <c r="M304" i="1"/>
  <c r="I304" i="1"/>
  <c r="AM303" i="1"/>
  <c r="AL303" i="1"/>
  <c r="AK303" i="1"/>
  <c r="AJ303" i="1"/>
  <c r="AI303" i="1"/>
  <c r="AH303" i="1"/>
  <c r="AG303" i="1"/>
  <c r="S303" i="1"/>
  <c r="N303" i="1"/>
  <c r="M303" i="1"/>
  <c r="I303" i="1"/>
  <c r="AM302" i="1"/>
  <c r="AL302" i="1"/>
  <c r="AK302" i="1"/>
  <c r="AJ302" i="1"/>
  <c r="AI302" i="1"/>
  <c r="AH302" i="1"/>
  <c r="AG302" i="1"/>
  <c r="S302" i="1"/>
  <c r="N302" i="1"/>
  <c r="M302" i="1"/>
  <c r="I302" i="1"/>
  <c r="AM301" i="1"/>
  <c r="AL301" i="1"/>
  <c r="AK301" i="1"/>
  <c r="AJ301" i="1"/>
  <c r="AI301" i="1"/>
  <c r="AH301" i="1"/>
  <c r="AG301" i="1"/>
  <c r="S301" i="1"/>
  <c r="N301" i="1"/>
  <c r="M301" i="1"/>
  <c r="I301" i="1"/>
  <c r="AM300" i="1"/>
  <c r="AL300" i="1"/>
  <c r="AK300" i="1"/>
  <c r="AJ300" i="1"/>
  <c r="AI300" i="1"/>
  <c r="AH300" i="1"/>
  <c r="AG300" i="1"/>
  <c r="S300" i="1"/>
  <c r="N300" i="1"/>
  <c r="M300" i="1"/>
  <c r="I300" i="1"/>
  <c r="AM299" i="1"/>
  <c r="AL299" i="1"/>
  <c r="AK299" i="1"/>
  <c r="AJ299" i="1"/>
  <c r="AI299" i="1"/>
  <c r="AH299" i="1"/>
  <c r="AG299" i="1"/>
  <c r="S299" i="1"/>
  <c r="N299" i="1"/>
  <c r="M299" i="1"/>
  <c r="I299" i="1"/>
  <c r="AM298" i="1"/>
  <c r="AL298" i="1"/>
  <c r="AK298" i="1"/>
  <c r="AJ298" i="1"/>
  <c r="AI298" i="1"/>
  <c r="AH298" i="1"/>
  <c r="AG298" i="1"/>
  <c r="S298" i="1"/>
  <c r="N298" i="1"/>
  <c r="M298" i="1"/>
  <c r="I298" i="1"/>
  <c r="AM297" i="1"/>
  <c r="AL297" i="1"/>
  <c r="AK297" i="1"/>
  <c r="AJ297" i="1"/>
  <c r="AI297" i="1"/>
  <c r="AH297" i="1"/>
  <c r="AG297" i="1"/>
  <c r="S297" i="1"/>
  <c r="N297" i="1"/>
  <c r="M297" i="1"/>
  <c r="I297" i="1"/>
  <c r="AM296" i="1"/>
  <c r="AL296" i="1"/>
  <c r="AK296" i="1"/>
  <c r="AJ296" i="1"/>
  <c r="AI296" i="1"/>
  <c r="AH296" i="1"/>
  <c r="AG296" i="1"/>
  <c r="S296" i="1"/>
  <c r="N296" i="1"/>
  <c r="M296" i="1"/>
  <c r="I296" i="1"/>
  <c r="AM295" i="1"/>
  <c r="AL295" i="1"/>
  <c r="AK295" i="1"/>
  <c r="AJ295" i="1"/>
  <c r="AI295" i="1"/>
  <c r="AH295" i="1"/>
  <c r="AG295" i="1"/>
  <c r="S295" i="1"/>
  <c r="N295" i="1"/>
  <c r="M295" i="1"/>
  <c r="I295" i="1"/>
  <c r="AM294" i="1"/>
  <c r="AL294" i="1"/>
  <c r="AK294" i="1"/>
  <c r="AJ294" i="1"/>
  <c r="AI294" i="1"/>
  <c r="AH294" i="1"/>
  <c r="AG294" i="1"/>
  <c r="S294" i="1"/>
  <c r="N294" i="1"/>
  <c r="M294" i="1"/>
  <c r="I294" i="1"/>
  <c r="AM293" i="1"/>
  <c r="AL293" i="1"/>
  <c r="AK293" i="1"/>
  <c r="AJ293" i="1"/>
  <c r="AI293" i="1"/>
  <c r="AH293" i="1"/>
  <c r="AG293" i="1"/>
  <c r="S293" i="1"/>
  <c r="N293" i="1"/>
  <c r="M293" i="1"/>
  <c r="I293" i="1"/>
  <c r="AM271" i="1"/>
  <c r="AL271" i="1"/>
  <c r="AK271" i="1"/>
  <c r="AJ271" i="1"/>
  <c r="AI271" i="1"/>
  <c r="AH271" i="1"/>
  <c r="AG271" i="1"/>
  <c r="S271" i="1"/>
  <c r="N271" i="1"/>
  <c r="M271" i="1"/>
  <c r="I271" i="1"/>
  <c r="AM270" i="1"/>
  <c r="AL270" i="1"/>
  <c r="AK270" i="1"/>
  <c r="AJ270" i="1"/>
  <c r="AI270" i="1"/>
  <c r="AH270" i="1"/>
  <c r="AG270" i="1"/>
  <c r="S270" i="1"/>
  <c r="N270" i="1"/>
  <c r="M270" i="1"/>
  <c r="I270" i="1"/>
  <c r="AM269" i="1"/>
  <c r="AL269" i="1"/>
  <c r="AK269" i="1"/>
  <c r="AJ269" i="1"/>
  <c r="AI269" i="1"/>
  <c r="AH269" i="1"/>
  <c r="AG269" i="1"/>
  <c r="S269" i="1"/>
  <c r="N269" i="1"/>
  <c r="M269" i="1"/>
  <c r="I269" i="1"/>
  <c r="AM268" i="1"/>
  <c r="AL268" i="1"/>
  <c r="AK268" i="1"/>
  <c r="AJ268" i="1"/>
  <c r="AI268" i="1"/>
  <c r="AH268" i="1"/>
  <c r="AG268" i="1"/>
  <c r="S268" i="1"/>
  <c r="N268" i="1"/>
  <c r="M268" i="1"/>
  <c r="I268" i="1"/>
  <c r="AM267" i="1"/>
  <c r="AL267" i="1"/>
  <c r="AK267" i="1"/>
  <c r="AJ267" i="1"/>
  <c r="AI267" i="1"/>
  <c r="AH267" i="1"/>
  <c r="AG267" i="1"/>
  <c r="S267" i="1"/>
  <c r="N267" i="1"/>
  <c r="M267" i="1"/>
  <c r="I267" i="1"/>
  <c r="AM266" i="1"/>
  <c r="AL266" i="1"/>
  <c r="AK266" i="1"/>
  <c r="AJ266" i="1"/>
  <c r="AI266" i="1"/>
  <c r="AH266" i="1"/>
  <c r="AG266" i="1"/>
  <c r="S266" i="1"/>
  <c r="N266" i="1"/>
  <c r="M266" i="1"/>
  <c r="I266" i="1"/>
  <c r="AM265" i="1"/>
  <c r="AL265" i="1"/>
  <c r="AK265" i="1"/>
  <c r="AJ265" i="1"/>
  <c r="AI265" i="1"/>
  <c r="AH265" i="1"/>
  <c r="AG265" i="1"/>
  <c r="S265" i="1"/>
  <c r="N265" i="1"/>
  <c r="M265" i="1"/>
  <c r="I265" i="1"/>
  <c r="AM264" i="1"/>
  <c r="AL264" i="1"/>
  <c r="AK264" i="1"/>
  <c r="AJ264" i="1"/>
  <c r="AI264" i="1"/>
  <c r="AH264" i="1"/>
  <c r="AG264" i="1"/>
  <c r="S264" i="1"/>
  <c r="N264" i="1"/>
  <c r="M264" i="1"/>
  <c r="I264" i="1"/>
  <c r="AM263" i="1"/>
  <c r="AL263" i="1"/>
  <c r="AK263" i="1"/>
  <c r="AJ263" i="1"/>
  <c r="AI263" i="1"/>
  <c r="AH263" i="1"/>
  <c r="AG263" i="1"/>
  <c r="S263" i="1"/>
  <c r="N263" i="1"/>
  <c r="M263" i="1"/>
  <c r="I263" i="1"/>
  <c r="AM262" i="1"/>
  <c r="AL262" i="1"/>
  <c r="AK262" i="1"/>
  <c r="AJ262" i="1"/>
  <c r="AI262" i="1"/>
  <c r="AH262" i="1"/>
  <c r="AG262" i="1"/>
  <c r="S262" i="1"/>
  <c r="N262" i="1"/>
  <c r="M262" i="1"/>
  <c r="I262" i="1"/>
  <c r="AM261" i="1"/>
  <c r="AL261" i="1"/>
  <c r="AK261" i="1"/>
  <c r="AJ261" i="1"/>
  <c r="AI261" i="1"/>
  <c r="AH261" i="1"/>
  <c r="AG261" i="1"/>
  <c r="S261" i="1"/>
  <c r="N261" i="1"/>
  <c r="M261" i="1"/>
  <c r="I261" i="1"/>
  <c r="AM260" i="1"/>
  <c r="AL260" i="1"/>
  <c r="AK260" i="1"/>
  <c r="AJ260" i="1"/>
  <c r="AI260" i="1"/>
  <c r="AH260" i="1"/>
  <c r="AG260" i="1"/>
  <c r="S260" i="1"/>
  <c r="N260" i="1"/>
  <c r="M260" i="1"/>
  <c r="I260" i="1"/>
  <c r="AM259" i="1"/>
  <c r="AL259" i="1"/>
  <c r="AK259" i="1"/>
  <c r="AJ259" i="1"/>
  <c r="AI259" i="1"/>
  <c r="AH259" i="1"/>
  <c r="AG259" i="1"/>
  <c r="S259" i="1"/>
  <c r="N259" i="1"/>
  <c r="M259" i="1"/>
  <c r="I259" i="1"/>
  <c r="AM258" i="1"/>
  <c r="AL258" i="1"/>
  <c r="AK258" i="1"/>
  <c r="AJ258" i="1"/>
  <c r="AI258" i="1"/>
  <c r="AH258" i="1"/>
  <c r="AG258" i="1"/>
  <c r="S258" i="1"/>
  <c r="N258" i="1"/>
  <c r="M258" i="1"/>
  <c r="I258" i="1"/>
  <c r="AM257" i="1"/>
  <c r="AL257" i="1"/>
  <c r="AK257" i="1"/>
  <c r="AJ257" i="1"/>
  <c r="AI257" i="1"/>
  <c r="AH257" i="1"/>
  <c r="AG257" i="1"/>
  <c r="S257" i="1"/>
  <c r="N257" i="1"/>
  <c r="M257" i="1"/>
  <c r="I257" i="1"/>
  <c r="AM256" i="1"/>
  <c r="AL256" i="1"/>
  <c r="AK256" i="1"/>
  <c r="AJ256" i="1"/>
  <c r="AI256" i="1"/>
  <c r="AH256" i="1"/>
  <c r="AG256" i="1"/>
  <c r="S256" i="1"/>
  <c r="N256" i="1"/>
  <c r="M256" i="1"/>
  <c r="I256" i="1"/>
  <c r="AM255" i="1"/>
  <c r="AL255" i="1"/>
  <c r="AK255" i="1"/>
  <c r="AJ255" i="1"/>
  <c r="AI255" i="1"/>
  <c r="AH255" i="1"/>
  <c r="AG255" i="1"/>
  <c r="S255" i="1"/>
  <c r="N255" i="1"/>
  <c r="M255" i="1"/>
  <c r="I255" i="1"/>
  <c r="AM254" i="1"/>
  <c r="AL254" i="1"/>
  <c r="AK254" i="1"/>
  <c r="AJ254" i="1"/>
  <c r="AI254" i="1"/>
  <c r="AH254" i="1"/>
  <c r="AG254" i="1"/>
  <c r="S254" i="1"/>
  <c r="N254" i="1"/>
  <c r="M254" i="1"/>
  <c r="I254" i="1"/>
  <c r="AM253" i="1"/>
  <c r="AL253" i="1"/>
  <c r="AK253" i="1"/>
  <c r="AJ253" i="1"/>
  <c r="AI253" i="1"/>
  <c r="AH253" i="1"/>
  <c r="AG253" i="1"/>
  <c r="S253" i="1"/>
  <c r="N253" i="1"/>
  <c r="M253" i="1"/>
  <c r="I253" i="1"/>
  <c r="AM252" i="1"/>
  <c r="AL252" i="1"/>
  <c r="AK252" i="1"/>
  <c r="AJ252" i="1"/>
  <c r="AI252" i="1"/>
  <c r="AH252" i="1"/>
  <c r="AG252" i="1"/>
  <c r="S252" i="1"/>
  <c r="N252" i="1"/>
  <c r="M252" i="1"/>
  <c r="I252" i="1"/>
  <c r="AM251" i="1"/>
  <c r="AL251" i="1"/>
  <c r="AK251" i="1"/>
  <c r="AJ251" i="1"/>
  <c r="AI251" i="1"/>
  <c r="AH251" i="1"/>
  <c r="AG251" i="1"/>
  <c r="S251" i="1"/>
  <c r="N251" i="1"/>
  <c r="M251" i="1"/>
  <c r="I251" i="1"/>
  <c r="AM250" i="1"/>
  <c r="AL250" i="1"/>
  <c r="AK250" i="1"/>
  <c r="AJ250" i="1"/>
  <c r="AI250" i="1"/>
  <c r="AH250" i="1"/>
  <c r="AG250" i="1"/>
  <c r="S250" i="1"/>
  <c r="N250" i="1"/>
  <c r="M250" i="1"/>
  <c r="I250" i="1"/>
  <c r="AM249" i="1"/>
  <c r="AL249" i="1"/>
  <c r="AK249" i="1"/>
  <c r="AJ249" i="1"/>
  <c r="AI249" i="1"/>
  <c r="AH249" i="1"/>
  <c r="AG249" i="1"/>
  <c r="S249" i="1"/>
  <c r="N249" i="1"/>
  <c r="M249" i="1"/>
  <c r="I249" i="1"/>
  <c r="AM248" i="1"/>
  <c r="AL248" i="1"/>
  <c r="AK248" i="1"/>
  <c r="AJ248" i="1"/>
  <c r="AI248" i="1"/>
  <c r="AH248" i="1"/>
  <c r="AG248" i="1"/>
  <c r="S248" i="1"/>
  <c r="N248" i="1"/>
  <c r="M248" i="1"/>
  <c r="I248" i="1"/>
  <c r="AM247" i="1"/>
  <c r="AL247" i="1"/>
  <c r="AK247" i="1"/>
  <c r="AJ247" i="1"/>
  <c r="AI247" i="1"/>
  <c r="AH247" i="1"/>
  <c r="AG247" i="1"/>
  <c r="S247" i="1"/>
  <c r="N247" i="1"/>
  <c r="M247" i="1"/>
  <c r="I247" i="1"/>
  <c r="AM246" i="1"/>
  <c r="AL246" i="1"/>
  <c r="AK246" i="1"/>
  <c r="AJ246" i="1"/>
  <c r="AI246" i="1"/>
  <c r="AH246" i="1"/>
  <c r="AG246" i="1"/>
  <c r="S246" i="1"/>
  <c r="N246" i="1"/>
  <c r="M246" i="1"/>
  <c r="I246" i="1"/>
  <c r="AM245" i="1"/>
  <c r="AL245" i="1"/>
  <c r="AK245" i="1"/>
  <c r="AJ245" i="1"/>
  <c r="AI245" i="1"/>
  <c r="AH245" i="1"/>
  <c r="AG245" i="1"/>
  <c r="S245" i="1"/>
  <c r="N245" i="1"/>
  <c r="M245" i="1"/>
  <c r="I245" i="1"/>
  <c r="AM244" i="1"/>
  <c r="AL244" i="1"/>
  <c r="AK244" i="1"/>
  <c r="AJ244" i="1"/>
  <c r="AI244" i="1"/>
  <c r="AH244" i="1"/>
  <c r="AG244" i="1"/>
  <c r="S244" i="1"/>
  <c r="N244" i="1"/>
  <c r="M244" i="1"/>
  <c r="I244" i="1"/>
  <c r="AM243" i="1"/>
  <c r="AL243" i="1"/>
  <c r="AK243" i="1"/>
  <c r="AJ243" i="1"/>
  <c r="AI243" i="1"/>
  <c r="AH243" i="1"/>
  <c r="AG243" i="1"/>
  <c r="S243" i="1"/>
  <c r="N243" i="1"/>
  <c r="M243" i="1"/>
  <c r="I243" i="1"/>
  <c r="AM242" i="1"/>
  <c r="AL242" i="1"/>
  <c r="AK242" i="1"/>
  <c r="AJ242" i="1"/>
  <c r="AI242" i="1"/>
  <c r="AH242" i="1"/>
  <c r="AG242" i="1"/>
  <c r="S242" i="1"/>
  <c r="N242" i="1"/>
  <c r="M242" i="1"/>
  <c r="I242" i="1"/>
  <c r="AM241" i="1"/>
  <c r="AL241" i="1"/>
  <c r="AK241" i="1"/>
  <c r="AJ241" i="1"/>
  <c r="AI241" i="1"/>
  <c r="AH241" i="1"/>
  <c r="AG241" i="1"/>
  <c r="S241" i="1"/>
  <c r="N241" i="1"/>
  <c r="M241" i="1"/>
  <c r="I241" i="1"/>
  <c r="AM240" i="1"/>
  <c r="AL240" i="1"/>
  <c r="AK240" i="1"/>
  <c r="AJ240" i="1"/>
  <c r="AI240" i="1"/>
  <c r="AH240" i="1"/>
  <c r="AG240" i="1"/>
  <c r="S240" i="1"/>
  <c r="N240" i="1"/>
  <c r="M240" i="1"/>
  <c r="I240" i="1"/>
  <c r="AM239" i="1"/>
  <c r="AL239" i="1"/>
  <c r="AK239" i="1"/>
  <c r="AJ239" i="1"/>
  <c r="AI239" i="1"/>
  <c r="AH239" i="1"/>
  <c r="AG239" i="1"/>
  <c r="S239" i="1"/>
  <c r="N239" i="1"/>
  <c r="M239" i="1"/>
  <c r="I239" i="1"/>
  <c r="AM238" i="1"/>
  <c r="AL238" i="1"/>
  <c r="AK238" i="1"/>
  <c r="AJ238" i="1"/>
  <c r="AI238" i="1"/>
  <c r="AH238" i="1"/>
  <c r="AG238" i="1"/>
  <c r="S238" i="1"/>
  <c r="N238" i="1"/>
  <c r="M238" i="1"/>
  <c r="I238" i="1"/>
  <c r="AM237" i="1"/>
  <c r="AL237" i="1"/>
  <c r="AK237" i="1"/>
  <c r="AJ237" i="1"/>
  <c r="AI237" i="1"/>
  <c r="AH237" i="1"/>
  <c r="AG237" i="1"/>
  <c r="S237" i="1"/>
  <c r="N237" i="1"/>
  <c r="M237" i="1"/>
  <c r="I237" i="1"/>
  <c r="AM236" i="1"/>
  <c r="AL236" i="1"/>
  <c r="AK236" i="1"/>
  <c r="AJ236" i="1"/>
  <c r="AI236" i="1"/>
  <c r="AH236" i="1"/>
  <c r="AG236" i="1"/>
  <c r="S236" i="1"/>
  <c r="N236" i="1"/>
  <c r="M236" i="1"/>
  <c r="I236" i="1"/>
  <c r="AM235" i="1"/>
  <c r="AL235" i="1"/>
  <c r="AK235" i="1"/>
  <c r="AJ235" i="1"/>
  <c r="AI235" i="1"/>
  <c r="AH235" i="1"/>
  <c r="AG235" i="1"/>
  <c r="S235" i="1"/>
  <c r="N235" i="1"/>
  <c r="M235" i="1"/>
  <c r="I235" i="1"/>
  <c r="AM234" i="1"/>
  <c r="AL234" i="1"/>
  <c r="AK234" i="1"/>
  <c r="AJ234" i="1"/>
  <c r="AI234" i="1"/>
  <c r="AH234" i="1"/>
  <c r="AG234" i="1"/>
  <c r="S234" i="1"/>
  <c r="N234" i="1"/>
  <c r="M234" i="1"/>
  <c r="I234" i="1"/>
  <c r="AM233" i="1"/>
  <c r="AL233" i="1"/>
  <c r="AK233" i="1"/>
  <c r="AJ233" i="1"/>
  <c r="AI233" i="1"/>
  <c r="AH233" i="1"/>
  <c r="AG233" i="1"/>
  <c r="S233" i="1"/>
  <c r="N233" i="1"/>
  <c r="M233" i="1"/>
  <c r="I233" i="1"/>
  <c r="AM232" i="1"/>
  <c r="AL232" i="1"/>
  <c r="AK232" i="1"/>
  <c r="AJ232" i="1"/>
  <c r="AI232" i="1"/>
  <c r="AH232" i="1"/>
  <c r="AG232" i="1"/>
  <c r="S232" i="1"/>
  <c r="N232" i="1"/>
  <c r="M232" i="1"/>
  <c r="I232" i="1"/>
  <c r="AM231" i="1"/>
  <c r="AL231" i="1"/>
  <c r="AK231" i="1"/>
  <c r="AJ231" i="1"/>
  <c r="AI231" i="1"/>
  <c r="AH231" i="1"/>
  <c r="AG231" i="1"/>
  <c r="S231" i="1"/>
  <c r="N231" i="1"/>
  <c r="M231" i="1"/>
  <c r="I231" i="1"/>
  <c r="AM230" i="1"/>
  <c r="AL230" i="1"/>
  <c r="AK230" i="1"/>
  <c r="AJ230" i="1"/>
  <c r="AI230" i="1"/>
  <c r="AH230" i="1"/>
  <c r="AG230" i="1"/>
  <c r="S230" i="1"/>
  <c r="N230" i="1"/>
  <c r="M230" i="1"/>
  <c r="I230" i="1"/>
  <c r="AM229" i="1"/>
  <c r="AL229" i="1"/>
  <c r="AK229" i="1"/>
  <c r="AJ229" i="1"/>
  <c r="AI229" i="1"/>
  <c r="AH229" i="1"/>
  <c r="AG229" i="1"/>
  <c r="S229" i="1"/>
  <c r="N229" i="1"/>
  <c r="M229" i="1"/>
  <c r="I229" i="1"/>
  <c r="AM228" i="1"/>
  <c r="AL228" i="1"/>
  <c r="AK228" i="1"/>
  <c r="AJ228" i="1"/>
  <c r="AI228" i="1"/>
  <c r="AH228" i="1"/>
  <c r="AG228" i="1"/>
  <c r="S228" i="1"/>
  <c r="N228" i="1"/>
  <c r="M228" i="1"/>
  <c r="I228" i="1"/>
  <c r="AM227" i="1"/>
  <c r="AL227" i="1"/>
  <c r="AK227" i="1"/>
  <c r="AJ227" i="1"/>
  <c r="AI227" i="1"/>
  <c r="AH227" i="1"/>
  <c r="AG227" i="1"/>
  <c r="S227" i="1"/>
  <c r="N227" i="1"/>
  <c r="M227" i="1"/>
  <c r="I227" i="1"/>
  <c r="AM226" i="1"/>
  <c r="AL226" i="1"/>
  <c r="AK226" i="1"/>
  <c r="AJ226" i="1"/>
  <c r="AI226" i="1"/>
  <c r="AH226" i="1"/>
  <c r="AG226" i="1"/>
  <c r="S226" i="1"/>
  <c r="N226" i="1"/>
  <c r="M226" i="1"/>
  <c r="I226" i="1"/>
  <c r="AM225" i="1"/>
  <c r="AL225" i="1"/>
  <c r="AK225" i="1"/>
  <c r="AJ225" i="1"/>
  <c r="AI225" i="1"/>
  <c r="AH225" i="1"/>
  <c r="AG225" i="1"/>
  <c r="S225" i="1"/>
  <c r="N225" i="1"/>
  <c r="M225" i="1"/>
  <c r="I225" i="1"/>
  <c r="AM224" i="1"/>
  <c r="AL224" i="1"/>
  <c r="AK224" i="1"/>
  <c r="AJ224" i="1"/>
  <c r="AI224" i="1"/>
  <c r="AH224" i="1"/>
  <c r="AG224" i="1"/>
  <c r="S224" i="1"/>
  <c r="N224" i="1"/>
  <c r="M224" i="1"/>
  <c r="I224" i="1"/>
  <c r="AM223" i="1"/>
  <c r="AL223" i="1"/>
  <c r="AK223" i="1"/>
  <c r="AJ223" i="1"/>
  <c r="AI223" i="1"/>
  <c r="AH223" i="1"/>
  <c r="AG223" i="1"/>
  <c r="S223" i="1"/>
  <c r="N223" i="1"/>
  <c r="M223" i="1"/>
  <c r="I223" i="1"/>
  <c r="AM222" i="1"/>
  <c r="AL222" i="1"/>
  <c r="AK222" i="1"/>
  <c r="AJ222" i="1"/>
  <c r="AI222" i="1"/>
  <c r="AH222" i="1"/>
  <c r="AG222" i="1"/>
  <c r="S222" i="1"/>
  <c r="N222" i="1"/>
  <c r="M222" i="1"/>
  <c r="I222" i="1"/>
  <c r="AM221" i="1"/>
  <c r="AL221" i="1"/>
  <c r="AK221" i="1"/>
  <c r="AJ221" i="1"/>
  <c r="AI221" i="1"/>
  <c r="AH221" i="1"/>
  <c r="AG221" i="1"/>
  <c r="S221" i="1"/>
  <c r="N221" i="1"/>
  <c r="M221" i="1"/>
  <c r="I221" i="1"/>
  <c r="AM220" i="1"/>
  <c r="AL220" i="1"/>
  <c r="AK220" i="1"/>
  <c r="AJ220" i="1"/>
  <c r="AI220" i="1"/>
  <c r="AH220" i="1"/>
  <c r="AG220" i="1"/>
  <c r="S220" i="1"/>
  <c r="N220" i="1"/>
  <c r="M220" i="1"/>
  <c r="I220" i="1"/>
  <c r="AM219" i="1"/>
  <c r="AL219" i="1"/>
  <c r="AK219" i="1"/>
  <c r="AJ219" i="1"/>
  <c r="AI219" i="1"/>
  <c r="AH219" i="1"/>
  <c r="AG219" i="1"/>
  <c r="S219" i="1"/>
  <c r="N219" i="1"/>
  <c r="M219" i="1"/>
  <c r="I219" i="1"/>
  <c r="AM218" i="1"/>
  <c r="AL218" i="1"/>
  <c r="AK218" i="1"/>
  <c r="AJ218" i="1"/>
  <c r="AI218" i="1"/>
  <c r="AH218" i="1"/>
  <c r="AG218" i="1"/>
  <c r="S218" i="1"/>
  <c r="N218" i="1"/>
  <c r="M218" i="1"/>
  <c r="I218" i="1"/>
  <c r="AM217" i="1"/>
  <c r="AL217" i="1"/>
  <c r="AK217" i="1"/>
  <c r="AJ217" i="1"/>
  <c r="AI217" i="1"/>
  <c r="AH217" i="1"/>
  <c r="AG217" i="1"/>
  <c r="S217" i="1"/>
  <c r="N217" i="1"/>
  <c r="M217" i="1"/>
  <c r="I217" i="1"/>
  <c r="AM216" i="1"/>
  <c r="AL216" i="1"/>
  <c r="AK216" i="1"/>
  <c r="AJ216" i="1"/>
  <c r="AI216" i="1"/>
  <c r="AH216" i="1"/>
  <c r="AG216" i="1"/>
  <c r="S216" i="1"/>
  <c r="N216" i="1"/>
  <c r="M216" i="1"/>
  <c r="I216" i="1"/>
  <c r="AM215" i="1"/>
  <c r="AL215" i="1"/>
  <c r="AK215" i="1"/>
  <c r="AJ215" i="1"/>
  <c r="AI215" i="1"/>
  <c r="AH215" i="1"/>
  <c r="AG215" i="1"/>
  <c r="S215" i="1"/>
  <c r="N215" i="1"/>
  <c r="M215" i="1"/>
  <c r="I215" i="1"/>
  <c r="AM214" i="1"/>
  <c r="AL214" i="1"/>
  <c r="AK214" i="1"/>
  <c r="AJ214" i="1"/>
  <c r="AI214" i="1"/>
  <c r="AH214" i="1"/>
  <c r="AG214" i="1"/>
  <c r="S214" i="1"/>
  <c r="N214" i="1"/>
  <c r="M214" i="1"/>
  <c r="I214" i="1"/>
  <c r="AM213" i="1"/>
  <c r="AL213" i="1"/>
  <c r="AK213" i="1"/>
  <c r="AJ213" i="1"/>
  <c r="AI213" i="1"/>
  <c r="AH213" i="1"/>
  <c r="AG213" i="1"/>
  <c r="S213" i="1"/>
  <c r="N213" i="1"/>
  <c r="M213" i="1"/>
  <c r="I213" i="1"/>
  <c r="AM212" i="1"/>
  <c r="AL212" i="1"/>
  <c r="AK212" i="1"/>
  <c r="AJ212" i="1"/>
  <c r="AI212" i="1"/>
  <c r="AH212" i="1"/>
  <c r="AG212" i="1"/>
  <c r="S212" i="1"/>
  <c r="N212" i="1"/>
  <c r="M212" i="1"/>
  <c r="I212" i="1"/>
  <c r="AM211" i="1"/>
  <c r="AL211" i="1"/>
  <c r="AK211" i="1"/>
  <c r="AJ211" i="1"/>
  <c r="AI211" i="1"/>
  <c r="AH211" i="1"/>
  <c r="AG211" i="1"/>
  <c r="S211" i="1"/>
  <c r="N211" i="1"/>
  <c r="M211" i="1"/>
  <c r="I211" i="1"/>
  <c r="AM210" i="1"/>
  <c r="AL210" i="1"/>
  <c r="AK210" i="1"/>
  <c r="AJ210" i="1"/>
  <c r="AI210" i="1"/>
  <c r="AH210" i="1"/>
  <c r="AG210" i="1"/>
  <c r="S210" i="1"/>
  <c r="N210" i="1"/>
  <c r="M210" i="1"/>
  <c r="I210" i="1"/>
  <c r="AM209" i="1"/>
  <c r="AL209" i="1"/>
  <c r="AK209" i="1"/>
  <c r="AJ209" i="1"/>
  <c r="AI209" i="1"/>
  <c r="AH209" i="1"/>
  <c r="AG209" i="1"/>
  <c r="S209" i="1"/>
  <c r="N209" i="1"/>
  <c r="M209" i="1"/>
  <c r="I209" i="1"/>
  <c r="AM208" i="1"/>
  <c r="AL208" i="1"/>
  <c r="AK208" i="1"/>
  <c r="AJ208" i="1"/>
  <c r="AI208" i="1"/>
  <c r="AH208" i="1"/>
  <c r="AG208" i="1"/>
  <c r="S208" i="1"/>
  <c r="N208" i="1"/>
  <c r="M208" i="1"/>
  <c r="I208" i="1"/>
  <c r="AM207" i="1"/>
  <c r="AL207" i="1"/>
  <c r="AK207" i="1"/>
  <c r="AJ207" i="1"/>
  <c r="AI207" i="1"/>
  <c r="AH207" i="1"/>
  <c r="AG207" i="1"/>
  <c r="S207" i="1"/>
  <c r="N207" i="1"/>
  <c r="M207" i="1"/>
  <c r="I207" i="1"/>
  <c r="AM206" i="1"/>
  <c r="AL206" i="1"/>
  <c r="AK206" i="1"/>
  <c r="AJ206" i="1"/>
  <c r="AI206" i="1"/>
  <c r="AH206" i="1"/>
  <c r="AG206" i="1"/>
  <c r="S206" i="1"/>
  <c r="N206" i="1"/>
  <c r="M206" i="1"/>
  <c r="I206" i="1"/>
  <c r="AM205" i="1"/>
  <c r="AL205" i="1"/>
  <c r="AK205" i="1"/>
  <c r="AJ205" i="1"/>
  <c r="AI205" i="1"/>
  <c r="AH205" i="1"/>
  <c r="AG205" i="1"/>
  <c r="S205" i="1"/>
  <c r="N205" i="1"/>
  <c r="M205" i="1"/>
  <c r="I205" i="1"/>
  <c r="AM204" i="1"/>
  <c r="AL204" i="1"/>
  <c r="AK204" i="1"/>
  <c r="AJ204" i="1"/>
  <c r="AI204" i="1"/>
  <c r="AH204" i="1"/>
  <c r="AG204" i="1"/>
  <c r="S204" i="1"/>
  <c r="N204" i="1"/>
  <c r="M204" i="1"/>
  <c r="I204" i="1"/>
  <c r="AM203" i="1"/>
  <c r="AL203" i="1"/>
  <c r="AK203" i="1"/>
  <c r="AJ203" i="1"/>
  <c r="AI203" i="1"/>
  <c r="AH203" i="1"/>
  <c r="AG203" i="1"/>
  <c r="S203" i="1"/>
  <c r="N203" i="1"/>
  <c r="M203" i="1"/>
  <c r="I203" i="1"/>
  <c r="AM202" i="1"/>
  <c r="AL202" i="1"/>
  <c r="AK202" i="1"/>
  <c r="AJ202" i="1"/>
  <c r="AI202" i="1"/>
  <c r="AH202" i="1"/>
  <c r="AG202" i="1"/>
  <c r="S202" i="1"/>
  <c r="N202" i="1"/>
  <c r="M202" i="1"/>
  <c r="I202" i="1"/>
  <c r="AM201" i="1"/>
  <c r="AL201" i="1"/>
  <c r="AK201" i="1"/>
  <c r="AJ201" i="1"/>
  <c r="AI201" i="1"/>
  <c r="AH201" i="1"/>
  <c r="AG201" i="1"/>
  <c r="S201" i="1"/>
  <c r="N201" i="1"/>
  <c r="M201" i="1"/>
  <c r="I201" i="1"/>
  <c r="AM200" i="1"/>
  <c r="AL200" i="1"/>
  <c r="AK200" i="1"/>
  <c r="AJ200" i="1"/>
  <c r="AI200" i="1"/>
  <c r="AH200" i="1"/>
  <c r="AG200" i="1"/>
  <c r="S200" i="1"/>
  <c r="N200" i="1"/>
  <c r="M200" i="1"/>
  <c r="I200" i="1"/>
  <c r="AM199" i="1"/>
  <c r="AL199" i="1"/>
  <c r="AK199" i="1"/>
  <c r="AJ199" i="1"/>
  <c r="AI199" i="1"/>
  <c r="AH199" i="1"/>
  <c r="AG199" i="1"/>
  <c r="S199" i="1"/>
  <c r="N199" i="1"/>
  <c r="M199" i="1"/>
  <c r="I199" i="1"/>
  <c r="AM198" i="1"/>
  <c r="AL198" i="1"/>
  <c r="AK198" i="1"/>
  <c r="AJ198" i="1"/>
  <c r="AI198" i="1"/>
  <c r="AH198" i="1"/>
  <c r="AG198" i="1"/>
  <c r="S198" i="1"/>
  <c r="N198" i="1"/>
  <c r="M198" i="1"/>
  <c r="I198" i="1"/>
  <c r="AM197" i="1"/>
  <c r="AL197" i="1"/>
  <c r="AK197" i="1"/>
  <c r="AJ197" i="1"/>
  <c r="AI197" i="1"/>
  <c r="AH197" i="1"/>
  <c r="AG197" i="1"/>
  <c r="S197" i="1"/>
  <c r="N197" i="1"/>
  <c r="M197" i="1"/>
  <c r="I197" i="1"/>
  <c r="AM196" i="1"/>
  <c r="AL196" i="1"/>
  <c r="AK196" i="1"/>
  <c r="AJ196" i="1"/>
  <c r="AI196" i="1"/>
  <c r="AH196" i="1"/>
  <c r="AG196" i="1"/>
  <c r="S196" i="1"/>
  <c r="N196" i="1"/>
  <c r="M196" i="1"/>
  <c r="I196" i="1"/>
  <c r="AM195" i="1"/>
  <c r="AL195" i="1"/>
  <c r="AK195" i="1"/>
  <c r="AJ195" i="1"/>
  <c r="AI195" i="1"/>
  <c r="AH195" i="1"/>
  <c r="AG195" i="1"/>
  <c r="S195" i="1"/>
  <c r="N195" i="1"/>
  <c r="M195" i="1"/>
  <c r="I195" i="1"/>
  <c r="AM194" i="1"/>
  <c r="AL194" i="1"/>
  <c r="AK194" i="1"/>
  <c r="AJ194" i="1"/>
  <c r="AI194" i="1"/>
  <c r="AH194" i="1"/>
  <c r="AG194" i="1"/>
  <c r="S194" i="1"/>
  <c r="N194" i="1"/>
  <c r="M194" i="1"/>
  <c r="I194" i="1"/>
  <c r="AM193" i="1"/>
  <c r="AL193" i="1"/>
  <c r="AK193" i="1"/>
  <c r="AJ193" i="1"/>
  <c r="AI193" i="1"/>
  <c r="AH193" i="1"/>
  <c r="AG193" i="1"/>
  <c r="S193" i="1"/>
  <c r="N193" i="1"/>
  <c r="M193" i="1"/>
  <c r="I193" i="1"/>
  <c r="AM192" i="1"/>
  <c r="AL192" i="1"/>
  <c r="AK192" i="1"/>
  <c r="AJ192" i="1"/>
  <c r="AI192" i="1"/>
  <c r="AH192" i="1"/>
  <c r="AG192" i="1"/>
  <c r="S192" i="1"/>
  <c r="N192" i="1"/>
  <c r="M192" i="1"/>
  <c r="I192" i="1"/>
  <c r="AM191" i="1"/>
  <c r="AL191" i="1"/>
  <c r="AK191" i="1"/>
  <c r="AJ191" i="1"/>
  <c r="AI191" i="1"/>
  <c r="AH191" i="1"/>
  <c r="AG191" i="1"/>
  <c r="S191" i="1"/>
  <c r="N191" i="1"/>
  <c r="M191" i="1"/>
  <c r="I191" i="1"/>
  <c r="AM190" i="1"/>
  <c r="AL190" i="1"/>
  <c r="AK190" i="1"/>
  <c r="AJ190" i="1"/>
  <c r="AI190" i="1"/>
  <c r="AH190" i="1"/>
  <c r="AG190" i="1"/>
  <c r="S190" i="1"/>
  <c r="N190" i="1"/>
  <c r="M190" i="1"/>
  <c r="I190" i="1"/>
  <c r="AM189" i="1"/>
  <c r="AL189" i="1"/>
  <c r="AK189" i="1"/>
  <c r="AJ189" i="1"/>
  <c r="AI189" i="1"/>
  <c r="AH189" i="1"/>
  <c r="AG189" i="1"/>
  <c r="S189" i="1"/>
  <c r="N189" i="1"/>
  <c r="M189" i="1"/>
  <c r="I189" i="1"/>
  <c r="AM188" i="1"/>
  <c r="AL188" i="1"/>
  <c r="AK188" i="1"/>
  <c r="AJ188" i="1"/>
  <c r="AI188" i="1"/>
  <c r="AH188" i="1"/>
  <c r="AG188" i="1"/>
  <c r="S188" i="1"/>
  <c r="N188" i="1"/>
  <c r="M188" i="1"/>
  <c r="I188" i="1"/>
  <c r="AM169" i="1"/>
  <c r="AL169" i="1"/>
  <c r="AK169" i="1"/>
  <c r="AJ169" i="1"/>
  <c r="AI169" i="1"/>
  <c r="AH169" i="1"/>
  <c r="AG169" i="1"/>
  <c r="S169" i="1"/>
  <c r="N169" i="1"/>
  <c r="M169" i="1"/>
  <c r="I169" i="1"/>
  <c r="AM168" i="1"/>
  <c r="AL168" i="1"/>
  <c r="AK168" i="1"/>
  <c r="AJ168" i="1"/>
  <c r="AI168" i="1"/>
  <c r="AH168" i="1"/>
  <c r="AG168" i="1"/>
  <c r="S168" i="1"/>
  <c r="N168" i="1"/>
  <c r="M168" i="1"/>
  <c r="I168" i="1"/>
  <c r="AM167" i="1"/>
  <c r="AL167" i="1"/>
  <c r="AK167" i="1"/>
  <c r="AJ167" i="1"/>
  <c r="AI167" i="1"/>
  <c r="AH167" i="1"/>
  <c r="AG167" i="1"/>
  <c r="S167" i="1"/>
  <c r="N167" i="1"/>
  <c r="M167" i="1"/>
  <c r="I167" i="1"/>
  <c r="AM166" i="1"/>
  <c r="AL166" i="1"/>
  <c r="AK166" i="1"/>
  <c r="AJ166" i="1"/>
  <c r="AI166" i="1"/>
  <c r="AH166" i="1"/>
  <c r="AG166" i="1"/>
  <c r="S166" i="1"/>
  <c r="N166" i="1"/>
  <c r="M166" i="1"/>
  <c r="I166" i="1"/>
  <c r="AM165" i="1"/>
  <c r="AL165" i="1"/>
  <c r="AK165" i="1"/>
  <c r="AJ165" i="1"/>
  <c r="AI165" i="1"/>
  <c r="AH165" i="1"/>
  <c r="AG165" i="1"/>
  <c r="S165" i="1"/>
  <c r="N165" i="1"/>
  <c r="M165" i="1"/>
  <c r="I165" i="1"/>
  <c r="AM164" i="1"/>
  <c r="AL164" i="1"/>
  <c r="AK164" i="1"/>
  <c r="AJ164" i="1"/>
  <c r="AI164" i="1"/>
  <c r="AH164" i="1"/>
  <c r="AG164" i="1"/>
  <c r="S164" i="1"/>
  <c r="N164" i="1"/>
  <c r="M164" i="1"/>
  <c r="I164" i="1"/>
  <c r="AM163" i="1"/>
  <c r="AL163" i="1"/>
  <c r="AK163" i="1"/>
  <c r="AJ163" i="1"/>
  <c r="AI163" i="1"/>
  <c r="AH163" i="1"/>
  <c r="AG163" i="1"/>
  <c r="S163" i="1"/>
  <c r="N163" i="1"/>
  <c r="M163" i="1"/>
  <c r="I163" i="1"/>
  <c r="AM162" i="1"/>
  <c r="AL162" i="1"/>
  <c r="AK162" i="1"/>
  <c r="AJ162" i="1"/>
  <c r="AI162" i="1"/>
  <c r="AH162" i="1"/>
  <c r="AG162" i="1"/>
  <c r="S162" i="1"/>
  <c r="N162" i="1"/>
  <c r="M162" i="1"/>
  <c r="I162" i="1"/>
  <c r="AM161" i="1"/>
  <c r="AL161" i="1"/>
  <c r="AK161" i="1"/>
  <c r="AJ161" i="1"/>
  <c r="AI161" i="1"/>
  <c r="AH161" i="1"/>
  <c r="AG161" i="1"/>
  <c r="S161" i="1"/>
  <c r="N161" i="1"/>
  <c r="M161" i="1"/>
  <c r="I161" i="1"/>
  <c r="AM160" i="1"/>
  <c r="AL160" i="1"/>
  <c r="AK160" i="1"/>
  <c r="AJ160" i="1"/>
  <c r="AI160" i="1"/>
  <c r="AH160" i="1"/>
  <c r="AG160" i="1"/>
  <c r="S160" i="1"/>
  <c r="N160" i="1"/>
  <c r="M160" i="1"/>
  <c r="I160" i="1"/>
  <c r="AM159" i="1"/>
  <c r="AL159" i="1"/>
  <c r="AK159" i="1"/>
  <c r="AJ159" i="1"/>
  <c r="AI159" i="1"/>
  <c r="AH159" i="1"/>
  <c r="AG159" i="1"/>
  <c r="S159" i="1"/>
  <c r="N159" i="1"/>
  <c r="M159" i="1"/>
  <c r="I159" i="1"/>
  <c r="AM158" i="1"/>
  <c r="AL158" i="1"/>
  <c r="AK158" i="1"/>
  <c r="AJ158" i="1"/>
  <c r="AI158" i="1"/>
  <c r="AH158" i="1"/>
  <c r="AG158" i="1"/>
  <c r="S158" i="1"/>
  <c r="N158" i="1"/>
  <c r="M158" i="1"/>
  <c r="I158" i="1"/>
  <c r="AM157" i="1"/>
  <c r="AL157" i="1"/>
  <c r="AK157" i="1"/>
  <c r="AJ157" i="1"/>
  <c r="AI157" i="1"/>
  <c r="AH157" i="1"/>
  <c r="AG157" i="1"/>
  <c r="S157" i="1"/>
  <c r="N157" i="1"/>
  <c r="M157" i="1"/>
  <c r="I157" i="1"/>
  <c r="AM156" i="1"/>
  <c r="AL156" i="1"/>
  <c r="AK156" i="1"/>
  <c r="AJ156" i="1"/>
  <c r="AI156" i="1"/>
  <c r="AH156" i="1"/>
  <c r="AG156" i="1"/>
  <c r="S156" i="1"/>
  <c r="N156" i="1"/>
  <c r="M156" i="1"/>
  <c r="I156" i="1"/>
  <c r="AM155" i="1"/>
  <c r="AL155" i="1"/>
  <c r="AK155" i="1"/>
  <c r="AJ155" i="1"/>
  <c r="AI155" i="1"/>
  <c r="AH155" i="1"/>
  <c r="AG155" i="1"/>
  <c r="S155" i="1"/>
  <c r="N155" i="1"/>
  <c r="M155" i="1"/>
  <c r="I155" i="1"/>
  <c r="AM154" i="1"/>
  <c r="AL154" i="1"/>
  <c r="AK154" i="1"/>
  <c r="AJ154" i="1"/>
  <c r="AI154" i="1"/>
  <c r="AH154" i="1"/>
  <c r="AG154" i="1"/>
  <c r="S154" i="1"/>
  <c r="N154" i="1"/>
  <c r="M154" i="1"/>
  <c r="I154" i="1"/>
  <c r="AM153" i="1"/>
  <c r="AL153" i="1"/>
  <c r="AK153" i="1"/>
  <c r="AJ153" i="1"/>
  <c r="AI153" i="1"/>
  <c r="AH153" i="1"/>
  <c r="AG153" i="1"/>
  <c r="S153" i="1"/>
  <c r="N153" i="1"/>
  <c r="M153" i="1"/>
  <c r="I153" i="1"/>
  <c r="AM152" i="1"/>
  <c r="AL152" i="1"/>
  <c r="AK152" i="1"/>
  <c r="AJ152" i="1"/>
  <c r="AI152" i="1"/>
  <c r="AH152" i="1"/>
  <c r="AG152" i="1"/>
  <c r="S152" i="1"/>
  <c r="N152" i="1"/>
  <c r="M152" i="1"/>
  <c r="I152" i="1"/>
  <c r="AM151" i="1"/>
  <c r="AL151" i="1"/>
  <c r="AK151" i="1"/>
  <c r="AJ151" i="1"/>
  <c r="AI151" i="1"/>
  <c r="AH151" i="1"/>
  <c r="AG151" i="1"/>
  <c r="S151" i="1"/>
  <c r="N151" i="1"/>
  <c r="M151" i="1"/>
  <c r="I151" i="1"/>
  <c r="AM150" i="1"/>
  <c r="AL150" i="1"/>
  <c r="AK150" i="1"/>
  <c r="AJ150" i="1"/>
  <c r="AI150" i="1"/>
  <c r="AH150" i="1"/>
  <c r="AG150" i="1"/>
  <c r="S150" i="1"/>
  <c r="N150" i="1"/>
  <c r="M150" i="1"/>
  <c r="I150" i="1"/>
  <c r="AM149" i="1"/>
  <c r="AL149" i="1"/>
  <c r="AK149" i="1"/>
  <c r="AJ149" i="1"/>
  <c r="AI149" i="1"/>
  <c r="AH149" i="1"/>
  <c r="AG149" i="1"/>
  <c r="S149" i="1"/>
  <c r="N149" i="1"/>
  <c r="M149" i="1"/>
  <c r="I149" i="1"/>
  <c r="AM148" i="1"/>
  <c r="AL148" i="1"/>
  <c r="AK148" i="1"/>
  <c r="AJ148" i="1"/>
  <c r="AI148" i="1"/>
  <c r="AH148" i="1"/>
  <c r="AG148" i="1"/>
  <c r="S148" i="1"/>
  <c r="N148" i="1"/>
  <c r="M148" i="1"/>
  <c r="I148" i="1"/>
  <c r="AM147" i="1"/>
  <c r="AL147" i="1"/>
  <c r="AK147" i="1"/>
  <c r="AJ147" i="1"/>
  <c r="AI147" i="1"/>
  <c r="AH147" i="1"/>
  <c r="AG147" i="1"/>
  <c r="S147" i="1"/>
  <c r="N147" i="1"/>
  <c r="M147" i="1"/>
  <c r="I147" i="1"/>
  <c r="AM146" i="1"/>
  <c r="AL146" i="1"/>
  <c r="AK146" i="1"/>
  <c r="AJ146" i="1"/>
  <c r="AI146" i="1"/>
  <c r="AH146" i="1"/>
  <c r="AG146" i="1"/>
  <c r="S146" i="1"/>
  <c r="N146" i="1"/>
  <c r="M146" i="1"/>
  <c r="I146" i="1"/>
  <c r="AM145" i="1"/>
  <c r="AL145" i="1"/>
  <c r="AK145" i="1"/>
  <c r="AJ145" i="1"/>
  <c r="AI145" i="1"/>
  <c r="AH145" i="1"/>
  <c r="AG145" i="1"/>
  <c r="S145" i="1"/>
  <c r="N145" i="1"/>
  <c r="M145" i="1"/>
  <c r="I145" i="1"/>
  <c r="AM144" i="1"/>
  <c r="AL144" i="1"/>
  <c r="AK144" i="1"/>
  <c r="AJ144" i="1"/>
  <c r="AI144" i="1"/>
  <c r="AH144" i="1"/>
  <c r="AG144" i="1"/>
  <c r="S144" i="1"/>
  <c r="N144" i="1"/>
  <c r="M144" i="1"/>
  <c r="I144" i="1"/>
  <c r="AM143" i="1"/>
  <c r="AL143" i="1"/>
  <c r="AK143" i="1"/>
  <c r="AJ143" i="1"/>
  <c r="AI143" i="1"/>
  <c r="AH143" i="1"/>
  <c r="AG143" i="1"/>
  <c r="S143" i="1"/>
  <c r="N143" i="1"/>
  <c r="M143" i="1"/>
  <c r="I143" i="1"/>
  <c r="AM142" i="1"/>
  <c r="AL142" i="1"/>
  <c r="AK142" i="1"/>
  <c r="AJ142" i="1"/>
  <c r="AI142" i="1"/>
  <c r="AH142" i="1"/>
  <c r="AG142" i="1"/>
  <c r="S142" i="1"/>
  <c r="N142" i="1"/>
  <c r="M142" i="1"/>
  <c r="I142" i="1"/>
  <c r="AM141" i="1"/>
  <c r="AL141" i="1"/>
  <c r="AK141" i="1"/>
  <c r="AJ141" i="1"/>
  <c r="AI141" i="1"/>
  <c r="AH141" i="1"/>
  <c r="AG141" i="1"/>
  <c r="S141" i="1"/>
  <c r="N141" i="1"/>
  <c r="M141" i="1"/>
  <c r="I141" i="1"/>
  <c r="AM140" i="1"/>
  <c r="AL140" i="1"/>
  <c r="AK140" i="1"/>
  <c r="AJ140" i="1"/>
  <c r="AI140" i="1"/>
  <c r="AH140" i="1"/>
  <c r="AG140" i="1"/>
  <c r="S140" i="1"/>
  <c r="N140" i="1"/>
  <c r="M140" i="1"/>
  <c r="I140" i="1"/>
  <c r="AM139" i="1"/>
  <c r="AL139" i="1"/>
  <c r="AK139" i="1"/>
  <c r="AJ139" i="1"/>
  <c r="AI139" i="1"/>
  <c r="AH139" i="1"/>
  <c r="AG139" i="1"/>
  <c r="S139" i="1"/>
  <c r="N139" i="1"/>
  <c r="M139" i="1"/>
  <c r="I139" i="1"/>
  <c r="AM138" i="1"/>
  <c r="AL138" i="1"/>
  <c r="AK138" i="1"/>
  <c r="AJ138" i="1"/>
  <c r="AI138" i="1"/>
  <c r="AH138" i="1"/>
  <c r="AG138" i="1"/>
  <c r="S138" i="1"/>
  <c r="N138" i="1"/>
  <c r="M138" i="1"/>
  <c r="I138" i="1"/>
  <c r="AM137" i="1"/>
  <c r="AL137" i="1"/>
  <c r="AK137" i="1"/>
  <c r="AJ137" i="1"/>
  <c r="AI137" i="1"/>
  <c r="AH137" i="1"/>
  <c r="AG137" i="1"/>
  <c r="S137" i="1"/>
  <c r="N137" i="1"/>
  <c r="M137" i="1"/>
  <c r="I137" i="1"/>
  <c r="AM136" i="1"/>
  <c r="AL136" i="1"/>
  <c r="AK136" i="1"/>
  <c r="AJ136" i="1"/>
  <c r="AI136" i="1"/>
  <c r="AH136" i="1"/>
  <c r="AG136" i="1"/>
  <c r="S136" i="1"/>
  <c r="N136" i="1"/>
  <c r="M136" i="1"/>
  <c r="I136" i="1"/>
  <c r="AM135" i="1"/>
  <c r="AL135" i="1"/>
  <c r="AK135" i="1"/>
  <c r="AJ135" i="1"/>
  <c r="AI135" i="1"/>
  <c r="AH135" i="1"/>
  <c r="AG135" i="1"/>
  <c r="S135" i="1"/>
  <c r="N135" i="1"/>
  <c r="M135" i="1"/>
  <c r="I135" i="1"/>
  <c r="AM134" i="1"/>
  <c r="AL134" i="1"/>
  <c r="AK134" i="1"/>
  <c r="AJ134" i="1"/>
  <c r="AI134" i="1"/>
  <c r="AH134" i="1"/>
  <c r="AG134" i="1"/>
  <c r="S134" i="1"/>
  <c r="N134" i="1"/>
  <c r="M134" i="1"/>
  <c r="I134" i="1"/>
  <c r="AM133" i="1"/>
  <c r="AL133" i="1"/>
  <c r="AK133" i="1"/>
  <c r="AJ133" i="1"/>
  <c r="AI133" i="1"/>
  <c r="AH133" i="1"/>
  <c r="AG133" i="1"/>
  <c r="S133" i="1"/>
  <c r="N133" i="1"/>
  <c r="M133" i="1"/>
  <c r="I133" i="1"/>
  <c r="AM132" i="1"/>
  <c r="AL132" i="1"/>
  <c r="AK132" i="1"/>
  <c r="AJ132" i="1"/>
  <c r="AI132" i="1"/>
  <c r="AH132" i="1"/>
  <c r="AG132" i="1"/>
  <c r="S132" i="1"/>
  <c r="N132" i="1"/>
  <c r="M132" i="1"/>
  <c r="I132" i="1"/>
  <c r="AM131" i="1"/>
  <c r="AL131" i="1"/>
  <c r="AK131" i="1"/>
  <c r="AJ131" i="1"/>
  <c r="AI131" i="1"/>
  <c r="AH131" i="1"/>
  <c r="AG131" i="1"/>
  <c r="S131" i="1"/>
  <c r="N131" i="1"/>
  <c r="M131" i="1"/>
  <c r="I131" i="1"/>
  <c r="AM130" i="1"/>
  <c r="AL130" i="1"/>
  <c r="AK130" i="1"/>
  <c r="AJ130" i="1"/>
  <c r="AI130" i="1"/>
  <c r="AH130" i="1"/>
  <c r="AG130" i="1"/>
  <c r="S130" i="1"/>
  <c r="N130" i="1"/>
  <c r="M130" i="1"/>
  <c r="I130" i="1"/>
  <c r="AM129" i="1"/>
  <c r="AL129" i="1"/>
  <c r="AK129" i="1"/>
  <c r="AJ129" i="1"/>
  <c r="AI129" i="1"/>
  <c r="AH129" i="1"/>
  <c r="AG129" i="1"/>
  <c r="S129" i="1"/>
  <c r="N129" i="1"/>
  <c r="M129" i="1"/>
  <c r="I129" i="1"/>
  <c r="AM128" i="1"/>
  <c r="AL128" i="1"/>
  <c r="AK128" i="1"/>
  <c r="AJ128" i="1"/>
  <c r="AI128" i="1"/>
  <c r="AH128" i="1"/>
  <c r="AG128" i="1"/>
  <c r="S128" i="1"/>
  <c r="N128" i="1"/>
  <c r="M128" i="1"/>
  <c r="I128" i="1"/>
  <c r="AM127" i="1"/>
  <c r="AL127" i="1"/>
  <c r="AK127" i="1"/>
  <c r="AJ127" i="1"/>
  <c r="AI127" i="1"/>
  <c r="AH127" i="1"/>
  <c r="AG127" i="1"/>
  <c r="S127" i="1"/>
  <c r="N127" i="1"/>
  <c r="M127" i="1"/>
  <c r="I127" i="1"/>
  <c r="AM126" i="1"/>
  <c r="AL126" i="1"/>
  <c r="AK126" i="1"/>
  <c r="AJ126" i="1"/>
  <c r="AI126" i="1"/>
  <c r="AH126" i="1"/>
  <c r="AG126" i="1"/>
  <c r="S126" i="1"/>
  <c r="N126" i="1"/>
  <c r="M126" i="1"/>
  <c r="I126" i="1"/>
  <c r="AM125" i="1"/>
  <c r="AL125" i="1"/>
  <c r="AK125" i="1"/>
  <c r="AJ125" i="1"/>
  <c r="AI125" i="1"/>
  <c r="AH125" i="1"/>
  <c r="AG125" i="1"/>
  <c r="S125" i="1"/>
  <c r="N125" i="1"/>
  <c r="M125" i="1"/>
  <c r="I125" i="1"/>
  <c r="AM124" i="1"/>
  <c r="AL124" i="1"/>
  <c r="AK124" i="1"/>
  <c r="AJ124" i="1"/>
  <c r="AI124" i="1"/>
  <c r="AH124" i="1"/>
  <c r="AG124" i="1"/>
  <c r="S124" i="1"/>
  <c r="N124" i="1"/>
  <c r="M124" i="1"/>
  <c r="I124" i="1"/>
  <c r="AM123" i="1"/>
  <c r="AL123" i="1"/>
  <c r="AK123" i="1"/>
  <c r="AJ123" i="1"/>
  <c r="AI123" i="1"/>
  <c r="AH123" i="1"/>
  <c r="AG123" i="1"/>
  <c r="S123" i="1"/>
  <c r="N123" i="1"/>
  <c r="M123" i="1"/>
  <c r="I123" i="1"/>
  <c r="AM122" i="1"/>
  <c r="AL122" i="1"/>
  <c r="AK122" i="1"/>
  <c r="AJ122" i="1"/>
  <c r="AI122" i="1"/>
  <c r="AH122" i="1"/>
  <c r="AG122" i="1"/>
  <c r="S122" i="1"/>
  <c r="N122" i="1"/>
  <c r="M122" i="1"/>
  <c r="I122" i="1"/>
  <c r="AM121" i="1"/>
  <c r="AL121" i="1"/>
  <c r="AK121" i="1"/>
  <c r="AJ121" i="1"/>
  <c r="AI121" i="1"/>
  <c r="AH121" i="1"/>
  <c r="AG121" i="1"/>
  <c r="S121" i="1"/>
  <c r="N121" i="1"/>
  <c r="M121" i="1"/>
  <c r="I121" i="1"/>
  <c r="AM120" i="1"/>
  <c r="AL120" i="1"/>
  <c r="AK120" i="1"/>
  <c r="AJ120" i="1"/>
  <c r="AI120" i="1"/>
  <c r="AH120" i="1"/>
  <c r="AG120" i="1"/>
  <c r="S120" i="1"/>
  <c r="N120" i="1"/>
  <c r="M120" i="1"/>
  <c r="I120" i="1"/>
  <c r="AM119" i="1"/>
  <c r="AL119" i="1"/>
  <c r="AK119" i="1"/>
  <c r="AJ119" i="1"/>
  <c r="AI119" i="1"/>
  <c r="AH119" i="1"/>
  <c r="AG119" i="1"/>
  <c r="S119" i="1"/>
  <c r="N119" i="1"/>
  <c r="M119" i="1"/>
  <c r="I119" i="1"/>
  <c r="AM118" i="1"/>
  <c r="AL118" i="1"/>
  <c r="AK118" i="1"/>
  <c r="AJ118" i="1"/>
  <c r="AI118" i="1"/>
  <c r="AH118" i="1"/>
  <c r="AG118" i="1"/>
  <c r="S118" i="1"/>
  <c r="N118" i="1"/>
  <c r="M118" i="1"/>
  <c r="I118" i="1"/>
  <c r="AM117" i="1"/>
  <c r="AL117" i="1"/>
  <c r="AK117" i="1"/>
  <c r="AJ117" i="1"/>
  <c r="AI117" i="1"/>
  <c r="AH117" i="1"/>
  <c r="AG117" i="1"/>
  <c r="S117" i="1"/>
  <c r="N117" i="1"/>
  <c r="M117" i="1"/>
  <c r="I117" i="1"/>
  <c r="AM116" i="1"/>
  <c r="AL116" i="1"/>
  <c r="AK116" i="1"/>
  <c r="AJ116" i="1"/>
  <c r="AI116" i="1"/>
  <c r="AH116" i="1"/>
  <c r="AG116" i="1"/>
  <c r="S116" i="1"/>
  <c r="N116" i="1"/>
  <c r="M116" i="1"/>
  <c r="I116" i="1"/>
  <c r="AM115" i="1"/>
  <c r="AL115" i="1"/>
  <c r="AK115" i="1"/>
  <c r="AJ115" i="1"/>
  <c r="AI115" i="1"/>
  <c r="AH115" i="1"/>
  <c r="AG115" i="1"/>
  <c r="S115" i="1"/>
  <c r="N115" i="1"/>
  <c r="M115" i="1"/>
  <c r="I115" i="1"/>
  <c r="AM114" i="1"/>
  <c r="AL114" i="1"/>
  <c r="AK114" i="1"/>
  <c r="AJ114" i="1"/>
  <c r="AI114" i="1"/>
  <c r="AH114" i="1"/>
  <c r="AG114" i="1"/>
  <c r="S114" i="1"/>
  <c r="N114" i="1"/>
  <c r="M114" i="1"/>
  <c r="I114" i="1"/>
  <c r="AM113" i="1"/>
  <c r="AL113" i="1"/>
  <c r="AK113" i="1"/>
  <c r="AJ113" i="1"/>
  <c r="AI113" i="1"/>
  <c r="AH113" i="1"/>
  <c r="AG113" i="1"/>
  <c r="S113" i="1"/>
  <c r="N113" i="1"/>
  <c r="M113" i="1"/>
  <c r="I113" i="1"/>
  <c r="AM112" i="1"/>
  <c r="AL112" i="1"/>
  <c r="AK112" i="1"/>
  <c r="AJ112" i="1"/>
  <c r="AI112" i="1"/>
  <c r="AH112" i="1"/>
  <c r="AG112" i="1"/>
  <c r="S112" i="1"/>
  <c r="N112" i="1"/>
  <c r="M112" i="1"/>
  <c r="I112" i="1"/>
  <c r="AM111" i="1"/>
  <c r="AL111" i="1"/>
  <c r="AK111" i="1"/>
  <c r="AJ111" i="1"/>
  <c r="AI111" i="1"/>
  <c r="AH111" i="1"/>
  <c r="AG111" i="1"/>
  <c r="S111" i="1"/>
  <c r="N111" i="1"/>
  <c r="M111" i="1"/>
  <c r="I111" i="1"/>
  <c r="AM110" i="1"/>
  <c r="AL110" i="1"/>
  <c r="AK110" i="1"/>
  <c r="AJ110" i="1"/>
  <c r="AI110" i="1"/>
  <c r="AH110" i="1"/>
  <c r="AG110" i="1"/>
  <c r="S110" i="1"/>
  <c r="N110" i="1"/>
  <c r="M110" i="1"/>
  <c r="I110" i="1"/>
  <c r="AM109" i="1"/>
  <c r="AL109" i="1"/>
  <c r="AK109" i="1"/>
  <c r="AJ109" i="1"/>
  <c r="AI109" i="1"/>
  <c r="AH109" i="1"/>
  <c r="AG109" i="1"/>
  <c r="S109" i="1"/>
  <c r="N109" i="1"/>
  <c r="M109" i="1"/>
  <c r="I109" i="1"/>
  <c r="AM108" i="1"/>
  <c r="AL108" i="1"/>
  <c r="AK108" i="1"/>
  <c r="AJ108" i="1"/>
  <c r="AI108" i="1"/>
  <c r="AH108" i="1"/>
  <c r="AG108" i="1"/>
  <c r="S108" i="1"/>
  <c r="N108" i="1"/>
  <c r="M108" i="1"/>
  <c r="I108" i="1"/>
  <c r="AM107" i="1"/>
  <c r="AL107" i="1"/>
  <c r="AK107" i="1"/>
  <c r="AJ107" i="1"/>
  <c r="AI107" i="1"/>
  <c r="AH107" i="1"/>
  <c r="AG107" i="1"/>
  <c r="S107" i="1"/>
  <c r="N107" i="1"/>
  <c r="M107" i="1"/>
  <c r="I107" i="1"/>
  <c r="AM106" i="1"/>
  <c r="AL106" i="1"/>
  <c r="AK106" i="1"/>
  <c r="AJ106" i="1"/>
  <c r="AI106" i="1"/>
  <c r="AH106" i="1"/>
  <c r="AG106" i="1"/>
  <c r="S106" i="1"/>
  <c r="N106" i="1"/>
  <c r="M106" i="1"/>
  <c r="I106" i="1"/>
  <c r="AM105" i="1"/>
  <c r="AL105" i="1"/>
  <c r="AK105" i="1"/>
  <c r="AJ105" i="1"/>
  <c r="AI105" i="1"/>
  <c r="AH105" i="1"/>
  <c r="AG105" i="1"/>
  <c r="S105" i="1"/>
  <c r="N105" i="1"/>
  <c r="M105" i="1"/>
  <c r="I105" i="1"/>
  <c r="AM104" i="1"/>
  <c r="AL104" i="1"/>
  <c r="AK104" i="1"/>
  <c r="AJ104" i="1"/>
  <c r="AI104" i="1"/>
  <c r="AH104" i="1"/>
  <c r="AG104" i="1"/>
  <c r="S104" i="1"/>
  <c r="N104" i="1"/>
  <c r="M104" i="1"/>
  <c r="I104" i="1"/>
  <c r="AM103" i="1"/>
  <c r="AL103" i="1"/>
  <c r="AK103" i="1"/>
  <c r="AJ103" i="1"/>
  <c r="AI103" i="1"/>
  <c r="AH103" i="1"/>
  <c r="AG103" i="1"/>
  <c r="S103" i="1"/>
  <c r="N103" i="1"/>
  <c r="M103" i="1"/>
  <c r="I103" i="1"/>
  <c r="AM102" i="1"/>
  <c r="AL102" i="1"/>
  <c r="AK102" i="1"/>
  <c r="AJ102" i="1"/>
  <c r="AI102" i="1"/>
  <c r="AH102" i="1"/>
  <c r="AG102" i="1"/>
  <c r="S102" i="1"/>
  <c r="N102" i="1"/>
  <c r="M102" i="1"/>
  <c r="I102" i="1"/>
  <c r="AM101" i="1"/>
  <c r="AL101" i="1"/>
  <c r="AK101" i="1"/>
  <c r="AJ101" i="1"/>
  <c r="AI101" i="1"/>
  <c r="AH101" i="1"/>
  <c r="AG101" i="1"/>
  <c r="S101" i="1"/>
  <c r="N101" i="1"/>
  <c r="M101" i="1"/>
  <c r="I101" i="1"/>
  <c r="AM100" i="1"/>
  <c r="AL100" i="1"/>
  <c r="AK100" i="1"/>
  <c r="AJ100" i="1"/>
  <c r="AI100" i="1"/>
  <c r="AH100" i="1"/>
  <c r="AG100" i="1"/>
  <c r="S100" i="1"/>
  <c r="N100" i="1"/>
  <c r="M100" i="1"/>
  <c r="I100" i="1"/>
  <c r="AM99" i="1"/>
  <c r="AL99" i="1"/>
  <c r="AK99" i="1"/>
  <c r="AJ99" i="1"/>
  <c r="AI99" i="1"/>
  <c r="AH99" i="1"/>
  <c r="AG99" i="1"/>
  <c r="S99" i="1"/>
  <c r="N99" i="1"/>
  <c r="M99" i="1"/>
  <c r="I99" i="1"/>
  <c r="AM98" i="1"/>
  <c r="AL98" i="1"/>
  <c r="AK98" i="1"/>
  <c r="AJ98" i="1"/>
  <c r="AI98" i="1"/>
  <c r="AH98" i="1"/>
  <c r="AG98" i="1"/>
  <c r="S98" i="1"/>
  <c r="N98" i="1"/>
  <c r="M98" i="1"/>
  <c r="I98" i="1"/>
  <c r="AM97" i="1"/>
  <c r="AL97" i="1"/>
  <c r="AK97" i="1"/>
  <c r="AJ97" i="1"/>
  <c r="AI97" i="1"/>
  <c r="AH97" i="1"/>
  <c r="AG97" i="1"/>
  <c r="S97" i="1"/>
  <c r="N97" i="1"/>
  <c r="M97" i="1"/>
  <c r="I97" i="1"/>
  <c r="AM96" i="1"/>
  <c r="AL96" i="1"/>
  <c r="AK96" i="1"/>
  <c r="AJ96" i="1"/>
  <c r="AI96" i="1"/>
  <c r="AH96" i="1"/>
  <c r="AG96" i="1"/>
  <c r="S96" i="1"/>
  <c r="N96" i="1"/>
  <c r="M96" i="1"/>
  <c r="I96" i="1"/>
  <c r="AM95" i="1"/>
  <c r="AL95" i="1"/>
  <c r="AK95" i="1"/>
  <c r="AJ95" i="1"/>
  <c r="AI95" i="1"/>
  <c r="AH95" i="1"/>
  <c r="AG95" i="1"/>
  <c r="S95" i="1"/>
  <c r="N95" i="1"/>
  <c r="M95" i="1"/>
  <c r="I95" i="1"/>
  <c r="AM94" i="1"/>
  <c r="AL94" i="1"/>
  <c r="AK94" i="1"/>
  <c r="AJ94" i="1"/>
  <c r="AI94" i="1"/>
  <c r="AH94" i="1"/>
  <c r="AG94" i="1"/>
  <c r="S94" i="1"/>
  <c r="N94" i="1"/>
  <c r="M94" i="1"/>
  <c r="I94" i="1"/>
  <c r="AM93" i="1"/>
  <c r="AL93" i="1"/>
  <c r="AK93" i="1"/>
  <c r="AJ93" i="1"/>
  <c r="AI93" i="1"/>
  <c r="AH93" i="1"/>
  <c r="AG93" i="1"/>
  <c r="S93" i="1"/>
  <c r="N93" i="1"/>
  <c r="M93" i="1"/>
  <c r="I93" i="1"/>
  <c r="AM92" i="1"/>
  <c r="AL92" i="1"/>
  <c r="AK92" i="1"/>
  <c r="AJ92" i="1"/>
  <c r="AI92" i="1"/>
  <c r="AH92" i="1"/>
  <c r="AG92" i="1"/>
  <c r="S92" i="1"/>
  <c r="N92" i="1"/>
  <c r="M92" i="1"/>
  <c r="I92" i="1"/>
  <c r="AM91" i="1"/>
  <c r="AL91" i="1"/>
  <c r="AK91" i="1"/>
  <c r="AJ91" i="1"/>
  <c r="AI91" i="1"/>
  <c r="AH91" i="1"/>
  <c r="AG91" i="1"/>
  <c r="S91" i="1"/>
  <c r="N91" i="1"/>
  <c r="M91" i="1"/>
  <c r="I91" i="1"/>
  <c r="AM90" i="1"/>
  <c r="AL90" i="1"/>
  <c r="AK90" i="1"/>
  <c r="AJ90" i="1"/>
  <c r="AI90" i="1"/>
  <c r="AH90" i="1"/>
  <c r="AG90" i="1"/>
  <c r="S90" i="1"/>
  <c r="N90" i="1"/>
  <c r="M90" i="1"/>
  <c r="I90" i="1"/>
  <c r="AM89" i="1"/>
  <c r="AL89" i="1"/>
  <c r="AK89" i="1"/>
  <c r="AJ89" i="1"/>
  <c r="AI89" i="1"/>
  <c r="AH89" i="1"/>
  <c r="AG89" i="1"/>
  <c r="S89" i="1"/>
  <c r="N89" i="1"/>
  <c r="M89" i="1"/>
  <c r="I89" i="1"/>
  <c r="AM88" i="1"/>
  <c r="AL88" i="1"/>
  <c r="AK88" i="1"/>
  <c r="AJ88" i="1"/>
  <c r="AI88" i="1"/>
  <c r="AH88" i="1"/>
  <c r="AG88" i="1"/>
  <c r="S88" i="1"/>
  <c r="N88" i="1"/>
  <c r="M88" i="1"/>
  <c r="I88" i="1"/>
  <c r="AM87" i="1"/>
  <c r="AL87" i="1"/>
  <c r="AK87" i="1"/>
  <c r="AJ87" i="1"/>
  <c r="AI87" i="1"/>
  <c r="AH87" i="1"/>
  <c r="AG87" i="1"/>
  <c r="S87" i="1"/>
  <c r="N87" i="1"/>
  <c r="M87" i="1"/>
  <c r="I87" i="1"/>
  <c r="AM86" i="1"/>
  <c r="AL86" i="1"/>
  <c r="AK86" i="1"/>
  <c r="AJ86" i="1"/>
  <c r="AI86" i="1"/>
  <c r="AH86" i="1"/>
  <c r="AG86" i="1"/>
  <c r="S86" i="1"/>
  <c r="N86" i="1"/>
  <c r="M86" i="1"/>
  <c r="I86" i="1"/>
  <c r="AM85" i="1"/>
  <c r="AL85" i="1"/>
  <c r="AK85" i="1"/>
  <c r="AJ85" i="1"/>
  <c r="AI85" i="1"/>
  <c r="AH85" i="1"/>
  <c r="AG85" i="1"/>
  <c r="S85" i="1"/>
  <c r="N85" i="1"/>
  <c r="M85" i="1"/>
  <c r="I85" i="1"/>
  <c r="AM84" i="1"/>
  <c r="AL84" i="1"/>
  <c r="AK84" i="1"/>
  <c r="AJ84" i="1"/>
  <c r="AI84" i="1"/>
  <c r="AH84" i="1"/>
  <c r="AG84" i="1"/>
  <c r="S84" i="1"/>
  <c r="N84" i="1"/>
  <c r="M84" i="1"/>
  <c r="I84" i="1"/>
  <c r="AM83" i="1"/>
  <c r="AL83" i="1"/>
  <c r="AK83" i="1"/>
  <c r="AJ83" i="1"/>
  <c r="AI83" i="1"/>
  <c r="AH83" i="1"/>
  <c r="AG83" i="1"/>
  <c r="S83" i="1"/>
  <c r="N83" i="1"/>
  <c r="M83" i="1"/>
  <c r="I83" i="1"/>
  <c r="AM82" i="1"/>
  <c r="AL82" i="1"/>
  <c r="AK82" i="1"/>
  <c r="AJ82" i="1"/>
  <c r="AI82" i="1"/>
  <c r="AH82" i="1"/>
  <c r="AG82" i="1"/>
  <c r="S82" i="1"/>
  <c r="N82" i="1"/>
  <c r="M82" i="1"/>
  <c r="I82" i="1"/>
  <c r="AM81" i="1"/>
  <c r="AL81" i="1"/>
  <c r="AK81" i="1"/>
  <c r="AJ81" i="1"/>
  <c r="AI81" i="1"/>
  <c r="AH81" i="1"/>
  <c r="AG81" i="1"/>
  <c r="S81" i="1"/>
  <c r="N81" i="1"/>
  <c r="M81" i="1"/>
  <c r="I81" i="1"/>
  <c r="AM80" i="1"/>
  <c r="AL80" i="1"/>
  <c r="AK80" i="1"/>
  <c r="AJ80" i="1"/>
  <c r="AI80" i="1"/>
  <c r="AH80" i="1"/>
  <c r="AG80" i="1"/>
  <c r="S80" i="1"/>
  <c r="N80" i="1"/>
  <c r="M80" i="1"/>
  <c r="I80" i="1"/>
  <c r="AM79" i="1"/>
  <c r="AL79" i="1"/>
  <c r="AK79" i="1"/>
  <c r="AJ79" i="1"/>
  <c r="AI79" i="1"/>
  <c r="AH79" i="1"/>
  <c r="AG79" i="1"/>
  <c r="S79" i="1"/>
  <c r="N79" i="1"/>
  <c r="M79" i="1"/>
  <c r="I79" i="1"/>
  <c r="AM78" i="1"/>
  <c r="AL78" i="1"/>
  <c r="AK78" i="1"/>
  <c r="AJ78" i="1"/>
  <c r="AI78" i="1"/>
  <c r="AH78" i="1"/>
  <c r="AG78" i="1"/>
  <c r="S78" i="1"/>
  <c r="N78" i="1"/>
  <c r="M78" i="1"/>
  <c r="I78" i="1"/>
  <c r="AM77" i="1"/>
  <c r="AL77" i="1"/>
  <c r="AK77" i="1"/>
  <c r="AJ77" i="1"/>
  <c r="AI77" i="1"/>
  <c r="AH77" i="1"/>
  <c r="AG77" i="1"/>
  <c r="S77" i="1"/>
  <c r="N77" i="1"/>
  <c r="M77" i="1"/>
  <c r="I77" i="1"/>
  <c r="AM76" i="1"/>
  <c r="AL76" i="1"/>
  <c r="AK76" i="1"/>
  <c r="AJ76" i="1"/>
  <c r="AI76" i="1"/>
  <c r="AH76" i="1"/>
  <c r="AG76" i="1"/>
  <c r="S76" i="1"/>
  <c r="N76" i="1"/>
  <c r="M76" i="1"/>
  <c r="I76" i="1"/>
  <c r="AM75" i="1"/>
  <c r="AL75" i="1"/>
  <c r="AK75" i="1"/>
  <c r="AJ75" i="1"/>
  <c r="AI75" i="1"/>
  <c r="AH75" i="1"/>
  <c r="AG75" i="1"/>
  <c r="S75" i="1"/>
  <c r="N75" i="1"/>
  <c r="M75" i="1"/>
  <c r="I75" i="1"/>
  <c r="AM74" i="1"/>
  <c r="AL74" i="1"/>
  <c r="AK74" i="1"/>
  <c r="AJ74" i="1"/>
  <c r="AI74" i="1"/>
  <c r="AH74" i="1"/>
  <c r="AG74" i="1"/>
  <c r="S74" i="1"/>
  <c r="N74" i="1"/>
  <c r="M74" i="1"/>
  <c r="I74" i="1"/>
  <c r="AM73" i="1"/>
  <c r="AL73" i="1"/>
  <c r="AK73" i="1"/>
  <c r="AJ73" i="1"/>
  <c r="AI73" i="1"/>
  <c r="AH73" i="1"/>
  <c r="AG73" i="1"/>
  <c r="S73" i="1"/>
  <c r="N73" i="1"/>
  <c r="M73" i="1"/>
  <c r="I73" i="1"/>
  <c r="AM72" i="1"/>
  <c r="AL72" i="1"/>
  <c r="AK72" i="1"/>
  <c r="AJ72" i="1"/>
  <c r="AI72" i="1"/>
  <c r="AH72" i="1"/>
  <c r="AG72" i="1"/>
  <c r="S72" i="1"/>
  <c r="N72" i="1"/>
  <c r="M72" i="1"/>
  <c r="I72" i="1"/>
  <c r="AM71" i="1"/>
  <c r="AL71" i="1"/>
  <c r="AK71" i="1"/>
  <c r="AJ71" i="1"/>
  <c r="AI71" i="1"/>
  <c r="AH71" i="1"/>
  <c r="AG71" i="1"/>
  <c r="S71" i="1"/>
  <c r="N71" i="1"/>
  <c r="M71" i="1"/>
  <c r="I71" i="1"/>
  <c r="AM70" i="1"/>
  <c r="AL70" i="1"/>
  <c r="AK70" i="1"/>
  <c r="AJ70" i="1"/>
  <c r="AI70" i="1"/>
  <c r="AH70" i="1"/>
  <c r="AG70" i="1"/>
  <c r="S70" i="1"/>
  <c r="N70" i="1"/>
  <c r="M70" i="1"/>
  <c r="I70" i="1"/>
  <c r="AM69" i="1"/>
  <c r="AL69" i="1"/>
  <c r="AK69" i="1"/>
  <c r="AJ69" i="1"/>
  <c r="AI69" i="1"/>
  <c r="AH69" i="1"/>
  <c r="AG69" i="1"/>
  <c r="S69" i="1"/>
  <c r="N69" i="1"/>
  <c r="M69" i="1"/>
  <c r="I69" i="1"/>
  <c r="AM68" i="1"/>
  <c r="AL68" i="1"/>
  <c r="AK68" i="1"/>
  <c r="AJ68" i="1"/>
  <c r="AI68" i="1"/>
  <c r="AH68" i="1"/>
  <c r="AG68" i="1"/>
  <c r="S68" i="1"/>
  <c r="N68" i="1"/>
  <c r="M68" i="1"/>
  <c r="I68" i="1"/>
  <c r="AM67" i="1"/>
  <c r="AL67" i="1"/>
  <c r="AK67" i="1"/>
  <c r="AJ67" i="1"/>
  <c r="AI67" i="1"/>
  <c r="AH67" i="1"/>
  <c r="AG67" i="1"/>
  <c r="S67" i="1"/>
  <c r="N67" i="1"/>
  <c r="M67" i="1"/>
  <c r="I67" i="1"/>
  <c r="AM66" i="1"/>
  <c r="AL66" i="1"/>
  <c r="AK66" i="1"/>
  <c r="AJ66" i="1"/>
  <c r="AI66" i="1"/>
  <c r="AH66" i="1"/>
  <c r="AG66" i="1"/>
  <c r="S66" i="1"/>
  <c r="N66" i="1"/>
  <c r="M66" i="1"/>
  <c r="I66" i="1"/>
  <c r="AM65" i="1"/>
  <c r="AL65" i="1"/>
  <c r="AK65" i="1"/>
  <c r="AJ65" i="1"/>
  <c r="AI65" i="1"/>
  <c r="AH65" i="1"/>
  <c r="AG65" i="1"/>
  <c r="S65" i="1"/>
  <c r="N65" i="1"/>
  <c r="M65" i="1"/>
  <c r="I65" i="1"/>
  <c r="AM64" i="1"/>
  <c r="AL64" i="1"/>
  <c r="AK64" i="1"/>
  <c r="AJ64" i="1"/>
  <c r="AI64" i="1"/>
  <c r="AH64" i="1"/>
  <c r="AG64" i="1"/>
  <c r="S64" i="1"/>
  <c r="N64" i="1"/>
  <c r="M64" i="1"/>
  <c r="I64" i="1"/>
  <c r="AM63" i="1"/>
  <c r="AL63" i="1"/>
  <c r="AK63" i="1"/>
  <c r="AJ63" i="1"/>
  <c r="AI63" i="1"/>
  <c r="AH63" i="1"/>
  <c r="AG63" i="1"/>
  <c r="S63" i="1"/>
  <c r="N63" i="1"/>
  <c r="M63" i="1"/>
  <c r="I63" i="1"/>
  <c r="AM62" i="1"/>
  <c r="AL62" i="1"/>
  <c r="AK62" i="1"/>
  <c r="AJ62" i="1"/>
  <c r="AI62" i="1"/>
  <c r="AH62" i="1"/>
  <c r="AG62" i="1"/>
  <c r="S62" i="1"/>
  <c r="N62" i="1"/>
  <c r="M62" i="1"/>
  <c r="I62" i="1"/>
  <c r="AM61" i="1"/>
  <c r="AL61" i="1"/>
  <c r="AK61" i="1"/>
  <c r="AJ61" i="1"/>
  <c r="AI61" i="1"/>
  <c r="AH61" i="1"/>
  <c r="AG61" i="1"/>
  <c r="S61" i="1"/>
  <c r="N61" i="1"/>
  <c r="M61" i="1"/>
  <c r="I61" i="1"/>
  <c r="AM60" i="1"/>
  <c r="AL60" i="1"/>
  <c r="AK60" i="1"/>
  <c r="AJ60" i="1"/>
  <c r="AI60" i="1"/>
  <c r="AH60" i="1"/>
  <c r="AG60" i="1"/>
  <c r="S60" i="1"/>
  <c r="N60" i="1"/>
  <c r="M60" i="1"/>
  <c r="I60" i="1"/>
  <c r="AM59" i="1"/>
  <c r="AL59" i="1"/>
  <c r="AK59" i="1"/>
  <c r="AJ59" i="1"/>
  <c r="AI59" i="1"/>
  <c r="AH59" i="1"/>
  <c r="AG59" i="1"/>
  <c r="S59" i="1"/>
  <c r="N59" i="1"/>
  <c r="M59" i="1"/>
  <c r="I59" i="1"/>
  <c r="AM58" i="1"/>
  <c r="AL58" i="1"/>
  <c r="AK58" i="1"/>
  <c r="AJ58" i="1"/>
  <c r="AI58" i="1"/>
  <c r="AH58" i="1"/>
  <c r="AG58" i="1"/>
  <c r="S58" i="1"/>
  <c r="N58" i="1"/>
  <c r="M58" i="1"/>
  <c r="I58" i="1"/>
  <c r="AM57" i="1"/>
  <c r="AL57" i="1"/>
  <c r="AK57" i="1"/>
  <c r="AJ57" i="1"/>
  <c r="AI57" i="1"/>
  <c r="AH57" i="1"/>
  <c r="AG57" i="1"/>
  <c r="S57" i="1"/>
  <c r="N57" i="1"/>
  <c r="M57" i="1"/>
  <c r="I57" i="1"/>
  <c r="AM56" i="1"/>
  <c r="AL56" i="1"/>
  <c r="AK56" i="1"/>
  <c r="AJ56" i="1"/>
  <c r="AI56" i="1"/>
  <c r="AH56" i="1"/>
  <c r="AG56" i="1"/>
  <c r="S56" i="1"/>
  <c r="N56" i="1"/>
  <c r="M56" i="1"/>
  <c r="I56" i="1"/>
  <c r="AM55" i="1"/>
  <c r="AL55" i="1"/>
  <c r="AK55" i="1"/>
  <c r="AJ55" i="1"/>
  <c r="AI55" i="1"/>
  <c r="AH55" i="1"/>
  <c r="AG55" i="1"/>
  <c r="S55" i="1"/>
  <c r="N55" i="1"/>
  <c r="M55" i="1"/>
  <c r="I55" i="1"/>
  <c r="AM54" i="1"/>
  <c r="AL54" i="1"/>
  <c r="AK54" i="1"/>
  <c r="AJ54" i="1"/>
  <c r="AI54" i="1"/>
  <c r="AH54" i="1"/>
  <c r="AG54" i="1"/>
  <c r="S54" i="1"/>
  <c r="N54" i="1"/>
  <c r="M54" i="1"/>
  <c r="I54" i="1"/>
  <c r="AM53" i="1"/>
  <c r="AL53" i="1"/>
  <c r="AK53" i="1"/>
  <c r="AJ53" i="1"/>
  <c r="AI53" i="1"/>
  <c r="AH53" i="1"/>
  <c r="AG53" i="1"/>
  <c r="S53" i="1"/>
  <c r="N53" i="1"/>
  <c r="M53" i="1"/>
  <c r="I53" i="1"/>
  <c r="AM52" i="1"/>
  <c r="AL52" i="1"/>
  <c r="AK52" i="1"/>
  <c r="AJ52" i="1"/>
  <c r="AI52" i="1"/>
  <c r="AH52" i="1"/>
  <c r="AG52" i="1"/>
  <c r="S52" i="1"/>
  <c r="N52" i="1"/>
  <c r="M52" i="1"/>
  <c r="I52" i="1"/>
  <c r="AM51" i="1"/>
  <c r="AL51" i="1"/>
  <c r="AK51" i="1"/>
  <c r="AJ51" i="1"/>
  <c r="AI51" i="1"/>
  <c r="AH51" i="1"/>
  <c r="AG51" i="1"/>
  <c r="S51" i="1"/>
  <c r="N51" i="1"/>
  <c r="M51" i="1"/>
  <c r="I51" i="1"/>
  <c r="AM50" i="1"/>
  <c r="AL50" i="1"/>
  <c r="AK50" i="1"/>
  <c r="AJ50" i="1"/>
  <c r="AI50" i="1"/>
  <c r="AH50" i="1"/>
  <c r="AG50" i="1"/>
  <c r="S50" i="1"/>
  <c r="N50" i="1"/>
  <c r="M50" i="1"/>
  <c r="I50" i="1"/>
  <c r="AM49" i="1"/>
  <c r="AL49" i="1"/>
  <c r="AK49" i="1"/>
  <c r="AJ49" i="1"/>
  <c r="AI49" i="1"/>
  <c r="AH49" i="1"/>
  <c r="AG49" i="1"/>
  <c r="S49" i="1"/>
  <c r="N49" i="1"/>
  <c r="M49" i="1"/>
  <c r="I49" i="1"/>
  <c r="AM48" i="1"/>
  <c r="AL48" i="1"/>
  <c r="AK48" i="1"/>
  <c r="AJ48" i="1"/>
  <c r="AI48" i="1"/>
  <c r="AH48" i="1"/>
  <c r="AG48" i="1"/>
  <c r="S48" i="1"/>
  <c r="N48" i="1"/>
  <c r="M48" i="1"/>
  <c r="I48" i="1"/>
  <c r="AM47" i="1"/>
  <c r="AL47" i="1"/>
  <c r="AK47" i="1"/>
  <c r="AJ47" i="1"/>
  <c r="AI47" i="1"/>
  <c r="AH47" i="1"/>
  <c r="AG47" i="1"/>
  <c r="S47" i="1"/>
  <c r="N47" i="1"/>
  <c r="M47" i="1"/>
  <c r="I47" i="1"/>
  <c r="AM46" i="1"/>
  <c r="AL46" i="1"/>
  <c r="AK46" i="1"/>
  <c r="AJ46" i="1"/>
  <c r="AI46" i="1"/>
  <c r="AH46" i="1"/>
  <c r="AG46" i="1"/>
  <c r="S46" i="1"/>
  <c r="N46" i="1"/>
  <c r="M46" i="1"/>
  <c r="I46" i="1"/>
  <c r="AM45" i="1"/>
  <c r="AL45" i="1"/>
  <c r="AK45" i="1"/>
  <c r="AJ45" i="1"/>
  <c r="AI45" i="1"/>
  <c r="AH45" i="1"/>
  <c r="AG45" i="1"/>
  <c r="S45" i="1"/>
  <c r="N45" i="1"/>
  <c r="M45" i="1"/>
  <c r="I45" i="1"/>
  <c r="AM44" i="1"/>
  <c r="AL44" i="1"/>
  <c r="AK44" i="1"/>
  <c r="AJ44" i="1"/>
  <c r="AI44" i="1"/>
  <c r="AH44" i="1"/>
  <c r="AG44" i="1"/>
  <c r="S44" i="1"/>
  <c r="N44" i="1"/>
  <c r="M44" i="1"/>
  <c r="I44" i="1"/>
  <c r="AM43" i="1"/>
  <c r="AL43" i="1"/>
  <c r="AK43" i="1"/>
  <c r="AJ43" i="1"/>
  <c r="AI43" i="1"/>
  <c r="AH43" i="1"/>
  <c r="AG43" i="1"/>
  <c r="S43" i="1"/>
  <c r="N43" i="1"/>
  <c r="M43" i="1"/>
  <c r="I43" i="1"/>
  <c r="AM42" i="1"/>
  <c r="AL42" i="1"/>
  <c r="AK42" i="1"/>
  <c r="AJ42" i="1"/>
  <c r="AI42" i="1"/>
  <c r="AH42" i="1"/>
  <c r="AG42" i="1"/>
  <c r="S42" i="1"/>
  <c r="N42" i="1"/>
  <c r="M42" i="1"/>
  <c r="I42" i="1"/>
  <c r="AM41" i="1"/>
  <c r="AL41" i="1"/>
  <c r="AK41" i="1"/>
  <c r="AJ41" i="1"/>
  <c r="AI41" i="1"/>
  <c r="AH41" i="1"/>
  <c r="AG41" i="1"/>
  <c r="S41" i="1"/>
  <c r="N41" i="1"/>
  <c r="M41" i="1"/>
  <c r="I41" i="1"/>
  <c r="AM40" i="1"/>
  <c r="AL40" i="1"/>
  <c r="AK40" i="1"/>
  <c r="AJ40" i="1"/>
  <c r="AI40" i="1"/>
  <c r="AH40" i="1"/>
  <c r="AG40" i="1"/>
  <c r="S40" i="1"/>
  <c r="N40" i="1"/>
  <c r="M40" i="1"/>
  <c r="I40" i="1"/>
  <c r="AM39" i="1"/>
  <c r="AL39" i="1"/>
  <c r="AK39" i="1"/>
  <c r="AJ39" i="1"/>
  <c r="AI39" i="1"/>
  <c r="AH39" i="1"/>
  <c r="AG39" i="1"/>
  <c r="S39" i="1"/>
  <c r="N39" i="1"/>
  <c r="M39" i="1"/>
  <c r="I39" i="1"/>
  <c r="AM38" i="1"/>
  <c r="AL38" i="1"/>
  <c r="AK38" i="1"/>
  <c r="AJ38" i="1"/>
  <c r="AI38" i="1"/>
  <c r="AH38" i="1"/>
  <c r="AG38" i="1"/>
  <c r="S38" i="1"/>
  <c r="N38" i="1"/>
  <c r="M38" i="1"/>
  <c r="I38" i="1"/>
  <c r="AM37" i="1"/>
  <c r="AL37" i="1"/>
  <c r="AK37" i="1"/>
  <c r="AJ37" i="1"/>
  <c r="AI37" i="1"/>
  <c r="AH37" i="1"/>
  <c r="AG37" i="1"/>
  <c r="S37" i="1"/>
  <c r="N37" i="1"/>
  <c r="M37" i="1"/>
  <c r="I37" i="1"/>
  <c r="AM36" i="1"/>
  <c r="AL36" i="1"/>
  <c r="AK36" i="1"/>
  <c r="AJ36" i="1"/>
  <c r="AI36" i="1"/>
  <c r="AH36" i="1"/>
  <c r="AG36" i="1"/>
  <c r="S36" i="1"/>
  <c r="N36" i="1"/>
  <c r="M36" i="1"/>
  <c r="I36" i="1"/>
  <c r="AM35" i="1"/>
  <c r="AL35" i="1"/>
  <c r="AK35" i="1"/>
  <c r="AJ35" i="1"/>
  <c r="AI35" i="1"/>
  <c r="AH35" i="1"/>
  <c r="AG35" i="1"/>
  <c r="S35" i="1"/>
  <c r="N35" i="1"/>
  <c r="M35" i="1"/>
  <c r="I35" i="1"/>
  <c r="AM34" i="1"/>
  <c r="AL34" i="1"/>
  <c r="AK34" i="1"/>
  <c r="AJ34" i="1"/>
  <c r="AI34" i="1"/>
  <c r="AH34" i="1"/>
  <c r="AG34" i="1"/>
  <c r="S34" i="1"/>
  <c r="N34" i="1"/>
  <c r="M34" i="1"/>
  <c r="I34" i="1"/>
  <c r="AM33" i="1"/>
  <c r="AL33" i="1"/>
  <c r="AK33" i="1"/>
  <c r="AJ33" i="1"/>
  <c r="AI33" i="1"/>
  <c r="AH33" i="1"/>
  <c r="AG33" i="1"/>
  <c r="S33" i="1"/>
  <c r="N33" i="1"/>
  <c r="M33" i="1"/>
  <c r="I33" i="1"/>
  <c r="AM32" i="1"/>
  <c r="AL32" i="1"/>
  <c r="AK32" i="1"/>
  <c r="AJ32" i="1"/>
  <c r="AI32" i="1"/>
  <c r="AH32" i="1"/>
  <c r="AG32" i="1"/>
  <c r="S32" i="1"/>
  <c r="N32" i="1"/>
  <c r="M32" i="1"/>
  <c r="I32" i="1"/>
  <c r="AM31" i="1"/>
  <c r="AL31" i="1"/>
  <c r="AK31" i="1"/>
  <c r="AJ31" i="1"/>
  <c r="AI31" i="1"/>
  <c r="AH31" i="1"/>
  <c r="AG31" i="1"/>
  <c r="S31" i="1"/>
  <c r="N31" i="1"/>
  <c r="M31" i="1"/>
  <c r="I31" i="1"/>
  <c r="AM30" i="1"/>
  <c r="AL30" i="1"/>
  <c r="AK30" i="1"/>
  <c r="AJ30" i="1"/>
  <c r="AI30" i="1"/>
  <c r="AH30" i="1"/>
  <c r="AG30" i="1"/>
  <c r="S30" i="1"/>
  <c r="N30" i="1"/>
  <c r="M30" i="1"/>
  <c r="I30" i="1"/>
  <c r="AM29" i="1"/>
  <c r="AL29" i="1"/>
  <c r="AK29" i="1"/>
  <c r="AJ29" i="1"/>
  <c r="AI29" i="1"/>
  <c r="AH29" i="1"/>
  <c r="AG29" i="1"/>
  <c r="S29" i="1"/>
  <c r="N29" i="1"/>
  <c r="M29" i="1"/>
  <c r="I29" i="1"/>
  <c r="AM28" i="1"/>
  <c r="AL28" i="1"/>
  <c r="AK28" i="1"/>
  <c r="AJ28" i="1"/>
  <c r="AI28" i="1"/>
  <c r="AH28" i="1"/>
  <c r="AG28" i="1"/>
  <c r="S28" i="1"/>
  <c r="N28" i="1"/>
  <c r="M28" i="1"/>
  <c r="I28" i="1"/>
  <c r="AM27" i="1"/>
  <c r="AL27" i="1"/>
  <c r="AK27" i="1"/>
  <c r="AJ27" i="1"/>
  <c r="AI27" i="1"/>
  <c r="AH27" i="1"/>
  <c r="AG27" i="1"/>
  <c r="S27" i="1"/>
  <c r="N27" i="1"/>
  <c r="M27" i="1"/>
  <c r="I27" i="1"/>
  <c r="AM26" i="1"/>
  <c r="AL26" i="1"/>
  <c r="AK26" i="1"/>
  <c r="AJ26" i="1"/>
  <c r="AI26" i="1"/>
  <c r="AH26" i="1"/>
  <c r="AG26" i="1"/>
  <c r="S26" i="1"/>
  <c r="N26" i="1"/>
  <c r="M26" i="1"/>
  <c r="I26" i="1"/>
  <c r="AM25" i="1"/>
  <c r="AL25" i="1"/>
  <c r="AK25" i="1"/>
  <c r="AJ25" i="1"/>
  <c r="AI25" i="1"/>
  <c r="AH25" i="1"/>
  <c r="AG25" i="1"/>
  <c r="S25" i="1"/>
  <c r="N25" i="1"/>
  <c r="M25" i="1"/>
  <c r="I25" i="1"/>
  <c r="AM24" i="1"/>
  <c r="AL24" i="1"/>
  <c r="AK24" i="1"/>
  <c r="AJ24" i="1"/>
  <c r="AI24" i="1"/>
  <c r="AH24" i="1"/>
  <c r="AG24" i="1"/>
  <c r="S24" i="1"/>
  <c r="N24" i="1"/>
  <c r="M24" i="1"/>
  <c r="I24" i="1"/>
  <c r="AM23" i="1"/>
  <c r="AL23" i="1"/>
  <c r="AK23" i="1"/>
  <c r="AJ23" i="1"/>
  <c r="AI23" i="1"/>
  <c r="AH23" i="1"/>
  <c r="AG23" i="1"/>
  <c r="S23" i="1"/>
  <c r="N23" i="1"/>
  <c r="M23" i="1"/>
  <c r="I23" i="1"/>
  <c r="AM22" i="1"/>
  <c r="AL22" i="1"/>
  <c r="AK22" i="1"/>
  <c r="AJ22" i="1"/>
  <c r="AI22" i="1"/>
  <c r="AH22" i="1"/>
  <c r="AG22" i="1"/>
  <c r="S22" i="1"/>
  <c r="N22" i="1"/>
  <c r="M22" i="1"/>
  <c r="I22" i="1"/>
  <c r="AM21" i="1"/>
  <c r="AL21" i="1"/>
  <c r="AK21" i="1"/>
  <c r="AJ21" i="1"/>
  <c r="AI21" i="1"/>
  <c r="AH21" i="1"/>
  <c r="AG21" i="1"/>
  <c r="S21" i="1"/>
  <c r="N21" i="1"/>
  <c r="M21" i="1"/>
  <c r="I21" i="1"/>
  <c r="AM20" i="1"/>
  <c r="AL20" i="1"/>
  <c r="AK20" i="1"/>
  <c r="AJ20" i="1"/>
  <c r="AI20" i="1"/>
  <c r="AH20" i="1"/>
  <c r="AG20" i="1"/>
  <c r="S20" i="1"/>
  <c r="N20" i="1"/>
  <c r="M20" i="1"/>
  <c r="I20" i="1"/>
  <c r="AM19" i="1"/>
  <c r="AL19" i="1"/>
  <c r="AK19" i="1"/>
  <c r="AJ19" i="1"/>
  <c r="AI19" i="1"/>
  <c r="AH19" i="1"/>
  <c r="AG19" i="1"/>
  <c r="S19" i="1"/>
  <c r="N19" i="1"/>
  <c r="M19" i="1"/>
  <c r="I19" i="1"/>
  <c r="AM18" i="1"/>
  <c r="AL18" i="1"/>
  <c r="AK18" i="1"/>
  <c r="AJ18" i="1"/>
  <c r="AI18" i="1"/>
  <c r="AH18" i="1"/>
  <c r="AG18" i="1"/>
  <c r="S18" i="1"/>
  <c r="N18" i="1"/>
  <c r="M18" i="1"/>
  <c r="I18" i="1"/>
  <c r="AM17" i="1"/>
  <c r="AL17" i="1"/>
  <c r="AK17" i="1"/>
  <c r="AJ17" i="1"/>
  <c r="AI17" i="1"/>
  <c r="AH17" i="1"/>
  <c r="AG17" i="1"/>
  <c r="S17" i="1"/>
  <c r="N17" i="1"/>
  <c r="M17" i="1"/>
  <c r="I17" i="1"/>
  <c r="AM16" i="1"/>
  <c r="AL16" i="1"/>
  <c r="AK16" i="1"/>
  <c r="AJ16" i="1"/>
  <c r="AI16" i="1"/>
  <c r="AH16" i="1"/>
  <c r="AG16" i="1"/>
  <c r="S16" i="1"/>
  <c r="N16" i="1"/>
  <c r="M16" i="1"/>
  <c r="I16" i="1"/>
  <c r="AM15" i="1"/>
  <c r="AL15" i="1"/>
  <c r="AK15" i="1"/>
  <c r="AJ15" i="1"/>
  <c r="AI15" i="1"/>
  <c r="AH15" i="1"/>
  <c r="AG15" i="1"/>
  <c r="S15" i="1"/>
  <c r="N15" i="1"/>
  <c r="M15" i="1"/>
  <c r="I15" i="1"/>
  <c r="AM14" i="1"/>
  <c r="AL14" i="1"/>
  <c r="AK14" i="1"/>
  <c r="AJ14" i="1"/>
  <c r="AI14" i="1"/>
  <c r="AH14" i="1"/>
  <c r="AG14" i="1"/>
  <c r="S14" i="1"/>
  <c r="N14" i="1"/>
  <c r="M14" i="1"/>
  <c r="I14" i="1"/>
  <c r="AM13" i="1"/>
  <c r="AL13" i="1"/>
  <c r="AK13" i="1"/>
  <c r="AJ13" i="1"/>
  <c r="AI13" i="1"/>
  <c r="AH13" i="1"/>
  <c r="AG13" i="1"/>
  <c r="S13" i="1"/>
  <c r="N13" i="1"/>
  <c r="M13" i="1"/>
  <c r="I13" i="1"/>
  <c r="AM12" i="1"/>
  <c r="AL12" i="1"/>
  <c r="AK12" i="1"/>
  <c r="AJ12" i="1"/>
  <c r="AI12" i="1"/>
  <c r="AH12" i="1"/>
  <c r="AG12" i="1"/>
  <c r="S12" i="1"/>
  <c r="N12" i="1"/>
  <c r="M12" i="1"/>
  <c r="I12" i="1"/>
  <c r="AM11" i="1"/>
  <c r="AL11" i="1"/>
  <c r="AK11" i="1"/>
  <c r="AJ11" i="1"/>
  <c r="AI11" i="1"/>
  <c r="AH11" i="1"/>
  <c r="AG11" i="1"/>
  <c r="S11" i="1"/>
  <c r="N11" i="1"/>
  <c r="M11" i="1"/>
  <c r="I11" i="1"/>
  <c r="AM10" i="1"/>
  <c r="AL10" i="1"/>
  <c r="AK10" i="1"/>
  <c r="AJ10" i="1"/>
  <c r="AI10" i="1"/>
  <c r="AH10" i="1"/>
  <c r="AG10" i="1"/>
  <c r="S10" i="1"/>
  <c r="N10" i="1"/>
  <c r="M10" i="1"/>
  <c r="I10" i="1"/>
  <c r="AM9" i="1"/>
  <c r="AL9" i="1"/>
  <c r="AK9" i="1"/>
  <c r="AJ9" i="1"/>
  <c r="AI9" i="1"/>
  <c r="AH9" i="1"/>
  <c r="AG9" i="1"/>
  <c r="S9" i="1"/>
  <c r="N9" i="1"/>
  <c r="M9" i="1"/>
  <c r="I9" i="1"/>
  <c r="AM8" i="1"/>
  <c r="AL8" i="1"/>
  <c r="AK8" i="1"/>
  <c r="AJ8" i="1"/>
  <c r="AI8" i="1"/>
  <c r="AH8" i="1"/>
  <c r="AG8" i="1"/>
  <c r="S8" i="1"/>
  <c r="N8" i="1"/>
  <c r="M8" i="1"/>
  <c r="I8" i="1"/>
  <c r="AM7" i="1"/>
  <c r="AL7" i="1"/>
  <c r="AK7" i="1"/>
  <c r="AJ7" i="1"/>
  <c r="AI7" i="1"/>
  <c r="AH7" i="1"/>
  <c r="AG7" i="1"/>
  <c r="S7" i="1"/>
  <c r="N7" i="1"/>
  <c r="M7" i="1"/>
  <c r="I7" i="1"/>
  <c r="AM6" i="1"/>
  <c r="AL6" i="1"/>
  <c r="AK6" i="1"/>
  <c r="AJ6" i="1"/>
  <c r="AI6" i="1"/>
  <c r="AH6" i="1"/>
  <c r="AG6" i="1"/>
  <c r="S6" i="1"/>
  <c r="N6" i="1"/>
  <c r="M6" i="1"/>
  <c r="I6" i="1"/>
  <c r="AM5" i="1"/>
  <c r="AL5" i="1"/>
  <c r="AK5" i="1"/>
  <c r="AJ5" i="1"/>
  <c r="AI5" i="1"/>
  <c r="AH5" i="1"/>
  <c r="AG5" i="1"/>
  <c r="S5" i="1"/>
  <c r="N5" i="1"/>
  <c r="M5" i="1"/>
  <c r="I5" i="1"/>
  <c r="AM4" i="1"/>
  <c r="AL4" i="1"/>
  <c r="AK4" i="1"/>
  <c r="AJ4" i="1"/>
  <c r="AI4" i="1"/>
  <c r="AH4" i="1"/>
  <c r="AG4" i="1"/>
  <c r="S4" i="1"/>
  <c r="N4" i="1"/>
  <c r="M4" i="1"/>
  <c r="I4" i="1"/>
  <c r="AM3" i="1"/>
  <c r="AL3" i="1"/>
  <c r="AK3" i="1"/>
  <c r="AJ3" i="1"/>
  <c r="AI3" i="1"/>
  <c r="AH3" i="1"/>
  <c r="AG3" i="1"/>
  <c r="S3" i="1"/>
  <c r="N3" i="1"/>
  <c r="M3" i="1"/>
  <c r="I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293" i="1"/>
  <c r="AF293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F94" i="1"/>
  <c r="AE95" i="1"/>
  <c r="AE96" i="1"/>
  <c r="AF96" i="1"/>
  <c r="AE97" i="1"/>
  <c r="AF97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F37" i="1"/>
  <c r="AE38" i="1"/>
  <c r="AF38" i="1"/>
  <c r="AE39" i="1"/>
  <c r="AF39" i="1"/>
  <c r="AE40" i="1"/>
  <c r="AF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F56" i="1"/>
  <c r="AE57" i="1"/>
  <c r="AF57" i="1"/>
  <c r="AE58" i="1"/>
  <c r="AF58" i="1"/>
  <c r="AE59" i="1"/>
  <c r="AF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F75" i="1"/>
  <c r="AE76" i="1"/>
  <c r="AF76" i="1"/>
  <c r="AE77" i="1"/>
  <c r="AF77" i="1"/>
  <c r="AE78" i="1"/>
  <c r="AF78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F18" i="1"/>
  <c r="AE19" i="1"/>
  <c r="AF19" i="1"/>
  <c r="AE20" i="1"/>
  <c r="AE21" i="1"/>
  <c r="AF21" i="1"/>
  <c r="AE3" i="1"/>
  <c r="BJ294" i="1"/>
  <c r="BJ323" i="1"/>
  <c r="BJ352" i="1"/>
  <c r="BJ381" i="1"/>
  <c r="BJ410" i="1"/>
  <c r="BJ295" i="1"/>
  <c r="BJ324" i="1"/>
  <c r="BJ353" i="1"/>
  <c r="BJ382" i="1"/>
  <c r="BJ411" i="1"/>
  <c r="BJ296" i="1"/>
  <c r="BJ325" i="1"/>
  <c r="BJ354" i="1"/>
  <c r="BJ383" i="1"/>
  <c r="BJ412" i="1"/>
  <c r="BJ297" i="1"/>
  <c r="BJ326" i="1"/>
  <c r="BJ355" i="1"/>
  <c r="BJ384" i="1"/>
  <c r="BJ413" i="1"/>
  <c r="BJ298" i="1"/>
  <c r="BJ327" i="1"/>
  <c r="BJ356" i="1"/>
  <c r="BJ385" i="1"/>
  <c r="BJ414" i="1"/>
  <c r="BJ299" i="1"/>
  <c r="BJ300" i="1"/>
  <c r="BJ329" i="1"/>
  <c r="BJ358" i="1"/>
  <c r="BJ387" i="1"/>
  <c r="BJ416" i="1"/>
  <c r="BJ301" i="1"/>
  <c r="BJ330" i="1"/>
  <c r="BJ359" i="1"/>
  <c r="BJ388" i="1"/>
  <c r="BJ417" i="1"/>
  <c r="BJ302" i="1"/>
  <c r="BJ331" i="1"/>
  <c r="BJ360" i="1"/>
  <c r="BJ389" i="1"/>
  <c r="BJ418" i="1"/>
  <c r="BJ303" i="1"/>
  <c r="BJ304" i="1"/>
  <c r="BJ333" i="1"/>
  <c r="BJ362" i="1"/>
  <c r="BJ391" i="1"/>
  <c r="BJ420" i="1"/>
  <c r="BJ305" i="1"/>
  <c r="BJ334" i="1"/>
  <c r="BJ363" i="1"/>
  <c r="BJ392" i="1"/>
  <c r="BJ421" i="1"/>
  <c r="BJ306" i="1"/>
  <c r="BJ335" i="1"/>
  <c r="BJ364" i="1"/>
  <c r="BJ393" i="1"/>
  <c r="BJ422" i="1"/>
  <c r="BJ307" i="1"/>
  <c r="BJ308" i="1"/>
  <c r="BJ337" i="1"/>
  <c r="BJ366" i="1"/>
  <c r="BJ395" i="1"/>
  <c r="BJ424" i="1"/>
  <c r="BJ309" i="1"/>
  <c r="BJ338" i="1"/>
  <c r="BJ367" i="1"/>
  <c r="BJ396" i="1"/>
  <c r="BJ425" i="1"/>
  <c r="BJ310" i="1"/>
  <c r="BJ339" i="1"/>
  <c r="BJ368" i="1"/>
  <c r="BJ397" i="1"/>
  <c r="BJ426" i="1"/>
  <c r="BJ311" i="1"/>
  <c r="BJ340" i="1"/>
  <c r="BJ369" i="1"/>
  <c r="BJ312" i="1"/>
  <c r="BJ341" i="1"/>
  <c r="BJ370" i="1"/>
  <c r="BJ399" i="1"/>
  <c r="BJ428" i="1"/>
  <c r="BJ313" i="1"/>
  <c r="BJ342" i="1"/>
  <c r="BJ371" i="1"/>
  <c r="BJ400" i="1"/>
  <c r="BJ429" i="1"/>
  <c r="BJ314" i="1"/>
  <c r="BJ343" i="1"/>
  <c r="BJ372" i="1"/>
  <c r="BJ401" i="1"/>
  <c r="BJ430" i="1"/>
  <c r="BJ315" i="1"/>
  <c r="BJ293" i="1"/>
  <c r="BI306" i="1"/>
  <c r="BI335" i="1"/>
  <c r="BI364" i="1"/>
  <c r="BI393" i="1"/>
  <c r="BI422" i="1"/>
  <c r="BI307" i="1"/>
  <c r="BI336" i="1"/>
  <c r="BI365" i="1"/>
  <c r="BI394" i="1"/>
  <c r="BI423" i="1"/>
  <c r="BI308" i="1"/>
  <c r="BI309" i="1"/>
  <c r="BI338" i="1"/>
  <c r="BI367" i="1"/>
  <c r="BI396" i="1"/>
  <c r="BI425" i="1"/>
  <c r="BI310" i="1"/>
  <c r="BI339" i="1"/>
  <c r="BI368" i="1"/>
  <c r="BI397" i="1"/>
  <c r="BI426" i="1"/>
  <c r="BI311" i="1"/>
  <c r="BI340" i="1"/>
  <c r="BI369" i="1"/>
  <c r="BI398" i="1"/>
  <c r="BI427" i="1"/>
  <c r="BI312" i="1"/>
  <c r="BI341" i="1"/>
  <c r="BI370" i="1"/>
  <c r="BI399" i="1"/>
  <c r="BI428" i="1"/>
  <c r="BI313" i="1"/>
  <c r="BI342" i="1"/>
  <c r="BI371" i="1"/>
  <c r="BI400" i="1"/>
  <c r="BI429" i="1"/>
  <c r="BI314" i="1"/>
  <c r="BI343" i="1"/>
  <c r="BI372" i="1"/>
  <c r="BI401" i="1"/>
  <c r="BI430" i="1"/>
  <c r="BI315" i="1"/>
  <c r="BI344" i="1"/>
  <c r="BI373" i="1"/>
  <c r="BI402" i="1"/>
  <c r="BI431" i="1"/>
  <c r="BI294" i="1"/>
  <c r="BI323" i="1"/>
  <c r="BI352" i="1"/>
  <c r="BI381" i="1"/>
  <c r="BI410" i="1"/>
  <c r="BI295" i="1"/>
  <c r="BI324" i="1"/>
  <c r="BI353" i="1"/>
  <c r="BI382" i="1"/>
  <c r="BI411" i="1"/>
  <c r="BI296" i="1"/>
  <c r="BI325" i="1"/>
  <c r="BI354" i="1"/>
  <c r="BI383" i="1"/>
  <c r="BI412" i="1"/>
  <c r="BI297" i="1"/>
  <c r="BI326" i="1"/>
  <c r="BI355" i="1"/>
  <c r="BI384" i="1"/>
  <c r="BI413" i="1"/>
  <c r="BI298" i="1"/>
  <c r="BI299" i="1"/>
  <c r="BI328" i="1"/>
  <c r="BI357" i="1"/>
  <c r="BI386" i="1"/>
  <c r="BI415" i="1"/>
  <c r="BI300" i="1"/>
  <c r="BI329" i="1"/>
  <c r="BI358" i="1"/>
  <c r="BI387" i="1"/>
  <c r="BI416" i="1"/>
  <c r="BI301" i="1"/>
  <c r="BI330" i="1"/>
  <c r="BI359" i="1"/>
  <c r="BI388" i="1"/>
  <c r="BI417" i="1"/>
  <c r="BI302" i="1"/>
  <c r="BI331" i="1"/>
  <c r="BI360" i="1"/>
  <c r="BI389" i="1"/>
  <c r="BI418" i="1"/>
  <c r="BI303" i="1"/>
  <c r="BI332" i="1"/>
  <c r="BI361" i="1"/>
  <c r="BI390" i="1"/>
  <c r="BI419" i="1"/>
  <c r="BI304" i="1"/>
  <c r="BI333" i="1"/>
  <c r="BI362" i="1"/>
  <c r="BI391" i="1"/>
  <c r="BI420" i="1"/>
  <c r="BI305" i="1"/>
  <c r="BI334" i="1"/>
  <c r="BI293" i="1"/>
  <c r="BK323" i="1"/>
  <c r="BL323" i="1"/>
  <c r="BL352" i="1"/>
  <c r="BL381" i="1"/>
  <c r="BM323" i="1"/>
  <c r="BM352" i="1"/>
  <c r="BM381" i="1"/>
  <c r="BK324" i="1"/>
  <c r="BK353" i="1"/>
  <c r="BK382" i="1"/>
  <c r="BL324" i="1"/>
  <c r="BM324" i="1"/>
  <c r="BK325" i="1"/>
  <c r="BL325" i="1"/>
  <c r="BM325" i="1"/>
  <c r="BK326" i="1"/>
  <c r="BL326" i="1"/>
  <c r="BM326" i="1"/>
  <c r="BM355" i="1"/>
  <c r="BM384" i="1"/>
  <c r="BI327" i="1"/>
  <c r="BI356" i="1"/>
  <c r="BI385" i="1"/>
  <c r="BI414" i="1"/>
  <c r="BK327" i="1"/>
  <c r="BL327" i="1"/>
  <c r="BL356" i="1"/>
  <c r="BL385" i="1"/>
  <c r="BM327" i="1"/>
  <c r="BJ328" i="1"/>
  <c r="BJ357" i="1"/>
  <c r="BJ386" i="1"/>
  <c r="BJ415" i="1"/>
  <c r="BK328" i="1"/>
  <c r="BK357" i="1"/>
  <c r="BK386" i="1"/>
  <c r="BL328" i="1"/>
  <c r="BM328" i="1"/>
  <c r="BK329" i="1"/>
  <c r="BL329" i="1"/>
  <c r="BM329" i="1"/>
  <c r="BK330" i="1"/>
  <c r="BL330" i="1"/>
  <c r="BM330" i="1"/>
  <c r="BM359" i="1"/>
  <c r="BM388" i="1"/>
  <c r="BK331" i="1"/>
  <c r="BL331" i="1"/>
  <c r="BL360" i="1"/>
  <c r="BL389" i="1"/>
  <c r="BM331" i="1"/>
  <c r="BM360" i="1"/>
  <c r="BM389" i="1"/>
  <c r="BJ332" i="1"/>
  <c r="BJ361" i="1"/>
  <c r="BJ390" i="1"/>
  <c r="BJ419" i="1"/>
  <c r="BK332" i="1"/>
  <c r="BK361" i="1"/>
  <c r="BK390" i="1"/>
  <c r="BL332" i="1"/>
  <c r="BM332" i="1"/>
  <c r="BK333" i="1"/>
  <c r="BL333" i="1"/>
  <c r="BM333" i="1"/>
  <c r="BI363" i="1"/>
  <c r="BI392" i="1"/>
  <c r="BI421" i="1"/>
  <c r="BK334" i="1"/>
  <c r="BL334" i="1"/>
  <c r="BM334" i="1"/>
  <c r="BM363" i="1"/>
  <c r="BM392" i="1"/>
  <c r="BK335" i="1"/>
  <c r="BL335" i="1"/>
  <c r="BL364" i="1"/>
  <c r="BL393" i="1"/>
  <c r="BM335" i="1"/>
  <c r="BJ336" i="1"/>
  <c r="BJ365" i="1"/>
  <c r="BJ394" i="1"/>
  <c r="BJ423" i="1"/>
  <c r="BK336" i="1"/>
  <c r="BK365" i="1"/>
  <c r="BK394" i="1"/>
  <c r="BL336" i="1"/>
  <c r="BM336" i="1"/>
  <c r="BI337" i="1"/>
  <c r="BI366" i="1"/>
  <c r="BI395" i="1"/>
  <c r="BI424" i="1"/>
  <c r="BK337" i="1"/>
  <c r="BL337" i="1"/>
  <c r="BM337" i="1"/>
  <c r="BK338" i="1"/>
  <c r="BL338" i="1"/>
  <c r="BM338" i="1"/>
  <c r="BM367" i="1"/>
  <c r="BM396" i="1"/>
  <c r="BK339" i="1"/>
  <c r="BL339" i="1"/>
  <c r="BL368" i="1"/>
  <c r="BL397" i="1"/>
  <c r="BM339" i="1"/>
  <c r="BM368" i="1"/>
  <c r="BM397" i="1"/>
  <c r="BJ398" i="1"/>
  <c r="BJ427" i="1"/>
  <c r="BK340" i="1"/>
  <c r="BK369" i="1"/>
  <c r="BK398" i="1"/>
  <c r="BL340" i="1"/>
  <c r="BM340" i="1"/>
  <c r="BK341" i="1"/>
  <c r="BL341" i="1"/>
  <c r="BM341" i="1"/>
  <c r="BK342" i="1"/>
  <c r="BL342" i="1"/>
  <c r="BM342" i="1"/>
  <c r="BM371" i="1"/>
  <c r="BM400" i="1"/>
  <c r="BK343" i="1"/>
  <c r="BL343" i="1"/>
  <c r="BL372" i="1"/>
  <c r="BL401" i="1"/>
  <c r="BM343" i="1"/>
  <c r="BM372" i="1"/>
  <c r="BM401" i="1"/>
  <c r="BJ344" i="1"/>
  <c r="BJ373" i="1"/>
  <c r="BJ402" i="1"/>
  <c r="BJ431" i="1"/>
  <c r="BK344" i="1"/>
  <c r="BK373" i="1"/>
  <c r="BK402" i="1"/>
  <c r="BL344" i="1"/>
  <c r="BM344" i="1"/>
  <c r="BI345" i="1"/>
  <c r="BJ345" i="1"/>
  <c r="BJ374" i="1"/>
  <c r="BJ403" i="1"/>
  <c r="BK345" i="1"/>
  <c r="BL345" i="1"/>
  <c r="BM345" i="1"/>
  <c r="BI346" i="1"/>
  <c r="BI375" i="1"/>
  <c r="BI404" i="1"/>
  <c r="BJ346" i="1"/>
  <c r="BJ375" i="1"/>
  <c r="BJ404" i="1"/>
  <c r="BK346" i="1"/>
  <c r="BL346" i="1"/>
  <c r="BM346" i="1"/>
  <c r="BM375" i="1"/>
  <c r="BM404" i="1"/>
  <c r="BI347" i="1"/>
  <c r="BJ347" i="1"/>
  <c r="BJ376" i="1"/>
  <c r="BJ405" i="1"/>
  <c r="BK347" i="1"/>
  <c r="BL347" i="1"/>
  <c r="BL376" i="1"/>
  <c r="BL405" i="1"/>
  <c r="BM347" i="1"/>
  <c r="BI348" i="1"/>
  <c r="BJ348" i="1"/>
  <c r="BK348" i="1"/>
  <c r="BK377" i="1"/>
  <c r="BK406" i="1"/>
  <c r="BL348" i="1"/>
  <c r="BM348" i="1"/>
  <c r="BM377" i="1"/>
  <c r="BM406" i="1"/>
  <c r="BI349" i="1"/>
  <c r="BJ349" i="1"/>
  <c r="BJ378" i="1"/>
  <c r="BJ407" i="1"/>
  <c r="BK349" i="1"/>
  <c r="BL349" i="1"/>
  <c r="BM349" i="1"/>
  <c r="BI350" i="1"/>
  <c r="BI379" i="1"/>
  <c r="BI408" i="1"/>
  <c r="BJ350" i="1"/>
  <c r="BK350" i="1"/>
  <c r="BL350" i="1"/>
  <c r="BM350" i="1"/>
  <c r="BM379" i="1"/>
  <c r="BM408" i="1"/>
  <c r="BI322" i="1"/>
  <c r="BI351" i="1"/>
  <c r="BI380" i="1"/>
  <c r="BK322" i="1"/>
  <c r="BK351" i="1"/>
  <c r="BL322" i="1"/>
  <c r="BL351" i="1"/>
  <c r="BL380" i="1"/>
  <c r="BK352" i="1"/>
  <c r="BK381" i="1"/>
  <c r="BL353" i="1"/>
  <c r="BM353" i="1"/>
  <c r="BK354" i="1"/>
  <c r="BL354" i="1"/>
  <c r="BM354" i="1"/>
  <c r="BM383" i="1"/>
  <c r="BK355" i="1"/>
  <c r="BL355" i="1"/>
  <c r="BL384" i="1"/>
  <c r="BK356" i="1"/>
  <c r="BK385" i="1"/>
  <c r="BM356" i="1"/>
  <c r="BM385" i="1"/>
  <c r="BL357" i="1"/>
  <c r="BM357" i="1"/>
  <c r="BM386" i="1"/>
  <c r="BK358" i="1"/>
  <c r="BL358" i="1"/>
  <c r="BM358" i="1"/>
  <c r="BM387" i="1"/>
  <c r="BK359" i="1"/>
  <c r="BL359" i="1"/>
  <c r="BL388" i="1"/>
  <c r="BK360" i="1"/>
  <c r="BK389" i="1"/>
  <c r="BL361" i="1"/>
  <c r="BM361" i="1"/>
  <c r="BK362" i="1"/>
  <c r="BL362" i="1"/>
  <c r="BM362" i="1"/>
  <c r="BM391" i="1"/>
  <c r="BK363" i="1"/>
  <c r="BL363" i="1"/>
  <c r="BL392" i="1"/>
  <c r="BK364" i="1"/>
  <c r="BK393" i="1"/>
  <c r="BM364" i="1"/>
  <c r="BL365" i="1"/>
  <c r="BM365" i="1"/>
  <c r="BM394" i="1"/>
  <c r="BK366" i="1"/>
  <c r="BL366" i="1"/>
  <c r="BM366" i="1"/>
  <c r="BM395" i="1"/>
  <c r="BK367" i="1"/>
  <c r="BL367" i="1"/>
  <c r="BL396" i="1"/>
  <c r="BK368" i="1"/>
  <c r="BK397" i="1"/>
  <c r="BL369" i="1"/>
  <c r="BM369" i="1"/>
  <c r="BK370" i="1"/>
  <c r="BL370" i="1"/>
  <c r="BM370" i="1"/>
  <c r="BM399" i="1"/>
  <c r="BK371" i="1"/>
  <c r="BL371" i="1"/>
  <c r="BL400" i="1"/>
  <c r="BK372" i="1"/>
  <c r="BK401" i="1"/>
  <c r="BL373" i="1"/>
  <c r="BM373" i="1"/>
  <c r="BM402" i="1"/>
  <c r="BI374" i="1"/>
  <c r="BI403" i="1"/>
  <c r="BK374" i="1"/>
  <c r="BL374" i="1"/>
  <c r="BM374" i="1"/>
  <c r="BM403" i="1"/>
  <c r="BK375" i="1"/>
  <c r="BL375" i="1"/>
  <c r="BL404" i="1"/>
  <c r="BI376" i="1"/>
  <c r="BI405" i="1"/>
  <c r="BK376" i="1"/>
  <c r="BK405" i="1"/>
  <c r="BM376" i="1"/>
  <c r="BI377" i="1"/>
  <c r="BI406" i="1"/>
  <c r="BJ377" i="1"/>
  <c r="BJ406" i="1"/>
  <c r="BL377" i="1"/>
  <c r="BI378" i="1"/>
  <c r="BI407" i="1"/>
  <c r="BK378" i="1"/>
  <c r="BL378" i="1"/>
  <c r="BM378" i="1"/>
  <c r="BM407" i="1"/>
  <c r="BJ379" i="1"/>
  <c r="BK379" i="1"/>
  <c r="BL379" i="1"/>
  <c r="BL408" i="1"/>
  <c r="BK380" i="1"/>
  <c r="BL382" i="1"/>
  <c r="BM382" i="1"/>
  <c r="BK383" i="1"/>
  <c r="BL383" i="1"/>
  <c r="BK384" i="1"/>
  <c r="BL386" i="1"/>
  <c r="BK387" i="1"/>
  <c r="BL387" i="1"/>
  <c r="BK388" i="1"/>
  <c r="BL390" i="1"/>
  <c r="BM390" i="1"/>
  <c r="BK391" i="1"/>
  <c r="BL391" i="1"/>
  <c r="BK392" i="1"/>
  <c r="BM393" i="1"/>
  <c r="BL394" i="1"/>
  <c r="BK395" i="1"/>
  <c r="BL395" i="1"/>
  <c r="BK396" i="1"/>
  <c r="BL398" i="1"/>
  <c r="BM398" i="1"/>
  <c r="BK399" i="1"/>
  <c r="BL399" i="1"/>
  <c r="BK400" i="1"/>
  <c r="BL402" i="1"/>
  <c r="BK403" i="1"/>
  <c r="BL403" i="1"/>
  <c r="BK404" i="1"/>
  <c r="BM405" i="1"/>
  <c r="BL406" i="1"/>
  <c r="BK407" i="1"/>
  <c r="BL407" i="1"/>
  <c r="BJ408" i="1"/>
  <c r="BK408" i="1"/>
  <c r="BJ322" i="1"/>
  <c r="BJ351" i="1"/>
  <c r="BJ380" i="1"/>
  <c r="BM322" i="1"/>
  <c r="BM351" i="1"/>
  <c r="BM380" i="1"/>
  <c r="BJ4" i="1"/>
  <c r="BJ5" i="1"/>
  <c r="BJ6" i="1"/>
  <c r="BJ7" i="1"/>
  <c r="BJ8" i="1"/>
  <c r="BJ9" i="1"/>
  <c r="BJ10" i="1"/>
  <c r="BJ11" i="1"/>
  <c r="BJ12" i="1"/>
  <c r="BJ13" i="1"/>
  <c r="BJ14" i="1"/>
  <c r="BJ15" i="1"/>
  <c r="BJ16" i="1"/>
  <c r="BJ17" i="1"/>
  <c r="BJ18" i="1"/>
  <c r="BJ19" i="1"/>
  <c r="BJ20" i="1"/>
  <c r="BJ21" i="1"/>
  <c r="BJ23" i="1"/>
  <c r="BJ24" i="1"/>
  <c r="BJ25" i="1"/>
  <c r="BJ26" i="1"/>
  <c r="BJ27" i="1"/>
  <c r="BJ28" i="1"/>
  <c r="BJ29" i="1"/>
  <c r="BJ30" i="1"/>
  <c r="BJ31" i="1"/>
  <c r="BJ32" i="1"/>
  <c r="BJ33" i="1"/>
  <c r="BJ34" i="1"/>
  <c r="BJ35" i="1"/>
  <c r="BJ36" i="1"/>
  <c r="BJ37" i="1"/>
  <c r="BJ38" i="1"/>
  <c r="BJ39" i="1"/>
  <c r="BJ40" i="1"/>
  <c r="BJ42" i="1"/>
  <c r="BJ43" i="1"/>
  <c r="BJ44" i="1"/>
  <c r="BJ45" i="1"/>
  <c r="BJ46" i="1"/>
  <c r="BJ47" i="1"/>
  <c r="BJ48" i="1"/>
  <c r="BJ49" i="1"/>
  <c r="BJ50" i="1"/>
  <c r="BJ51" i="1"/>
  <c r="BJ52" i="1"/>
  <c r="BJ53" i="1"/>
  <c r="BJ54" i="1"/>
  <c r="BJ55" i="1"/>
  <c r="BJ56" i="1"/>
  <c r="BJ57" i="1"/>
  <c r="BJ58" i="1"/>
  <c r="BJ59" i="1"/>
  <c r="BJ60" i="1"/>
  <c r="BJ61" i="1"/>
  <c r="BJ62" i="1"/>
  <c r="BJ63" i="1"/>
  <c r="BJ64" i="1"/>
  <c r="BJ65" i="1"/>
  <c r="BJ66" i="1"/>
  <c r="BJ67" i="1"/>
  <c r="BJ68" i="1"/>
  <c r="BJ69" i="1"/>
  <c r="BJ70" i="1"/>
  <c r="BJ71" i="1"/>
  <c r="BJ72" i="1"/>
  <c r="BJ73" i="1"/>
  <c r="BJ74" i="1"/>
  <c r="BJ75" i="1"/>
  <c r="BJ76" i="1"/>
  <c r="BJ77" i="1"/>
  <c r="BJ78" i="1"/>
  <c r="BJ79" i="1"/>
  <c r="BJ80" i="1"/>
  <c r="BJ81" i="1"/>
  <c r="BJ82" i="1"/>
  <c r="BJ83" i="1"/>
  <c r="BJ84" i="1"/>
  <c r="BJ85" i="1"/>
  <c r="BJ86" i="1"/>
  <c r="BJ87" i="1"/>
  <c r="BJ88" i="1"/>
  <c r="BJ89" i="1"/>
  <c r="BJ90" i="1"/>
  <c r="BJ91" i="1"/>
  <c r="BJ92" i="1"/>
  <c r="BJ93" i="1"/>
  <c r="BJ94" i="1"/>
  <c r="BJ95" i="1"/>
  <c r="BJ96" i="1"/>
  <c r="BJ97" i="1"/>
  <c r="BJ99" i="1"/>
  <c r="BJ100" i="1"/>
  <c r="BJ101" i="1"/>
  <c r="BJ102" i="1"/>
  <c r="BJ103" i="1"/>
  <c r="BJ104" i="1"/>
  <c r="BJ105" i="1"/>
  <c r="BJ106" i="1"/>
  <c r="BJ107" i="1"/>
  <c r="BJ108" i="1"/>
  <c r="BJ109" i="1"/>
  <c r="BJ110" i="1"/>
  <c r="BJ111" i="1"/>
  <c r="BJ112" i="1"/>
  <c r="BJ113" i="1"/>
  <c r="BJ114" i="1"/>
  <c r="BJ115" i="1"/>
  <c r="BJ117" i="1"/>
  <c r="BJ118" i="1"/>
  <c r="BJ119" i="1"/>
  <c r="BJ120" i="1"/>
  <c r="BJ121" i="1"/>
  <c r="BJ122" i="1"/>
  <c r="BJ123" i="1"/>
  <c r="BJ124" i="1"/>
  <c r="BJ125" i="1"/>
  <c r="BJ126" i="1"/>
  <c r="BJ127" i="1"/>
  <c r="BJ128" i="1"/>
  <c r="BJ129" i="1"/>
  <c r="BJ130" i="1"/>
  <c r="BJ131" i="1"/>
  <c r="BJ132" i="1"/>
  <c r="BJ133" i="1"/>
  <c r="BJ135" i="1"/>
  <c r="BJ136" i="1"/>
  <c r="BJ137" i="1"/>
  <c r="BJ138" i="1"/>
  <c r="BJ139" i="1"/>
  <c r="BJ140" i="1"/>
  <c r="BJ141" i="1"/>
  <c r="BJ142" i="1"/>
  <c r="BJ143" i="1"/>
  <c r="BJ144" i="1"/>
  <c r="BJ145" i="1"/>
  <c r="BJ146" i="1"/>
  <c r="BJ147" i="1"/>
  <c r="BJ148" i="1"/>
  <c r="BJ149" i="1"/>
  <c r="BJ150" i="1"/>
  <c r="BJ151" i="1"/>
  <c r="BJ152" i="1"/>
  <c r="BJ153" i="1"/>
  <c r="BJ154" i="1"/>
  <c r="BJ155" i="1"/>
  <c r="BJ156" i="1"/>
  <c r="BJ157" i="1"/>
  <c r="BJ158" i="1"/>
  <c r="BJ159" i="1"/>
  <c r="BJ160" i="1"/>
  <c r="BJ161" i="1"/>
  <c r="BJ162" i="1"/>
  <c r="BJ163" i="1"/>
  <c r="BJ164" i="1"/>
  <c r="BJ165" i="1"/>
  <c r="BJ166" i="1"/>
  <c r="BJ167" i="1"/>
  <c r="BJ168" i="1"/>
  <c r="BJ169" i="1"/>
  <c r="BJ170" i="1"/>
  <c r="BJ171" i="1"/>
  <c r="BJ172" i="1"/>
  <c r="BJ173" i="1"/>
  <c r="BJ174" i="1"/>
  <c r="BJ175" i="1"/>
  <c r="BJ176" i="1"/>
  <c r="BJ177" i="1"/>
  <c r="BJ178" i="1"/>
  <c r="BJ179" i="1"/>
  <c r="BJ180" i="1"/>
  <c r="BJ181" i="1"/>
  <c r="BJ182" i="1"/>
  <c r="BJ183" i="1"/>
  <c r="BJ184" i="1"/>
  <c r="BJ185" i="1"/>
  <c r="BJ186" i="1"/>
  <c r="BJ187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3" i="1"/>
  <c r="BI154" i="1"/>
  <c r="BI155" i="1"/>
  <c r="BI156" i="1"/>
  <c r="BI157" i="1"/>
  <c r="BI158" i="1"/>
  <c r="BI159" i="1"/>
  <c r="BI160" i="1"/>
  <c r="BI161" i="1"/>
  <c r="BI162" i="1"/>
  <c r="BI163" i="1"/>
  <c r="BI164" i="1"/>
  <c r="BI165" i="1"/>
  <c r="BI166" i="1"/>
  <c r="BI167" i="1"/>
  <c r="BI168" i="1"/>
  <c r="BI169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R226" i="1"/>
  <c r="BI226" i="1"/>
  <c r="BI247" i="1"/>
  <c r="BI268" i="1"/>
  <c r="BI289" i="1"/>
  <c r="CG226" i="1"/>
  <c r="CH226" i="1"/>
  <c r="CI226" i="1"/>
  <c r="CJ226" i="1"/>
  <c r="CK226" i="1"/>
  <c r="CL226" i="1"/>
  <c r="CM226" i="1"/>
  <c r="CN226" i="1"/>
  <c r="CO226" i="1"/>
  <c r="CO327" i="1"/>
  <c r="CN327" i="1"/>
  <c r="CM327" i="1"/>
  <c r="CL327" i="1"/>
  <c r="CK327" i="1"/>
  <c r="CJ327" i="1"/>
  <c r="CI327" i="1"/>
  <c r="CH327" i="1"/>
  <c r="CG327" i="1"/>
  <c r="BU327" i="1"/>
  <c r="R327" i="1"/>
  <c r="CO298" i="1"/>
  <c r="CN298" i="1"/>
  <c r="CM298" i="1"/>
  <c r="CL298" i="1"/>
  <c r="CK298" i="1"/>
  <c r="CJ298" i="1"/>
  <c r="CI298" i="1"/>
  <c r="CH298" i="1"/>
  <c r="CG298" i="1"/>
  <c r="AN298" i="1"/>
  <c r="R298" i="1"/>
  <c r="AF188" i="1"/>
  <c r="AF189" i="1"/>
  <c r="AF190" i="1"/>
  <c r="AF191" i="1"/>
  <c r="AF192" i="1"/>
  <c r="AF193" i="1"/>
  <c r="AF194" i="1"/>
  <c r="AF206" i="1"/>
  <c r="AF207" i="1"/>
  <c r="AF208" i="1"/>
  <c r="AF209" i="1"/>
  <c r="AF210" i="1"/>
  <c r="AF211" i="1"/>
  <c r="AF212" i="1"/>
  <c r="AF214" i="1"/>
  <c r="AF227" i="1"/>
  <c r="AF229" i="1"/>
  <c r="AF230" i="1"/>
  <c r="AF235" i="1"/>
  <c r="AF248" i="1"/>
  <c r="AF269" i="1"/>
  <c r="AF95" i="1"/>
  <c r="AF20" i="1"/>
  <c r="BI210" i="1"/>
  <c r="BI231" i="1"/>
  <c r="BI252" i="1"/>
  <c r="BI273" i="1"/>
  <c r="BI211" i="1"/>
  <c r="BI232" i="1"/>
  <c r="BI253" i="1"/>
  <c r="BI274" i="1"/>
  <c r="BI212" i="1"/>
  <c r="BI233" i="1"/>
  <c r="BI254" i="1"/>
  <c r="BI275" i="1"/>
  <c r="BI213" i="1"/>
  <c r="BI234" i="1"/>
  <c r="BI255" i="1"/>
  <c r="BI276" i="1"/>
  <c r="BI214" i="1"/>
  <c r="BI235" i="1"/>
  <c r="BI256" i="1"/>
  <c r="BI277" i="1"/>
  <c r="BI215" i="1"/>
  <c r="BI236" i="1"/>
  <c r="BI257" i="1"/>
  <c r="BI278" i="1"/>
  <c r="BI216" i="1"/>
  <c r="BI237" i="1"/>
  <c r="BI258" i="1"/>
  <c r="BI279" i="1"/>
  <c r="BI217" i="1"/>
  <c r="BI238" i="1"/>
  <c r="BI259" i="1"/>
  <c r="BI280" i="1"/>
  <c r="BI218" i="1"/>
  <c r="BI239" i="1"/>
  <c r="BI260" i="1"/>
  <c r="BI281" i="1"/>
  <c r="BI219" i="1"/>
  <c r="BI240" i="1"/>
  <c r="BI261" i="1"/>
  <c r="BI282" i="1"/>
  <c r="BI220" i="1"/>
  <c r="BI241" i="1"/>
  <c r="BI262" i="1"/>
  <c r="BI283" i="1"/>
  <c r="BI221" i="1"/>
  <c r="BI242" i="1"/>
  <c r="BI263" i="1"/>
  <c r="BI284" i="1"/>
  <c r="BI222" i="1"/>
  <c r="BI243" i="1"/>
  <c r="BI264" i="1"/>
  <c r="BI285" i="1"/>
  <c r="BI223" i="1"/>
  <c r="BI244" i="1"/>
  <c r="BI265" i="1"/>
  <c r="BI286" i="1"/>
  <c r="BI224" i="1"/>
  <c r="BI245" i="1"/>
  <c r="BI266" i="1"/>
  <c r="BI287" i="1"/>
  <c r="BI225" i="1"/>
  <c r="BI246" i="1"/>
  <c r="BI267" i="1"/>
  <c r="BI288" i="1"/>
  <c r="BI227" i="1"/>
  <c r="BI248" i="1"/>
  <c r="BI269" i="1"/>
  <c r="BI290" i="1"/>
  <c r="BI228" i="1"/>
  <c r="BI249" i="1"/>
  <c r="BI270" i="1"/>
  <c r="BI291" i="1"/>
  <c r="BI229" i="1"/>
  <c r="BI250" i="1"/>
  <c r="BI271" i="1"/>
  <c r="BI292" i="1"/>
  <c r="BI209" i="1"/>
  <c r="BI230" i="1"/>
  <c r="BI251" i="1"/>
  <c r="BI272" i="1"/>
  <c r="CO27" i="1"/>
  <c r="CN27" i="1"/>
  <c r="CM27" i="1"/>
  <c r="CL27" i="1"/>
  <c r="CK27" i="1"/>
  <c r="CJ27" i="1"/>
  <c r="CI27" i="1"/>
  <c r="CH27" i="1"/>
  <c r="CG27" i="1"/>
  <c r="BU27" i="1"/>
  <c r="AN27" i="1"/>
  <c r="CO64" i="1"/>
  <c r="CN64" i="1"/>
  <c r="CM64" i="1"/>
  <c r="CL64" i="1"/>
  <c r="CK64" i="1"/>
  <c r="CJ64" i="1"/>
  <c r="CI64" i="1"/>
  <c r="CH64" i="1"/>
  <c r="CG64" i="1"/>
  <c r="BU64" i="1"/>
  <c r="R64" i="1"/>
  <c r="CO45" i="1"/>
  <c r="CN45" i="1"/>
  <c r="CM45" i="1"/>
  <c r="CL45" i="1"/>
  <c r="CK45" i="1"/>
  <c r="CJ45" i="1"/>
  <c r="CI45" i="1"/>
  <c r="CH45" i="1"/>
  <c r="CG45" i="1"/>
  <c r="BU45" i="1"/>
  <c r="CO55" i="1"/>
  <c r="CN55" i="1"/>
  <c r="CM55" i="1"/>
  <c r="CL55" i="1"/>
  <c r="CK55" i="1"/>
  <c r="CJ55" i="1"/>
  <c r="CI55" i="1"/>
  <c r="CH55" i="1"/>
  <c r="CG55" i="1"/>
  <c r="BU55" i="1"/>
  <c r="R55" i="1"/>
  <c r="P10" i="3"/>
  <c r="P11" i="3"/>
  <c r="CO269" i="1"/>
  <c r="CN269" i="1"/>
  <c r="CM269" i="1"/>
  <c r="CL269" i="1"/>
  <c r="CK269" i="1"/>
  <c r="CJ269" i="1"/>
  <c r="CI269" i="1"/>
  <c r="CH269" i="1"/>
  <c r="CG269" i="1"/>
  <c r="AN269" i="1"/>
  <c r="R269" i="1"/>
  <c r="CO268" i="1"/>
  <c r="CN268" i="1"/>
  <c r="CM268" i="1"/>
  <c r="CL268" i="1"/>
  <c r="CK268" i="1"/>
  <c r="CJ268" i="1"/>
  <c r="CI268" i="1"/>
  <c r="CH268" i="1"/>
  <c r="CG268" i="1"/>
  <c r="R268" i="1"/>
  <c r="CO267" i="1"/>
  <c r="CN267" i="1"/>
  <c r="CM267" i="1"/>
  <c r="CL267" i="1"/>
  <c r="CK267" i="1"/>
  <c r="CJ267" i="1"/>
  <c r="CI267" i="1"/>
  <c r="CH267" i="1"/>
  <c r="CG267" i="1"/>
  <c r="R267" i="1"/>
  <c r="CO266" i="1"/>
  <c r="CN266" i="1"/>
  <c r="CM266" i="1"/>
  <c r="CL266" i="1"/>
  <c r="CK266" i="1"/>
  <c r="CJ266" i="1"/>
  <c r="CI266" i="1"/>
  <c r="CH266" i="1"/>
  <c r="CG266" i="1"/>
  <c r="R266" i="1"/>
  <c r="CO265" i="1"/>
  <c r="CN265" i="1"/>
  <c r="CM265" i="1"/>
  <c r="CL265" i="1"/>
  <c r="CK265" i="1"/>
  <c r="CJ265" i="1"/>
  <c r="CI265" i="1"/>
  <c r="CH265" i="1"/>
  <c r="CG265" i="1"/>
  <c r="R265" i="1"/>
  <c r="CO264" i="1"/>
  <c r="CN264" i="1"/>
  <c r="CM264" i="1"/>
  <c r="CL264" i="1"/>
  <c r="CK264" i="1"/>
  <c r="CJ264" i="1"/>
  <c r="CI264" i="1"/>
  <c r="CH264" i="1"/>
  <c r="CG264" i="1"/>
  <c r="R264" i="1"/>
  <c r="CO263" i="1"/>
  <c r="CN263" i="1"/>
  <c r="CM263" i="1"/>
  <c r="CL263" i="1"/>
  <c r="CK263" i="1"/>
  <c r="CJ263" i="1"/>
  <c r="CI263" i="1"/>
  <c r="CH263" i="1"/>
  <c r="CG263" i="1"/>
  <c r="R263" i="1"/>
  <c r="CO262" i="1"/>
  <c r="CN262" i="1"/>
  <c r="CM262" i="1"/>
  <c r="CL262" i="1"/>
  <c r="CK262" i="1"/>
  <c r="CJ262" i="1"/>
  <c r="CI262" i="1"/>
  <c r="CH262" i="1"/>
  <c r="CG262" i="1"/>
  <c r="R262" i="1"/>
  <c r="CO261" i="1"/>
  <c r="CN261" i="1"/>
  <c r="CM261" i="1"/>
  <c r="CL261" i="1"/>
  <c r="CK261" i="1"/>
  <c r="CJ261" i="1"/>
  <c r="CI261" i="1"/>
  <c r="CH261" i="1"/>
  <c r="CG261" i="1"/>
  <c r="R261" i="1"/>
  <c r="CO260" i="1"/>
  <c r="CN260" i="1"/>
  <c r="CM260" i="1"/>
  <c r="CL260" i="1"/>
  <c r="CK260" i="1"/>
  <c r="CJ260" i="1"/>
  <c r="CI260" i="1"/>
  <c r="CH260" i="1"/>
  <c r="CG260" i="1"/>
  <c r="R260" i="1"/>
  <c r="CO259" i="1"/>
  <c r="CN259" i="1"/>
  <c r="CM259" i="1"/>
  <c r="CL259" i="1"/>
  <c r="CK259" i="1"/>
  <c r="CJ259" i="1"/>
  <c r="CI259" i="1"/>
  <c r="CH259" i="1"/>
  <c r="CG259" i="1"/>
  <c r="R259" i="1"/>
  <c r="CO258" i="1"/>
  <c r="CN258" i="1"/>
  <c r="CM258" i="1"/>
  <c r="CL258" i="1"/>
  <c r="CK258" i="1"/>
  <c r="CJ258" i="1"/>
  <c r="CI258" i="1"/>
  <c r="CH258" i="1"/>
  <c r="CG258" i="1"/>
  <c r="R258" i="1"/>
  <c r="CO257" i="1"/>
  <c r="CN257" i="1"/>
  <c r="CM257" i="1"/>
  <c r="CL257" i="1"/>
  <c r="CK257" i="1"/>
  <c r="CJ257" i="1"/>
  <c r="CI257" i="1"/>
  <c r="CH257" i="1"/>
  <c r="CG257" i="1"/>
  <c r="R257" i="1"/>
  <c r="CO256" i="1"/>
  <c r="CN256" i="1"/>
  <c r="CM256" i="1"/>
  <c r="CL256" i="1"/>
  <c r="CK256" i="1"/>
  <c r="CJ256" i="1"/>
  <c r="CI256" i="1"/>
  <c r="CH256" i="1"/>
  <c r="CG256" i="1"/>
  <c r="R256" i="1"/>
  <c r="CO255" i="1"/>
  <c r="CN255" i="1"/>
  <c r="CM255" i="1"/>
  <c r="CL255" i="1"/>
  <c r="CK255" i="1"/>
  <c r="CJ255" i="1"/>
  <c r="CI255" i="1"/>
  <c r="CH255" i="1"/>
  <c r="CG255" i="1"/>
  <c r="R255" i="1"/>
  <c r="CO254" i="1"/>
  <c r="CN254" i="1"/>
  <c r="CM254" i="1"/>
  <c r="CL254" i="1"/>
  <c r="CK254" i="1"/>
  <c r="CJ254" i="1"/>
  <c r="CI254" i="1"/>
  <c r="CH254" i="1"/>
  <c r="CG254" i="1"/>
  <c r="R254" i="1"/>
  <c r="CO253" i="1"/>
  <c r="CN253" i="1"/>
  <c r="CM253" i="1"/>
  <c r="CL253" i="1"/>
  <c r="CK253" i="1"/>
  <c r="CJ253" i="1"/>
  <c r="CI253" i="1"/>
  <c r="CH253" i="1"/>
  <c r="CG253" i="1"/>
  <c r="R253" i="1"/>
  <c r="CO252" i="1"/>
  <c r="CN252" i="1"/>
  <c r="CM252" i="1"/>
  <c r="CL252" i="1"/>
  <c r="CK252" i="1"/>
  <c r="CJ252" i="1"/>
  <c r="CI252" i="1"/>
  <c r="CH252" i="1"/>
  <c r="CG252" i="1"/>
  <c r="R252" i="1"/>
  <c r="CO251" i="1"/>
  <c r="CN251" i="1"/>
  <c r="CM251" i="1"/>
  <c r="CL251" i="1"/>
  <c r="CK251" i="1"/>
  <c r="CJ251" i="1"/>
  <c r="CI251" i="1"/>
  <c r="CH251" i="1"/>
  <c r="CG251" i="1"/>
  <c r="R251" i="1"/>
  <c r="CO248" i="1"/>
  <c r="CN248" i="1"/>
  <c r="CM248" i="1"/>
  <c r="CL248" i="1"/>
  <c r="CK248" i="1"/>
  <c r="CJ248" i="1"/>
  <c r="CI248" i="1"/>
  <c r="CH248" i="1"/>
  <c r="CG248" i="1"/>
  <c r="AN248" i="1"/>
  <c r="R248" i="1"/>
  <c r="CO247" i="1"/>
  <c r="CN247" i="1"/>
  <c r="CM247" i="1"/>
  <c r="CL247" i="1"/>
  <c r="CK247" i="1"/>
  <c r="CJ247" i="1"/>
  <c r="CI247" i="1"/>
  <c r="CH247" i="1"/>
  <c r="CG247" i="1"/>
  <c r="R247" i="1"/>
  <c r="CO246" i="1"/>
  <c r="CN246" i="1"/>
  <c r="CM246" i="1"/>
  <c r="CL246" i="1"/>
  <c r="CK246" i="1"/>
  <c r="CJ246" i="1"/>
  <c r="CI246" i="1"/>
  <c r="CH246" i="1"/>
  <c r="CG246" i="1"/>
  <c r="R246" i="1"/>
  <c r="CO245" i="1"/>
  <c r="CN245" i="1"/>
  <c r="CM245" i="1"/>
  <c r="CL245" i="1"/>
  <c r="CK245" i="1"/>
  <c r="CJ245" i="1"/>
  <c r="CI245" i="1"/>
  <c r="CH245" i="1"/>
  <c r="CG245" i="1"/>
  <c r="R245" i="1"/>
  <c r="CO244" i="1"/>
  <c r="CN244" i="1"/>
  <c r="CM244" i="1"/>
  <c r="CL244" i="1"/>
  <c r="CK244" i="1"/>
  <c r="CJ244" i="1"/>
  <c r="CI244" i="1"/>
  <c r="CH244" i="1"/>
  <c r="CG244" i="1"/>
  <c r="R244" i="1"/>
  <c r="CO243" i="1"/>
  <c r="CN243" i="1"/>
  <c r="CM243" i="1"/>
  <c r="CL243" i="1"/>
  <c r="CK243" i="1"/>
  <c r="CJ243" i="1"/>
  <c r="CI243" i="1"/>
  <c r="CH243" i="1"/>
  <c r="CG243" i="1"/>
  <c r="R243" i="1"/>
  <c r="CO242" i="1"/>
  <c r="CN242" i="1"/>
  <c r="CM242" i="1"/>
  <c r="CL242" i="1"/>
  <c r="CK242" i="1"/>
  <c r="CJ242" i="1"/>
  <c r="CI242" i="1"/>
  <c r="CH242" i="1"/>
  <c r="CG242" i="1"/>
  <c r="R242" i="1"/>
  <c r="CO241" i="1"/>
  <c r="CN241" i="1"/>
  <c r="CM241" i="1"/>
  <c r="CL241" i="1"/>
  <c r="CK241" i="1"/>
  <c r="CJ241" i="1"/>
  <c r="CI241" i="1"/>
  <c r="CH241" i="1"/>
  <c r="CG241" i="1"/>
  <c r="R241" i="1"/>
  <c r="CO240" i="1"/>
  <c r="CN240" i="1"/>
  <c r="CM240" i="1"/>
  <c r="CL240" i="1"/>
  <c r="CK240" i="1"/>
  <c r="CJ240" i="1"/>
  <c r="CI240" i="1"/>
  <c r="CH240" i="1"/>
  <c r="CG240" i="1"/>
  <c r="R240" i="1"/>
  <c r="CO239" i="1"/>
  <c r="CN239" i="1"/>
  <c r="CM239" i="1"/>
  <c r="CL239" i="1"/>
  <c r="CK239" i="1"/>
  <c r="CJ239" i="1"/>
  <c r="CI239" i="1"/>
  <c r="CH239" i="1"/>
  <c r="CG239" i="1"/>
  <c r="R239" i="1"/>
  <c r="CO238" i="1"/>
  <c r="CN238" i="1"/>
  <c r="CM238" i="1"/>
  <c r="CL238" i="1"/>
  <c r="CK238" i="1"/>
  <c r="CJ238" i="1"/>
  <c r="CI238" i="1"/>
  <c r="CH238" i="1"/>
  <c r="CG238" i="1"/>
  <c r="R238" i="1"/>
  <c r="CO237" i="1"/>
  <c r="CN237" i="1"/>
  <c r="CM237" i="1"/>
  <c r="CL237" i="1"/>
  <c r="CK237" i="1"/>
  <c r="CJ237" i="1"/>
  <c r="CI237" i="1"/>
  <c r="CH237" i="1"/>
  <c r="CG237" i="1"/>
  <c r="R237" i="1"/>
  <c r="CO236" i="1"/>
  <c r="CN236" i="1"/>
  <c r="CM236" i="1"/>
  <c r="CL236" i="1"/>
  <c r="CK236" i="1"/>
  <c r="CJ236" i="1"/>
  <c r="CI236" i="1"/>
  <c r="CH236" i="1"/>
  <c r="CG236" i="1"/>
  <c r="R236" i="1"/>
  <c r="CO235" i="1"/>
  <c r="CN235" i="1"/>
  <c r="CM235" i="1"/>
  <c r="CL235" i="1"/>
  <c r="CK235" i="1"/>
  <c r="CJ235" i="1"/>
  <c r="CI235" i="1"/>
  <c r="CH235" i="1"/>
  <c r="CG235" i="1"/>
  <c r="R235" i="1"/>
  <c r="CO234" i="1"/>
  <c r="CN234" i="1"/>
  <c r="CM234" i="1"/>
  <c r="CL234" i="1"/>
  <c r="CK234" i="1"/>
  <c r="CJ234" i="1"/>
  <c r="CI234" i="1"/>
  <c r="CH234" i="1"/>
  <c r="CG234" i="1"/>
  <c r="R234" i="1"/>
  <c r="CO233" i="1"/>
  <c r="CN233" i="1"/>
  <c r="CM233" i="1"/>
  <c r="CL233" i="1"/>
  <c r="CK233" i="1"/>
  <c r="CJ233" i="1"/>
  <c r="CI233" i="1"/>
  <c r="CH233" i="1"/>
  <c r="CG233" i="1"/>
  <c r="R233" i="1"/>
  <c r="CO232" i="1"/>
  <c r="CN232" i="1"/>
  <c r="CM232" i="1"/>
  <c r="CL232" i="1"/>
  <c r="CK232" i="1"/>
  <c r="CJ232" i="1"/>
  <c r="CI232" i="1"/>
  <c r="CH232" i="1"/>
  <c r="CG232" i="1"/>
  <c r="R232" i="1"/>
  <c r="CO231" i="1"/>
  <c r="CN231" i="1"/>
  <c r="CM231" i="1"/>
  <c r="CL231" i="1"/>
  <c r="CK231" i="1"/>
  <c r="CJ231" i="1"/>
  <c r="CI231" i="1"/>
  <c r="CH231" i="1"/>
  <c r="CG231" i="1"/>
  <c r="R231" i="1"/>
  <c r="CO230" i="1"/>
  <c r="CN230" i="1"/>
  <c r="CM230" i="1"/>
  <c r="CL230" i="1"/>
  <c r="CK230" i="1"/>
  <c r="CJ230" i="1"/>
  <c r="CI230" i="1"/>
  <c r="CH230" i="1"/>
  <c r="CG230" i="1"/>
  <c r="R230" i="1"/>
  <c r="CO227" i="1"/>
  <c r="CN227" i="1"/>
  <c r="CM227" i="1"/>
  <c r="CL227" i="1"/>
  <c r="CK227" i="1"/>
  <c r="CJ227" i="1"/>
  <c r="CI227" i="1"/>
  <c r="CH227" i="1"/>
  <c r="CG227" i="1"/>
  <c r="AN227" i="1"/>
  <c r="R227" i="1"/>
  <c r="CO225" i="1"/>
  <c r="CN225" i="1"/>
  <c r="CM225" i="1"/>
  <c r="CL225" i="1"/>
  <c r="CK225" i="1"/>
  <c r="CJ225" i="1"/>
  <c r="CI225" i="1"/>
  <c r="CH225" i="1"/>
  <c r="CG225" i="1"/>
  <c r="R225" i="1"/>
  <c r="CO224" i="1"/>
  <c r="CN224" i="1"/>
  <c r="CM224" i="1"/>
  <c r="CL224" i="1"/>
  <c r="CK224" i="1"/>
  <c r="CJ224" i="1"/>
  <c r="CI224" i="1"/>
  <c r="CH224" i="1"/>
  <c r="CG224" i="1"/>
  <c r="R224" i="1"/>
  <c r="CO223" i="1"/>
  <c r="CN223" i="1"/>
  <c r="CM223" i="1"/>
  <c r="CL223" i="1"/>
  <c r="CK223" i="1"/>
  <c r="CJ223" i="1"/>
  <c r="CI223" i="1"/>
  <c r="CH223" i="1"/>
  <c r="CG223" i="1"/>
  <c r="R223" i="1"/>
  <c r="CO222" i="1"/>
  <c r="CN222" i="1"/>
  <c r="CM222" i="1"/>
  <c r="CL222" i="1"/>
  <c r="CK222" i="1"/>
  <c r="CJ222" i="1"/>
  <c r="CI222" i="1"/>
  <c r="CH222" i="1"/>
  <c r="CG222" i="1"/>
  <c r="R222" i="1"/>
  <c r="CO221" i="1"/>
  <c r="CN221" i="1"/>
  <c r="CM221" i="1"/>
  <c r="CL221" i="1"/>
  <c r="CK221" i="1"/>
  <c r="CJ221" i="1"/>
  <c r="CI221" i="1"/>
  <c r="CH221" i="1"/>
  <c r="CG221" i="1"/>
  <c r="R221" i="1"/>
  <c r="CO220" i="1"/>
  <c r="CN220" i="1"/>
  <c r="CM220" i="1"/>
  <c r="CL220" i="1"/>
  <c r="CK220" i="1"/>
  <c r="CJ220" i="1"/>
  <c r="CI220" i="1"/>
  <c r="CH220" i="1"/>
  <c r="CG220" i="1"/>
  <c r="R220" i="1"/>
  <c r="CO219" i="1"/>
  <c r="CN219" i="1"/>
  <c r="CM219" i="1"/>
  <c r="CL219" i="1"/>
  <c r="CK219" i="1"/>
  <c r="CJ219" i="1"/>
  <c r="CI219" i="1"/>
  <c r="CH219" i="1"/>
  <c r="CG219" i="1"/>
  <c r="R219" i="1"/>
  <c r="CO218" i="1"/>
  <c r="CN218" i="1"/>
  <c r="CM218" i="1"/>
  <c r="CL218" i="1"/>
  <c r="CK218" i="1"/>
  <c r="CJ218" i="1"/>
  <c r="CI218" i="1"/>
  <c r="CH218" i="1"/>
  <c r="CG218" i="1"/>
  <c r="R218" i="1"/>
  <c r="CO217" i="1"/>
  <c r="CN217" i="1"/>
  <c r="CM217" i="1"/>
  <c r="CL217" i="1"/>
  <c r="CK217" i="1"/>
  <c r="CJ217" i="1"/>
  <c r="CI217" i="1"/>
  <c r="CH217" i="1"/>
  <c r="CG217" i="1"/>
  <c r="R217" i="1"/>
  <c r="CO216" i="1"/>
  <c r="CN216" i="1"/>
  <c r="CM216" i="1"/>
  <c r="CL216" i="1"/>
  <c r="CK216" i="1"/>
  <c r="CJ216" i="1"/>
  <c r="CI216" i="1"/>
  <c r="CH216" i="1"/>
  <c r="CG216" i="1"/>
  <c r="R216" i="1"/>
  <c r="CO215" i="1"/>
  <c r="CN215" i="1"/>
  <c r="CM215" i="1"/>
  <c r="CL215" i="1"/>
  <c r="CK215" i="1"/>
  <c r="CJ215" i="1"/>
  <c r="CI215" i="1"/>
  <c r="CH215" i="1"/>
  <c r="CG215" i="1"/>
  <c r="R215" i="1"/>
  <c r="CO214" i="1"/>
  <c r="CN214" i="1"/>
  <c r="CM214" i="1"/>
  <c r="CL214" i="1"/>
  <c r="CK214" i="1"/>
  <c r="CJ214" i="1"/>
  <c r="CI214" i="1"/>
  <c r="CH214" i="1"/>
  <c r="CG214" i="1"/>
  <c r="R214" i="1"/>
  <c r="CO213" i="1"/>
  <c r="CN213" i="1"/>
  <c r="CM213" i="1"/>
  <c r="CL213" i="1"/>
  <c r="CK213" i="1"/>
  <c r="CJ213" i="1"/>
  <c r="CI213" i="1"/>
  <c r="CH213" i="1"/>
  <c r="CG213" i="1"/>
  <c r="R213" i="1"/>
  <c r="CO212" i="1"/>
  <c r="CN212" i="1"/>
  <c r="CM212" i="1"/>
  <c r="CL212" i="1"/>
  <c r="CK212" i="1"/>
  <c r="CJ212" i="1"/>
  <c r="CI212" i="1"/>
  <c r="CH212" i="1"/>
  <c r="CG212" i="1"/>
  <c r="R212" i="1"/>
  <c r="CO211" i="1"/>
  <c r="CN211" i="1"/>
  <c r="CM211" i="1"/>
  <c r="CL211" i="1"/>
  <c r="CK211" i="1"/>
  <c r="CJ211" i="1"/>
  <c r="CI211" i="1"/>
  <c r="CH211" i="1"/>
  <c r="CG211" i="1"/>
  <c r="R211" i="1"/>
  <c r="CO210" i="1"/>
  <c r="CN210" i="1"/>
  <c r="CM210" i="1"/>
  <c r="CL210" i="1"/>
  <c r="CK210" i="1"/>
  <c r="CJ210" i="1"/>
  <c r="CI210" i="1"/>
  <c r="CH210" i="1"/>
  <c r="CG210" i="1"/>
  <c r="R210" i="1"/>
  <c r="CO209" i="1"/>
  <c r="CN209" i="1"/>
  <c r="CM209" i="1"/>
  <c r="CL209" i="1"/>
  <c r="CK209" i="1"/>
  <c r="CJ209" i="1"/>
  <c r="CI209" i="1"/>
  <c r="CH209" i="1"/>
  <c r="CG209" i="1"/>
  <c r="R209" i="1"/>
  <c r="CO206" i="1"/>
  <c r="CN206" i="1"/>
  <c r="CM206" i="1"/>
  <c r="CL206" i="1"/>
  <c r="CK206" i="1"/>
  <c r="CJ206" i="1"/>
  <c r="CI206" i="1"/>
  <c r="CH206" i="1"/>
  <c r="CG206" i="1"/>
  <c r="AN206" i="1"/>
  <c r="R206" i="1"/>
  <c r="CO205" i="1"/>
  <c r="CN205" i="1"/>
  <c r="CM205" i="1"/>
  <c r="CL205" i="1"/>
  <c r="CK205" i="1"/>
  <c r="CJ205" i="1"/>
  <c r="CI205" i="1"/>
  <c r="CH205" i="1"/>
  <c r="CG205" i="1"/>
  <c r="R205" i="1"/>
  <c r="CO204" i="1"/>
  <c r="CN204" i="1"/>
  <c r="CM204" i="1"/>
  <c r="CL204" i="1"/>
  <c r="CK204" i="1"/>
  <c r="CJ204" i="1"/>
  <c r="CI204" i="1"/>
  <c r="CH204" i="1"/>
  <c r="CG204" i="1"/>
  <c r="R204" i="1"/>
  <c r="CO203" i="1"/>
  <c r="CN203" i="1"/>
  <c r="CM203" i="1"/>
  <c r="CL203" i="1"/>
  <c r="CK203" i="1"/>
  <c r="CJ203" i="1"/>
  <c r="CI203" i="1"/>
  <c r="CH203" i="1"/>
  <c r="CG203" i="1"/>
  <c r="R203" i="1"/>
  <c r="CO202" i="1"/>
  <c r="CN202" i="1"/>
  <c r="CM202" i="1"/>
  <c r="CL202" i="1"/>
  <c r="CK202" i="1"/>
  <c r="CJ202" i="1"/>
  <c r="CI202" i="1"/>
  <c r="CH202" i="1"/>
  <c r="CG202" i="1"/>
  <c r="R202" i="1"/>
  <c r="CO201" i="1"/>
  <c r="CN201" i="1"/>
  <c r="CM201" i="1"/>
  <c r="CL201" i="1"/>
  <c r="CK201" i="1"/>
  <c r="CJ201" i="1"/>
  <c r="CI201" i="1"/>
  <c r="CH201" i="1"/>
  <c r="CG201" i="1"/>
  <c r="R201" i="1"/>
  <c r="CO200" i="1"/>
  <c r="CN200" i="1"/>
  <c r="CM200" i="1"/>
  <c r="CL200" i="1"/>
  <c r="CK200" i="1"/>
  <c r="CJ200" i="1"/>
  <c r="CI200" i="1"/>
  <c r="CH200" i="1"/>
  <c r="CG200" i="1"/>
  <c r="R200" i="1"/>
  <c r="CO199" i="1"/>
  <c r="CN199" i="1"/>
  <c r="CM199" i="1"/>
  <c r="CL199" i="1"/>
  <c r="CK199" i="1"/>
  <c r="CJ199" i="1"/>
  <c r="CI199" i="1"/>
  <c r="CH199" i="1"/>
  <c r="CG199" i="1"/>
  <c r="R199" i="1"/>
  <c r="CO198" i="1"/>
  <c r="CN198" i="1"/>
  <c r="CM198" i="1"/>
  <c r="CL198" i="1"/>
  <c r="CK198" i="1"/>
  <c r="CJ198" i="1"/>
  <c r="CI198" i="1"/>
  <c r="CH198" i="1"/>
  <c r="CG198" i="1"/>
  <c r="R198" i="1"/>
  <c r="CO197" i="1"/>
  <c r="CN197" i="1"/>
  <c r="CM197" i="1"/>
  <c r="CL197" i="1"/>
  <c r="CK197" i="1"/>
  <c r="CJ197" i="1"/>
  <c r="CI197" i="1"/>
  <c r="CH197" i="1"/>
  <c r="CG197" i="1"/>
  <c r="R197" i="1"/>
  <c r="CO196" i="1"/>
  <c r="CN196" i="1"/>
  <c r="CM196" i="1"/>
  <c r="CL196" i="1"/>
  <c r="CK196" i="1"/>
  <c r="CJ196" i="1"/>
  <c r="CI196" i="1"/>
  <c r="CH196" i="1"/>
  <c r="CG196" i="1"/>
  <c r="R196" i="1"/>
  <c r="CO195" i="1"/>
  <c r="CN195" i="1"/>
  <c r="CM195" i="1"/>
  <c r="CL195" i="1"/>
  <c r="CK195" i="1"/>
  <c r="CJ195" i="1"/>
  <c r="CI195" i="1"/>
  <c r="CH195" i="1"/>
  <c r="CG195" i="1"/>
  <c r="R195" i="1"/>
  <c r="CO194" i="1"/>
  <c r="CN194" i="1"/>
  <c r="CM194" i="1"/>
  <c r="CL194" i="1"/>
  <c r="CK194" i="1"/>
  <c r="CJ194" i="1"/>
  <c r="CI194" i="1"/>
  <c r="CH194" i="1"/>
  <c r="CG194" i="1"/>
  <c r="R194" i="1"/>
  <c r="CO193" i="1"/>
  <c r="CN193" i="1"/>
  <c r="CM193" i="1"/>
  <c r="CL193" i="1"/>
  <c r="CK193" i="1"/>
  <c r="CJ193" i="1"/>
  <c r="CI193" i="1"/>
  <c r="CH193" i="1"/>
  <c r="CG193" i="1"/>
  <c r="R193" i="1"/>
  <c r="CO192" i="1"/>
  <c r="CN192" i="1"/>
  <c r="CM192" i="1"/>
  <c r="CL192" i="1"/>
  <c r="CK192" i="1"/>
  <c r="CJ192" i="1"/>
  <c r="CI192" i="1"/>
  <c r="CH192" i="1"/>
  <c r="CG192" i="1"/>
  <c r="R192" i="1"/>
  <c r="CO191" i="1"/>
  <c r="CN191" i="1"/>
  <c r="CM191" i="1"/>
  <c r="CL191" i="1"/>
  <c r="CK191" i="1"/>
  <c r="CJ191" i="1"/>
  <c r="CI191" i="1"/>
  <c r="CH191" i="1"/>
  <c r="CG191" i="1"/>
  <c r="R191" i="1"/>
  <c r="CO190" i="1"/>
  <c r="CN190" i="1"/>
  <c r="CM190" i="1"/>
  <c r="CL190" i="1"/>
  <c r="CK190" i="1"/>
  <c r="CJ190" i="1"/>
  <c r="CI190" i="1"/>
  <c r="CH190" i="1"/>
  <c r="CG190" i="1"/>
  <c r="R190" i="1"/>
  <c r="CO189" i="1"/>
  <c r="CN189" i="1"/>
  <c r="CM189" i="1"/>
  <c r="CL189" i="1"/>
  <c r="CK189" i="1"/>
  <c r="CJ189" i="1"/>
  <c r="CI189" i="1"/>
  <c r="CH189" i="1"/>
  <c r="CG189" i="1"/>
  <c r="R189" i="1"/>
  <c r="CO188" i="1"/>
  <c r="CN188" i="1"/>
  <c r="CM188" i="1"/>
  <c r="CL188" i="1"/>
  <c r="CK188" i="1"/>
  <c r="CJ188" i="1"/>
  <c r="CI188" i="1"/>
  <c r="CH188" i="1"/>
  <c r="CG188" i="1"/>
  <c r="R188" i="1"/>
  <c r="F76" i="1"/>
  <c r="P9" i="3"/>
  <c r="P8" i="3"/>
  <c r="CO26" i="1"/>
  <c r="CN26" i="1"/>
  <c r="CM26" i="1"/>
  <c r="CL26" i="1"/>
  <c r="CK26" i="1"/>
  <c r="CJ26" i="1"/>
  <c r="CI26" i="1"/>
  <c r="CH26" i="1"/>
  <c r="CG26" i="1"/>
  <c r="BU26" i="1"/>
  <c r="AN41" i="1"/>
  <c r="BU41" i="1"/>
  <c r="CG41" i="1"/>
  <c r="CH41" i="1"/>
  <c r="CI41" i="1"/>
  <c r="CJ41" i="1"/>
  <c r="CK41" i="1"/>
  <c r="CL41" i="1"/>
  <c r="CM41" i="1"/>
  <c r="CN41" i="1"/>
  <c r="CO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AN42" i="1"/>
  <c r="BU42" i="1"/>
  <c r="CG42" i="1"/>
  <c r="CH42" i="1"/>
  <c r="CI42" i="1"/>
  <c r="CJ42" i="1"/>
  <c r="CK42" i="1"/>
  <c r="CL42" i="1"/>
  <c r="CM42" i="1"/>
  <c r="CN42" i="1"/>
  <c r="CO42" i="1"/>
  <c r="AN43" i="1"/>
  <c r="BU43" i="1"/>
  <c r="CG43" i="1"/>
  <c r="CH43" i="1"/>
  <c r="CI43" i="1"/>
  <c r="CJ43" i="1"/>
  <c r="CK43" i="1"/>
  <c r="CL43" i="1"/>
  <c r="CM43" i="1"/>
  <c r="CN43" i="1"/>
  <c r="CO43" i="1"/>
  <c r="AN44" i="1"/>
  <c r="BU44" i="1"/>
  <c r="CG44" i="1"/>
  <c r="CH44" i="1"/>
  <c r="CI44" i="1"/>
  <c r="CJ44" i="1"/>
  <c r="CK44" i="1"/>
  <c r="CL44" i="1"/>
  <c r="CM44" i="1"/>
  <c r="CN44" i="1"/>
  <c r="CO44" i="1"/>
  <c r="BU46" i="1"/>
  <c r="CG46" i="1"/>
  <c r="CH46" i="1"/>
  <c r="CI46" i="1"/>
  <c r="CJ46" i="1"/>
  <c r="CK46" i="1"/>
  <c r="CL46" i="1"/>
  <c r="CM46" i="1"/>
  <c r="CN46" i="1"/>
  <c r="CO46" i="1"/>
  <c r="CO408" i="1"/>
  <c r="CN408" i="1"/>
  <c r="CM408" i="1"/>
  <c r="CL408" i="1"/>
  <c r="CK408" i="1"/>
  <c r="CJ408" i="1"/>
  <c r="CI408" i="1"/>
  <c r="CH408" i="1"/>
  <c r="CG408" i="1"/>
  <c r="BU408" i="1"/>
  <c r="R408" i="1"/>
  <c r="CO407" i="1"/>
  <c r="CN407" i="1"/>
  <c r="CM407" i="1"/>
  <c r="CL407" i="1"/>
  <c r="CK407" i="1"/>
  <c r="CJ407" i="1"/>
  <c r="CI407" i="1"/>
  <c r="CH407" i="1"/>
  <c r="CG407" i="1"/>
  <c r="BU407" i="1"/>
  <c r="R407" i="1"/>
  <c r="CO406" i="1"/>
  <c r="CN406" i="1"/>
  <c r="CM406" i="1"/>
  <c r="CL406" i="1"/>
  <c r="CK406" i="1"/>
  <c r="CJ406" i="1"/>
  <c r="CI406" i="1"/>
  <c r="CH406" i="1"/>
  <c r="CG406" i="1"/>
  <c r="BU406" i="1"/>
  <c r="R406" i="1"/>
  <c r="CO405" i="1"/>
  <c r="CN405" i="1"/>
  <c r="CM405" i="1"/>
  <c r="CL405" i="1"/>
  <c r="CK405" i="1"/>
  <c r="CJ405" i="1"/>
  <c r="CI405" i="1"/>
  <c r="CH405" i="1"/>
  <c r="CG405" i="1"/>
  <c r="BU405" i="1"/>
  <c r="R405" i="1"/>
  <c r="CO404" i="1"/>
  <c r="CN404" i="1"/>
  <c r="CM404" i="1"/>
  <c r="CL404" i="1"/>
  <c r="CK404" i="1"/>
  <c r="CJ404" i="1"/>
  <c r="CI404" i="1"/>
  <c r="CH404" i="1"/>
  <c r="CG404" i="1"/>
  <c r="BU404" i="1"/>
  <c r="R404" i="1"/>
  <c r="CO403" i="1"/>
  <c r="CN403" i="1"/>
  <c r="CM403" i="1"/>
  <c r="CL403" i="1"/>
  <c r="CK403" i="1"/>
  <c r="CJ403" i="1"/>
  <c r="CI403" i="1"/>
  <c r="CH403" i="1"/>
  <c r="CG403" i="1"/>
  <c r="BU403" i="1"/>
  <c r="R403" i="1"/>
  <c r="CO402" i="1"/>
  <c r="CN402" i="1"/>
  <c r="CM402" i="1"/>
  <c r="CL402" i="1"/>
  <c r="CK402" i="1"/>
  <c r="CJ402" i="1"/>
  <c r="CI402" i="1"/>
  <c r="CH402" i="1"/>
  <c r="CG402" i="1"/>
  <c r="BU402" i="1"/>
  <c r="R402" i="1"/>
  <c r="CO401" i="1"/>
  <c r="CN401" i="1"/>
  <c r="CM401" i="1"/>
  <c r="CL401" i="1"/>
  <c r="CK401" i="1"/>
  <c r="CJ401" i="1"/>
  <c r="CI401" i="1"/>
  <c r="CH401" i="1"/>
  <c r="CG401" i="1"/>
  <c r="BU401" i="1"/>
  <c r="R401" i="1"/>
  <c r="CO400" i="1"/>
  <c r="CN400" i="1"/>
  <c r="CM400" i="1"/>
  <c r="CL400" i="1"/>
  <c r="CK400" i="1"/>
  <c r="CJ400" i="1"/>
  <c r="CI400" i="1"/>
  <c r="CH400" i="1"/>
  <c r="CG400" i="1"/>
  <c r="BU400" i="1"/>
  <c r="R400" i="1"/>
  <c r="CO399" i="1"/>
  <c r="CN399" i="1"/>
  <c r="CM399" i="1"/>
  <c r="CL399" i="1"/>
  <c r="CK399" i="1"/>
  <c r="CJ399" i="1"/>
  <c r="CI399" i="1"/>
  <c r="CH399" i="1"/>
  <c r="CG399" i="1"/>
  <c r="BU399" i="1"/>
  <c r="R399" i="1"/>
  <c r="CO398" i="1"/>
  <c r="CN398" i="1"/>
  <c r="CM398" i="1"/>
  <c r="CL398" i="1"/>
  <c r="CK398" i="1"/>
  <c r="CJ398" i="1"/>
  <c r="CI398" i="1"/>
  <c r="CH398" i="1"/>
  <c r="CG398" i="1"/>
  <c r="BU398" i="1"/>
  <c r="AN398" i="1"/>
  <c r="R398" i="1"/>
  <c r="CO397" i="1"/>
  <c r="CN397" i="1"/>
  <c r="CM397" i="1"/>
  <c r="CL397" i="1"/>
  <c r="CK397" i="1"/>
  <c r="CJ397" i="1"/>
  <c r="CI397" i="1"/>
  <c r="CH397" i="1"/>
  <c r="CG397" i="1"/>
  <c r="BU397" i="1"/>
  <c r="AN397" i="1"/>
  <c r="R397" i="1"/>
  <c r="CO394" i="1"/>
  <c r="CN394" i="1"/>
  <c r="CM394" i="1"/>
  <c r="CL394" i="1"/>
  <c r="CK394" i="1"/>
  <c r="CJ394" i="1"/>
  <c r="CI394" i="1"/>
  <c r="CH394" i="1"/>
  <c r="CG394" i="1"/>
  <c r="BU394" i="1"/>
  <c r="AN394" i="1"/>
  <c r="R394" i="1"/>
  <c r="CO393" i="1"/>
  <c r="CN393" i="1"/>
  <c r="CM393" i="1"/>
  <c r="CL393" i="1"/>
  <c r="CK393" i="1"/>
  <c r="CJ393" i="1"/>
  <c r="CI393" i="1"/>
  <c r="CH393" i="1"/>
  <c r="CG393" i="1"/>
  <c r="BU393" i="1"/>
  <c r="AN393" i="1"/>
  <c r="R393" i="1"/>
  <c r="CO392" i="1"/>
  <c r="CN392" i="1"/>
  <c r="CM392" i="1"/>
  <c r="CL392" i="1"/>
  <c r="CK392" i="1"/>
  <c r="CJ392" i="1"/>
  <c r="CI392" i="1"/>
  <c r="CH392" i="1"/>
  <c r="CG392" i="1"/>
  <c r="BU392" i="1"/>
  <c r="AN392" i="1"/>
  <c r="R392" i="1"/>
  <c r="CO391" i="1"/>
  <c r="CN391" i="1"/>
  <c r="CM391" i="1"/>
  <c r="CL391" i="1"/>
  <c r="CK391" i="1"/>
  <c r="CJ391" i="1"/>
  <c r="CI391" i="1"/>
  <c r="CH391" i="1"/>
  <c r="CG391" i="1"/>
  <c r="BU391" i="1"/>
  <c r="AN391" i="1"/>
  <c r="R391" i="1"/>
  <c r="CO390" i="1"/>
  <c r="CN390" i="1"/>
  <c r="CM390" i="1"/>
  <c r="CL390" i="1"/>
  <c r="CK390" i="1"/>
  <c r="CJ390" i="1"/>
  <c r="CI390" i="1"/>
  <c r="CH390" i="1"/>
  <c r="CG390" i="1"/>
  <c r="BU390" i="1"/>
  <c r="R390" i="1"/>
  <c r="CO389" i="1"/>
  <c r="CN389" i="1"/>
  <c r="CM389" i="1"/>
  <c r="CL389" i="1"/>
  <c r="CK389" i="1"/>
  <c r="CJ389" i="1"/>
  <c r="CI389" i="1"/>
  <c r="CH389" i="1"/>
  <c r="CG389" i="1"/>
  <c r="BU389" i="1"/>
  <c r="AN389" i="1"/>
  <c r="R389" i="1"/>
  <c r="CO388" i="1"/>
  <c r="CN388" i="1"/>
  <c r="CM388" i="1"/>
  <c r="CL388" i="1"/>
  <c r="CK388" i="1"/>
  <c r="CJ388" i="1"/>
  <c r="CI388" i="1"/>
  <c r="CH388" i="1"/>
  <c r="CG388" i="1"/>
  <c r="BU388" i="1"/>
  <c r="R388" i="1"/>
  <c r="CO387" i="1"/>
  <c r="CN387" i="1"/>
  <c r="CM387" i="1"/>
  <c r="CL387" i="1"/>
  <c r="CK387" i="1"/>
  <c r="CJ387" i="1"/>
  <c r="CI387" i="1"/>
  <c r="CH387" i="1"/>
  <c r="CG387" i="1"/>
  <c r="BU387" i="1"/>
  <c r="R387" i="1"/>
  <c r="CO386" i="1"/>
  <c r="CN386" i="1"/>
  <c r="CM386" i="1"/>
  <c r="CL386" i="1"/>
  <c r="CK386" i="1"/>
  <c r="CJ386" i="1"/>
  <c r="CI386" i="1"/>
  <c r="CH386" i="1"/>
  <c r="CG386" i="1"/>
  <c r="BU386" i="1"/>
  <c r="AN386" i="1"/>
  <c r="R386" i="1"/>
  <c r="CO384" i="1"/>
  <c r="CN384" i="1"/>
  <c r="CM384" i="1"/>
  <c r="CL384" i="1"/>
  <c r="CK384" i="1"/>
  <c r="CJ384" i="1"/>
  <c r="CI384" i="1"/>
  <c r="CH384" i="1"/>
  <c r="CG384" i="1"/>
  <c r="BU384" i="1"/>
  <c r="AN384" i="1"/>
  <c r="R384" i="1"/>
  <c r="CO383" i="1"/>
  <c r="CN383" i="1"/>
  <c r="CM383" i="1"/>
  <c r="CL383" i="1"/>
  <c r="CK383" i="1"/>
  <c r="CJ383" i="1"/>
  <c r="CI383" i="1"/>
  <c r="CH383" i="1"/>
  <c r="CG383" i="1"/>
  <c r="R383" i="1"/>
  <c r="CO385" i="1"/>
  <c r="CN385" i="1"/>
  <c r="CM385" i="1"/>
  <c r="CL385" i="1"/>
  <c r="CK385" i="1"/>
  <c r="CJ385" i="1"/>
  <c r="CI385" i="1"/>
  <c r="CH385" i="1"/>
  <c r="CG385" i="1"/>
  <c r="BU385" i="1"/>
  <c r="AN385" i="1"/>
  <c r="R385" i="1"/>
  <c r="CO382" i="1"/>
  <c r="CN382" i="1"/>
  <c r="CM382" i="1"/>
  <c r="CL382" i="1"/>
  <c r="CK382" i="1"/>
  <c r="CJ382" i="1"/>
  <c r="CI382" i="1"/>
  <c r="CH382" i="1"/>
  <c r="CG382" i="1"/>
  <c r="BU382" i="1"/>
  <c r="AN382" i="1"/>
  <c r="R382" i="1"/>
  <c r="CO381" i="1"/>
  <c r="CN381" i="1"/>
  <c r="CM381" i="1"/>
  <c r="CL381" i="1"/>
  <c r="CK381" i="1"/>
  <c r="CJ381" i="1"/>
  <c r="CI381" i="1"/>
  <c r="CH381" i="1"/>
  <c r="CG381" i="1"/>
  <c r="BU381" i="1"/>
  <c r="AN381" i="1"/>
  <c r="R381" i="1"/>
  <c r="CO380" i="1"/>
  <c r="CN380" i="1"/>
  <c r="CM380" i="1"/>
  <c r="CL380" i="1"/>
  <c r="CK380" i="1"/>
  <c r="CJ380" i="1"/>
  <c r="CI380" i="1"/>
  <c r="CH380" i="1"/>
  <c r="CG380" i="1"/>
  <c r="BU380" i="1"/>
  <c r="AN380" i="1"/>
  <c r="R380" i="1"/>
  <c r="CO379" i="1"/>
  <c r="CN379" i="1"/>
  <c r="CM379" i="1"/>
  <c r="CL379" i="1"/>
  <c r="CK379" i="1"/>
  <c r="CJ379" i="1"/>
  <c r="CI379" i="1"/>
  <c r="CH379" i="1"/>
  <c r="CG379" i="1"/>
  <c r="BU379" i="1"/>
  <c r="R379" i="1"/>
  <c r="CO378" i="1"/>
  <c r="CN378" i="1"/>
  <c r="CM378" i="1"/>
  <c r="CL378" i="1"/>
  <c r="CK378" i="1"/>
  <c r="CJ378" i="1"/>
  <c r="CI378" i="1"/>
  <c r="CH378" i="1"/>
  <c r="CG378" i="1"/>
  <c r="BU378" i="1"/>
  <c r="R378" i="1"/>
  <c r="CO377" i="1"/>
  <c r="CN377" i="1"/>
  <c r="CM377" i="1"/>
  <c r="CL377" i="1"/>
  <c r="CK377" i="1"/>
  <c r="CJ377" i="1"/>
  <c r="CI377" i="1"/>
  <c r="CH377" i="1"/>
  <c r="CG377" i="1"/>
  <c r="BU377" i="1"/>
  <c r="R377" i="1"/>
  <c r="CO376" i="1"/>
  <c r="CN376" i="1"/>
  <c r="CM376" i="1"/>
  <c r="CL376" i="1"/>
  <c r="CK376" i="1"/>
  <c r="CJ376" i="1"/>
  <c r="CI376" i="1"/>
  <c r="CH376" i="1"/>
  <c r="CG376" i="1"/>
  <c r="BU376" i="1"/>
  <c r="R376" i="1"/>
  <c r="CO375" i="1"/>
  <c r="CN375" i="1"/>
  <c r="CM375" i="1"/>
  <c r="CL375" i="1"/>
  <c r="CK375" i="1"/>
  <c r="CJ375" i="1"/>
  <c r="CI375" i="1"/>
  <c r="CH375" i="1"/>
  <c r="CG375" i="1"/>
  <c r="BU375" i="1"/>
  <c r="R375" i="1"/>
  <c r="CO374" i="1"/>
  <c r="CN374" i="1"/>
  <c r="CM374" i="1"/>
  <c r="CL374" i="1"/>
  <c r="CK374" i="1"/>
  <c r="CJ374" i="1"/>
  <c r="CI374" i="1"/>
  <c r="CH374" i="1"/>
  <c r="CG374" i="1"/>
  <c r="BU374" i="1"/>
  <c r="R374" i="1"/>
  <c r="CO373" i="1"/>
  <c r="CN373" i="1"/>
  <c r="CM373" i="1"/>
  <c r="CL373" i="1"/>
  <c r="CK373" i="1"/>
  <c r="CJ373" i="1"/>
  <c r="CI373" i="1"/>
  <c r="CH373" i="1"/>
  <c r="CG373" i="1"/>
  <c r="BU373" i="1"/>
  <c r="R373" i="1"/>
  <c r="CO372" i="1"/>
  <c r="CN372" i="1"/>
  <c r="CM372" i="1"/>
  <c r="CL372" i="1"/>
  <c r="CK372" i="1"/>
  <c r="CJ372" i="1"/>
  <c r="CI372" i="1"/>
  <c r="CH372" i="1"/>
  <c r="CG372" i="1"/>
  <c r="BU372" i="1"/>
  <c r="R372" i="1"/>
  <c r="CO371" i="1"/>
  <c r="CN371" i="1"/>
  <c r="CM371" i="1"/>
  <c r="CL371" i="1"/>
  <c r="CK371" i="1"/>
  <c r="CJ371" i="1"/>
  <c r="CI371" i="1"/>
  <c r="CH371" i="1"/>
  <c r="CG371" i="1"/>
  <c r="BU371" i="1"/>
  <c r="R371" i="1"/>
  <c r="CO370" i="1"/>
  <c r="CN370" i="1"/>
  <c r="CM370" i="1"/>
  <c r="CL370" i="1"/>
  <c r="CK370" i="1"/>
  <c r="CJ370" i="1"/>
  <c r="CI370" i="1"/>
  <c r="CH370" i="1"/>
  <c r="CG370" i="1"/>
  <c r="BU370" i="1"/>
  <c r="R370" i="1"/>
  <c r="CO369" i="1"/>
  <c r="CN369" i="1"/>
  <c r="CM369" i="1"/>
  <c r="CL369" i="1"/>
  <c r="CK369" i="1"/>
  <c r="CJ369" i="1"/>
  <c r="CI369" i="1"/>
  <c r="CH369" i="1"/>
  <c r="CG369" i="1"/>
  <c r="BU369" i="1"/>
  <c r="AN369" i="1"/>
  <c r="R369" i="1"/>
  <c r="CO368" i="1"/>
  <c r="CN368" i="1"/>
  <c r="CM368" i="1"/>
  <c r="CL368" i="1"/>
  <c r="CK368" i="1"/>
  <c r="CJ368" i="1"/>
  <c r="CI368" i="1"/>
  <c r="CH368" i="1"/>
  <c r="CG368" i="1"/>
  <c r="BU368" i="1"/>
  <c r="AN368" i="1"/>
  <c r="R368" i="1"/>
  <c r="CO365" i="1"/>
  <c r="CN365" i="1"/>
  <c r="CM365" i="1"/>
  <c r="CL365" i="1"/>
  <c r="CK365" i="1"/>
  <c r="CJ365" i="1"/>
  <c r="CI365" i="1"/>
  <c r="CH365" i="1"/>
  <c r="CG365" i="1"/>
  <c r="BU365" i="1"/>
  <c r="AN365" i="1"/>
  <c r="R365" i="1"/>
  <c r="CO364" i="1"/>
  <c r="CN364" i="1"/>
  <c r="CM364" i="1"/>
  <c r="CL364" i="1"/>
  <c r="CK364" i="1"/>
  <c r="CJ364" i="1"/>
  <c r="CI364" i="1"/>
  <c r="CH364" i="1"/>
  <c r="CG364" i="1"/>
  <c r="BU364" i="1"/>
  <c r="AN364" i="1"/>
  <c r="R364" i="1"/>
  <c r="CO363" i="1"/>
  <c r="CN363" i="1"/>
  <c r="CM363" i="1"/>
  <c r="CL363" i="1"/>
  <c r="CK363" i="1"/>
  <c r="CJ363" i="1"/>
  <c r="CI363" i="1"/>
  <c r="CH363" i="1"/>
  <c r="CG363" i="1"/>
  <c r="BU363" i="1"/>
  <c r="AN363" i="1"/>
  <c r="R363" i="1"/>
  <c r="CO362" i="1"/>
  <c r="CN362" i="1"/>
  <c r="CM362" i="1"/>
  <c r="CL362" i="1"/>
  <c r="CK362" i="1"/>
  <c r="CJ362" i="1"/>
  <c r="CI362" i="1"/>
  <c r="CH362" i="1"/>
  <c r="CG362" i="1"/>
  <c r="BU362" i="1"/>
  <c r="AN362" i="1"/>
  <c r="R362" i="1"/>
  <c r="CO361" i="1"/>
  <c r="CN361" i="1"/>
  <c r="CM361" i="1"/>
  <c r="CL361" i="1"/>
  <c r="CK361" i="1"/>
  <c r="CJ361" i="1"/>
  <c r="CI361" i="1"/>
  <c r="CH361" i="1"/>
  <c r="CG361" i="1"/>
  <c r="BU361" i="1"/>
  <c r="R361" i="1"/>
  <c r="CO360" i="1"/>
  <c r="CN360" i="1"/>
  <c r="CM360" i="1"/>
  <c r="CL360" i="1"/>
  <c r="CK360" i="1"/>
  <c r="CJ360" i="1"/>
  <c r="CI360" i="1"/>
  <c r="CH360" i="1"/>
  <c r="CG360" i="1"/>
  <c r="BU360" i="1"/>
  <c r="AN360" i="1"/>
  <c r="R360" i="1"/>
  <c r="CO359" i="1"/>
  <c r="CN359" i="1"/>
  <c r="CM359" i="1"/>
  <c r="CL359" i="1"/>
  <c r="CK359" i="1"/>
  <c r="CJ359" i="1"/>
  <c r="CI359" i="1"/>
  <c r="CH359" i="1"/>
  <c r="CG359" i="1"/>
  <c r="BU359" i="1"/>
  <c r="R359" i="1"/>
  <c r="CO358" i="1"/>
  <c r="CN358" i="1"/>
  <c r="CM358" i="1"/>
  <c r="CL358" i="1"/>
  <c r="CK358" i="1"/>
  <c r="CJ358" i="1"/>
  <c r="CI358" i="1"/>
  <c r="CH358" i="1"/>
  <c r="CG358" i="1"/>
  <c r="BU358" i="1"/>
  <c r="R358" i="1"/>
  <c r="CO357" i="1"/>
  <c r="CN357" i="1"/>
  <c r="CM357" i="1"/>
  <c r="CL357" i="1"/>
  <c r="CK357" i="1"/>
  <c r="CJ357" i="1"/>
  <c r="CI357" i="1"/>
  <c r="CH357" i="1"/>
  <c r="CG357" i="1"/>
  <c r="BU357" i="1"/>
  <c r="AN357" i="1"/>
  <c r="R357" i="1"/>
  <c r="CO355" i="1"/>
  <c r="CN355" i="1"/>
  <c r="CM355" i="1"/>
  <c r="CL355" i="1"/>
  <c r="CK355" i="1"/>
  <c r="CJ355" i="1"/>
  <c r="CI355" i="1"/>
  <c r="CH355" i="1"/>
  <c r="CG355" i="1"/>
  <c r="BU355" i="1"/>
  <c r="AN355" i="1"/>
  <c r="R355" i="1"/>
  <c r="CO354" i="1"/>
  <c r="CN354" i="1"/>
  <c r="CM354" i="1"/>
  <c r="CL354" i="1"/>
  <c r="CK354" i="1"/>
  <c r="CJ354" i="1"/>
  <c r="CI354" i="1"/>
  <c r="CH354" i="1"/>
  <c r="CG354" i="1"/>
  <c r="R354" i="1"/>
  <c r="CO356" i="1"/>
  <c r="CN356" i="1"/>
  <c r="CM356" i="1"/>
  <c r="CL356" i="1"/>
  <c r="CK356" i="1"/>
  <c r="CJ356" i="1"/>
  <c r="CI356" i="1"/>
  <c r="CH356" i="1"/>
  <c r="CG356" i="1"/>
  <c r="BU356" i="1"/>
  <c r="R356" i="1"/>
  <c r="CO353" i="1"/>
  <c r="CN353" i="1"/>
  <c r="CM353" i="1"/>
  <c r="CL353" i="1"/>
  <c r="CK353" i="1"/>
  <c r="CJ353" i="1"/>
  <c r="CI353" i="1"/>
  <c r="CH353" i="1"/>
  <c r="CG353" i="1"/>
  <c r="BU353" i="1"/>
  <c r="AN353" i="1"/>
  <c r="R353" i="1"/>
  <c r="CO352" i="1"/>
  <c r="CN352" i="1"/>
  <c r="CM352" i="1"/>
  <c r="CL352" i="1"/>
  <c r="CK352" i="1"/>
  <c r="CJ352" i="1"/>
  <c r="CI352" i="1"/>
  <c r="CH352" i="1"/>
  <c r="CG352" i="1"/>
  <c r="BU352" i="1"/>
  <c r="AN352" i="1"/>
  <c r="R352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CO351" i="1"/>
  <c r="CN351" i="1"/>
  <c r="CM351" i="1"/>
  <c r="CL351" i="1"/>
  <c r="CK351" i="1"/>
  <c r="CJ351" i="1"/>
  <c r="CI351" i="1"/>
  <c r="CH351" i="1"/>
  <c r="CG351" i="1"/>
  <c r="BU351" i="1"/>
  <c r="AN351" i="1"/>
  <c r="R351" i="1"/>
  <c r="CO350" i="1"/>
  <c r="CN350" i="1"/>
  <c r="CM350" i="1"/>
  <c r="CL350" i="1"/>
  <c r="CK350" i="1"/>
  <c r="CJ350" i="1"/>
  <c r="CI350" i="1"/>
  <c r="CH350" i="1"/>
  <c r="CG350" i="1"/>
  <c r="BU350" i="1"/>
  <c r="R350" i="1"/>
  <c r="CO349" i="1"/>
  <c r="CN349" i="1"/>
  <c r="CM349" i="1"/>
  <c r="CL349" i="1"/>
  <c r="CK349" i="1"/>
  <c r="CJ349" i="1"/>
  <c r="CI349" i="1"/>
  <c r="CH349" i="1"/>
  <c r="CG349" i="1"/>
  <c r="BU349" i="1"/>
  <c r="R349" i="1"/>
  <c r="CO348" i="1"/>
  <c r="CN348" i="1"/>
  <c r="CM348" i="1"/>
  <c r="CL348" i="1"/>
  <c r="CK348" i="1"/>
  <c r="CJ348" i="1"/>
  <c r="CI348" i="1"/>
  <c r="CH348" i="1"/>
  <c r="CG348" i="1"/>
  <c r="BU348" i="1"/>
  <c r="R348" i="1"/>
  <c r="CO347" i="1"/>
  <c r="CN347" i="1"/>
  <c r="CM347" i="1"/>
  <c r="CL347" i="1"/>
  <c r="CK347" i="1"/>
  <c r="CJ347" i="1"/>
  <c r="CI347" i="1"/>
  <c r="CH347" i="1"/>
  <c r="CG347" i="1"/>
  <c r="BU347" i="1"/>
  <c r="R347" i="1"/>
  <c r="CO346" i="1"/>
  <c r="CN346" i="1"/>
  <c r="CM346" i="1"/>
  <c r="CL346" i="1"/>
  <c r="CK346" i="1"/>
  <c r="CJ346" i="1"/>
  <c r="CI346" i="1"/>
  <c r="CH346" i="1"/>
  <c r="CG346" i="1"/>
  <c r="BU346" i="1"/>
  <c r="R346" i="1"/>
  <c r="CO345" i="1"/>
  <c r="CN345" i="1"/>
  <c r="CM345" i="1"/>
  <c r="CL345" i="1"/>
  <c r="CK345" i="1"/>
  <c r="CJ345" i="1"/>
  <c r="CI345" i="1"/>
  <c r="CH345" i="1"/>
  <c r="CG345" i="1"/>
  <c r="BU345" i="1"/>
  <c r="R345" i="1"/>
  <c r="CO344" i="1"/>
  <c r="CN344" i="1"/>
  <c r="CM344" i="1"/>
  <c r="CL344" i="1"/>
  <c r="CK344" i="1"/>
  <c r="CJ344" i="1"/>
  <c r="CI344" i="1"/>
  <c r="CH344" i="1"/>
  <c r="CG344" i="1"/>
  <c r="BU344" i="1"/>
  <c r="R344" i="1"/>
  <c r="CO343" i="1"/>
  <c r="CN343" i="1"/>
  <c r="CM343" i="1"/>
  <c r="CL343" i="1"/>
  <c r="CK343" i="1"/>
  <c r="CJ343" i="1"/>
  <c r="CI343" i="1"/>
  <c r="CH343" i="1"/>
  <c r="CG343" i="1"/>
  <c r="BU343" i="1"/>
  <c r="R343" i="1"/>
  <c r="CO342" i="1"/>
  <c r="CN342" i="1"/>
  <c r="CM342" i="1"/>
  <c r="CL342" i="1"/>
  <c r="CK342" i="1"/>
  <c r="CJ342" i="1"/>
  <c r="CI342" i="1"/>
  <c r="CH342" i="1"/>
  <c r="CG342" i="1"/>
  <c r="BU342" i="1"/>
  <c r="R342" i="1"/>
  <c r="CO341" i="1"/>
  <c r="CN341" i="1"/>
  <c r="CM341" i="1"/>
  <c r="CL341" i="1"/>
  <c r="CK341" i="1"/>
  <c r="CJ341" i="1"/>
  <c r="CI341" i="1"/>
  <c r="CH341" i="1"/>
  <c r="CG341" i="1"/>
  <c r="BU341" i="1"/>
  <c r="R341" i="1"/>
  <c r="CO340" i="1"/>
  <c r="CN340" i="1"/>
  <c r="CM340" i="1"/>
  <c r="CL340" i="1"/>
  <c r="CK340" i="1"/>
  <c r="CJ340" i="1"/>
  <c r="CI340" i="1"/>
  <c r="CH340" i="1"/>
  <c r="CG340" i="1"/>
  <c r="BU340" i="1"/>
  <c r="AN340" i="1"/>
  <c r="R340" i="1"/>
  <c r="CO339" i="1"/>
  <c r="CN339" i="1"/>
  <c r="CM339" i="1"/>
  <c r="CL339" i="1"/>
  <c r="CK339" i="1"/>
  <c r="CJ339" i="1"/>
  <c r="CI339" i="1"/>
  <c r="CH339" i="1"/>
  <c r="CG339" i="1"/>
  <c r="BU339" i="1"/>
  <c r="AN339" i="1"/>
  <c r="R339" i="1"/>
  <c r="CO336" i="1"/>
  <c r="CN336" i="1"/>
  <c r="CM336" i="1"/>
  <c r="CL336" i="1"/>
  <c r="CK336" i="1"/>
  <c r="CJ336" i="1"/>
  <c r="CI336" i="1"/>
  <c r="CH336" i="1"/>
  <c r="CG336" i="1"/>
  <c r="BU336" i="1"/>
  <c r="AN336" i="1"/>
  <c r="R336" i="1"/>
  <c r="CO335" i="1"/>
  <c r="CN335" i="1"/>
  <c r="CM335" i="1"/>
  <c r="CL335" i="1"/>
  <c r="CK335" i="1"/>
  <c r="CJ335" i="1"/>
  <c r="CI335" i="1"/>
  <c r="CH335" i="1"/>
  <c r="CG335" i="1"/>
  <c r="BU335" i="1"/>
  <c r="AN335" i="1"/>
  <c r="R335" i="1"/>
  <c r="CO334" i="1"/>
  <c r="CN334" i="1"/>
  <c r="CM334" i="1"/>
  <c r="CL334" i="1"/>
  <c r="CK334" i="1"/>
  <c r="CJ334" i="1"/>
  <c r="CI334" i="1"/>
  <c r="CH334" i="1"/>
  <c r="CG334" i="1"/>
  <c r="BU334" i="1"/>
  <c r="AN334" i="1"/>
  <c r="R334" i="1"/>
  <c r="CO333" i="1"/>
  <c r="CN333" i="1"/>
  <c r="CM333" i="1"/>
  <c r="CL333" i="1"/>
  <c r="CK333" i="1"/>
  <c r="CJ333" i="1"/>
  <c r="CI333" i="1"/>
  <c r="CH333" i="1"/>
  <c r="CG333" i="1"/>
  <c r="BU333" i="1"/>
  <c r="AN333" i="1"/>
  <c r="R333" i="1"/>
  <c r="CO332" i="1"/>
  <c r="CN332" i="1"/>
  <c r="CM332" i="1"/>
  <c r="CL332" i="1"/>
  <c r="CK332" i="1"/>
  <c r="CJ332" i="1"/>
  <c r="CI332" i="1"/>
  <c r="CH332" i="1"/>
  <c r="CG332" i="1"/>
  <c r="BU332" i="1"/>
  <c r="R332" i="1"/>
  <c r="CO331" i="1"/>
  <c r="CN331" i="1"/>
  <c r="CM331" i="1"/>
  <c r="CL331" i="1"/>
  <c r="CK331" i="1"/>
  <c r="CJ331" i="1"/>
  <c r="CI331" i="1"/>
  <c r="CH331" i="1"/>
  <c r="CG331" i="1"/>
  <c r="BU331" i="1"/>
  <c r="AN331" i="1"/>
  <c r="R331" i="1"/>
  <c r="CO330" i="1"/>
  <c r="CN330" i="1"/>
  <c r="CM330" i="1"/>
  <c r="CL330" i="1"/>
  <c r="CK330" i="1"/>
  <c r="CJ330" i="1"/>
  <c r="CI330" i="1"/>
  <c r="CH330" i="1"/>
  <c r="CG330" i="1"/>
  <c r="BU330" i="1"/>
  <c r="R330" i="1"/>
  <c r="CO329" i="1"/>
  <c r="CN329" i="1"/>
  <c r="CM329" i="1"/>
  <c r="CL329" i="1"/>
  <c r="CK329" i="1"/>
  <c r="CJ329" i="1"/>
  <c r="CI329" i="1"/>
  <c r="CH329" i="1"/>
  <c r="CG329" i="1"/>
  <c r="BU329" i="1"/>
  <c r="R329" i="1"/>
  <c r="CO328" i="1"/>
  <c r="CN328" i="1"/>
  <c r="CM328" i="1"/>
  <c r="CL328" i="1"/>
  <c r="CK328" i="1"/>
  <c r="CJ328" i="1"/>
  <c r="CI328" i="1"/>
  <c r="CH328" i="1"/>
  <c r="CG328" i="1"/>
  <c r="BU328" i="1"/>
  <c r="AN328" i="1"/>
  <c r="R328" i="1"/>
  <c r="CO326" i="1"/>
  <c r="CN326" i="1"/>
  <c r="CM326" i="1"/>
  <c r="CL326" i="1"/>
  <c r="CK326" i="1"/>
  <c r="CJ326" i="1"/>
  <c r="CI326" i="1"/>
  <c r="CH326" i="1"/>
  <c r="CG326" i="1"/>
  <c r="BU326" i="1"/>
  <c r="AN326" i="1"/>
  <c r="R326" i="1"/>
  <c r="CO325" i="1"/>
  <c r="CN325" i="1"/>
  <c r="CM325" i="1"/>
  <c r="CL325" i="1"/>
  <c r="CK325" i="1"/>
  <c r="CJ325" i="1"/>
  <c r="CI325" i="1"/>
  <c r="CH325" i="1"/>
  <c r="CG325" i="1"/>
  <c r="R325" i="1"/>
  <c r="CO324" i="1"/>
  <c r="CN324" i="1"/>
  <c r="CM324" i="1"/>
  <c r="CL324" i="1"/>
  <c r="CK324" i="1"/>
  <c r="CJ324" i="1"/>
  <c r="CI324" i="1"/>
  <c r="CH324" i="1"/>
  <c r="CG324" i="1"/>
  <c r="BU324" i="1"/>
  <c r="AN324" i="1"/>
  <c r="R324" i="1"/>
  <c r="CO323" i="1"/>
  <c r="CN323" i="1"/>
  <c r="CM323" i="1"/>
  <c r="CL323" i="1"/>
  <c r="CK323" i="1"/>
  <c r="CJ323" i="1"/>
  <c r="CI323" i="1"/>
  <c r="CH323" i="1"/>
  <c r="CG323" i="1"/>
  <c r="BU323" i="1"/>
  <c r="AN323" i="1"/>
  <c r="R323" i="1"/>
  <c r="E323" i="1"/>
  <c r="E324" i="1"/>
  <c r="E325" i="1"/>
  <c r="E326" i="1"/>
  <c r="E327" i="1"/>
  <c r="E328" i="1"/>
  <c r="E329" i="1"/>
  <c r="E330" i="1"/>
  <c r="E331" i="1"/>
  <c r="E332" i="1"/>
  <c r="CO322" i="1"/>
  <c r="CN322" i="1"/>
  <c r="CM322" i="1"/>
  <c r="CL322" i="1"/>
  <c r="CK322" i="1"/>
  <c r="CJ322" i="1"/>
  <c r="CI322" i="1"/>
  <c r="CH322" i="1"/>
  <c r="CG322" i="1"/>
  <c r="BU322" i="1"/>
  <c r="AN322" i="1"/>
  <c r="R322" i="1"/>
  <c r="AN294" i="1"/>
  <c r="AN302" i="1"/>
  <c r="CO321" i="1"/>
  <c r="CN321" i="1"/>
  <c r="CM321" i="1"/>
  <c r="CL321" i="1"/>
  <c r="CK321" i="1"/>
  <c r="CJ321" i="1"/>
  <c r="CI321" i="1"/>
  <c r="CH321" i="1"/>
  <c r="CG321" i="1"/>
  <c r="BU321" i="1"/>
  <c r="R321" i="1"/>
  <c r="CO320" i="1"/>
  <c r="CN320" i="1"/>
  <c r="CM320" i="1"/>
  <c r="CL320" i="1"/>
  <c r="CK320" i="1"/>
  <c r="CJ320" i="1"/>
  <c r="CI320" i="1"/>
  <c r="CH320" i="1"/>
  <c r="CG320" i="1"/>
  <c r="BU320" i="1"/>
  <c r="R320" i="1"/>
  <c r="CO319" i="1"/>
  <c r="CN319" i="1"/>
  <c r="CM319" i="1"/>
  <c r="CL319" i="1"/>
  <c r="CK319" i="1"/>
  <c r="CJ319" i="1"/>
  <c r="CI319" i="1"/>
  <c r="CH319" i="1"/>
  <c r="CG319" i="1"/>
  <c r="BU319" i="1"/>
  <c r="R319" i="1"/>
  <c r="CO318" i="1"/>
  <c r="CN318" i="1"/>
  <c r="CM318" i="1"/>
  <c r="CL318" i="1"/>
  <c r="CK318" i="1"/>
  <c r="CJ318" i="1"/>
  <c r="CI318" i="1"/>
  <c r="CH318" i="1"/>
  <c r="CG318" i="1"/>
  <c r="BU318" i="1"/>
  <c r="R318" i="1"/>
  <c r="CO317" i="1"/>
  <c r="CN317" i="1"/>
  <c r="CM317" i="1"/>
  <c r="CL317" i="1"/>
  <c r="CK317" i="1"/>
  <c r="CJ317" i="1"/>
  <c r="CI317" i="1"/>
  <c r="CH317" i="1"/>
  <c r="CG317" i="1"/>
  <c r="BU317" i="1"/>
  <c r="R317" i="1"/>
  <c r="CO316" i="1"/>
  <c r="CN316" i="1"/>
  <c r="CM316" i="1"/>
  <c r="CL316" i="1"/>
  <c r="CK316" i="1"/>
  <c r="CJ316" i="1"/>
  <c r="CI316" i="1"/>
  <c r="CH316" i="1"/>
  <c r="CG316" i="1"/>
  <c r="BU316" i="1"/>
  <c r="R316" i="1"/>
  <c r="CO315" i="1"/>
  <c r="CN315" i="1"/>
  <c r="CM315" i="1"/>
  <c r="CL315" i="1"/>
  <c r="CK315" i="1"/>
  <c r="CJ315" i="1"/>
  <c r="CI315" i="1"/>
  <c r="CH315" i="1"/>
  <c r="CG315" i="1"/>
  <c r="BU315" i="1"/>
  <c r="R315" i="1"/>
  <c r="CO314" i="1"/>
  <c r="CN314" i="1"/>
  <c r="CM314" i="1"/>
  <c r="CL314" i="1"/>
  <c r="CK314" i="1"/>
  <c r="CJ314" i="1"/>
  <c r="CI314" i="1"/>
  <c r="CH314" i="1"/>
  <c r="CG314" i="1"/>
  <c r="BU314" i="1"/>
  <c r="R314" i="1"/>
  <c r="CO313" i="1"/>
  <c r="CN313" i="1"/>
  <c r="CM313" i="1"/>
  <c r="CL313" i="1"/>
  <c r="CK313" i="1"/>
  <c r="CJ313" i="1"/>
  <c r="CI313" i="1"/>
  <c r="CH313" i="1"/>
  <c r="CG313" i="1"/>
  <c r="BU313" i="1"/>
  <c r="R313" i="1"/>
  <c r="CO312" i="1"/>
  <c r="CN312" i="1"/>
  <c r="CM312" i="1"/>
  <c r="CL312" i="1"/>
  <c r="CK312" i="1"/>
  <c r="CJ312" i="1"/>
  <c r="CI312" i="1"/>
  <c r="CH312" i="1"/>
  <c r="CG312" i="1"/>
  <c r="BU312" i="1"/>
  <c r="R312" i="1"/>
  <c r="CO311" i="1"/>
  <c r="CN311" i="1"/>
  <c r="CM311" i="1"/>
  <c r="CL311" i="1"/>
  <c r="CK311" i="1"/>
  <c r="CJ311" i="1"/>
  <c r="CI311" i="1"/>
  <c r="CH311" i="1"/>
  <c r="CG311" i="1"/>
  <c r="BU311" i="1"/>
  <c r="AN311" i="1"/>
  <c r="R311" i="1"/>
  <c r="CO310" i="1"/>
  <c r="CN310" i="1"/>
  <c r="CM310" i="1"/>
  <c r="CL310" i="1"/>
  <c r="CK310" i="1"/>
  <c r="CJ310" i="1"/>
  <c r="CI310" i="1"/>
  <c r="CH310" i="1"/>
  <c r="CG310" i="1"/>
  <c r="BU310" i="1"/>
  <c r="AN310" i="1"/>
  <c r="R310" i="1"/>
  <c r="CO307" i="1"/>
  <c r="CN307" i="1"/>
  <c r="CM307" i="1"/>
  <c r="CL307" i="1"/>
  <c r="CK307" i="1"/>
  <c r="CJ307" i="1"/>
  <c r="CI307" i="1"/>
  <c r="CH307" i="1"/>
  <c r="CG307" i="1"/>
  <c r="BU307" i="1"/>
  <c r="AN307" i="1"/>
  <c r="R307" i="1"/>
  <c r="CO306" i="1"/>
  <c r="CN306" i="1"/>
  <c r="CM306" i="1"/>
  <c r="CL306" i="1"/>
  <c r="CK306" i="1"/>
  <c r="CJ306" i="1"/>
  <c r="CI306" i="1"/>
  <c r="CH306" i="1"/>
  <c r="CG306" i="1"/>
  <c r="BU306" i="1"/>
  <c r="AN306" i="1"/>
  <c r="R306" i="1"/>
  <c r="CO303" i="1"/>
  <c r="CN303" i="1"/>
  <c r="CM303" i="1"/>
  <c r="CL303" i="1"/>
  <c r="CK303" i="1"/>
  <c r="CJ303" i="1"/>
  <c r="CI303" i="1"/>
  <c r="CH303" i="1"/>
  <c r="CG303" i="1"/>
  <c r="BU303" i="1"/>
  <c r="R303" i="1"/>
  <c r="CO302" i="1"/>
  <c r="CN302" i="1"/>
  <c r="CM302" i="1"/>
  <c r="CL302" i="1"/>
  <c r="CK302" i="1"/>
  <c r="CJ302" i="1"/>
  <c r="CI302" i="1"/>
  <c r="CH302" i="1"/>
  <c r="CG302" i="1"/>
  <c r="BU302" i="1"/>
  <c r="R302" i="1"/>
  <c r="CO301" i="1"/>
  <c r="CN301" i="1"/>
  <c r="CM301" i="1"/>
  <c r="CL301" i="1"/>
  <c r="CK301" i="1"/>
  <c r="CJ301" i="1"/>
  <c r="CI301" i="1"/>
  <c r="CH301" i="1"/>
  <c r="CG301" i="1"/>
  <c r="BU301" i="1"/>
  <c r="R301" i="1"/>
  <c r="CO300" i="1"/>
  <c r="CN300" i="1"/>
  <c r="CM300" i="1"/>
  <c r="CL300" i="1"/>
  <c r="CK300" i="1"/>
  <c r="CJ300" i="1"/>
  <c r="CI300" i="1"/>
  <c r="CH300" i="1"/>
  <c r="CG300" i="1"/>
  <c r="BU300" i="1"/>
  <c r="R300" i="1"/>
  <c r="CO305" i="1"/>
  <c r="CN305" i="1"/>
  <c r="CM305" i="1"/>
  <c r="CL305" i="1"/>
  <c r="CK305" i="1"/>
  <c r="CJ305" i="1"/>
  <c r="CI305" i="1"/>
  <c r="CH305" i="1"/>
  <c r="CG305" i="1"/>
  <c r="BU305" i="1"/>
  <c r="AN305" i="1"/>
  <c r="R305" i="1"/>
  <c r="CO304" i="1"/>
  <c r="CN304" i="1"/>
  <c r="CM304" i="1"/>
  <c r="CL304" i="1"/>
  <c r="CK304" i="1"/>
  <c r="CJ304" i="1"/>
  <c r="CI304" i="1"/>
  <c r="CH304" i="1"/>
  <c r="CG304" i="1"/>
  <c r="BU304" i="1"/>
  <c r="AN304" i="1"/>
  <c r="R304" i="1"/>
  <c r="CO299" i="1"/>
  <c r="CN299" i="1"/>
  <c r="CM299" i="1"/>
  <c r="CL299" i="1"/>
  <c r="CK299" i="1"/>
  <c r="CJ299" i="1"/>
  <c r="CI299" i="1"/>
  <c r="CH299" i="1"/>
  <c r="CG299" i="1"/>
  <c r="BU299" i="1"/>
  <c r="AN299" i="1"/>
  <c r="R299" i="1"/>
  <c r="CO297" i="1"/>
  <c r="CN297" i="1"/>
  <c r="CM297" i="1"/>
  <c r="CL297" i="1"/>
  <c r="CK297" i="1"/>
  <c r="CJ297" i="1"/>
  <c r="CI297" i="1"/>
  <c r="CH297" i="1"/>
  <c r="CG297" i="1"/>
  <c r="BU297" i="1"/>
  <c r="AN297" i="1"/>
  <c r="R297" i="1"/>
  <c r="CO296" i="1"/>
  <c r="CN296" i="1"/>
  <c r="CM296" i="1"/>
  <c r="CL296" i="1"/>
  <c r="CK296" i="1"/>
  <c r="CJ296" i="1"/>
  <c r="CI296" i="1"/>
  <c r="CH296" i="1"/>
  <c r="CG296" i="1"/>
  <c r="R296" i="1"/>
  <c r="CO294" i="1"/>
  <c r="CN294" i="1"/>
  <c r="CM294" i="1"/>
  <c r="CL294" i="1"/>
  <c r="CK294" i="1"/>
  <c r="CJ294" i="1"/>
  <c r="CI294" i="1"/>
  <c r="CH294" i="1"/>
  <c r="CG294" i="1"/>
  <c r="BU294" i="1"/>
  <c r="R294" i="1"/>
  <c r="CO295" i="1"/>
  <c r="CN295" i="1"/>
  <c r="CM295" i="1"/>
  <c r="CL295" i="1"/>
  <c r="CK295" i="1"/>
  <c r="CJ295" i="1"/>
  <c r="CI295" i="1"/>
  <c r="CH295" i="1"/>
  <c r="CG295" i="1"/>
  <c r="BU295" i="1"/>
  <c r="AN295" i="1"/>
  <c r="R295" i="1"/>
  <c r="E295" i="1"/>
  <c r="E298" i="1"/>
  <c r="CO293" i="1"/>
  <c r="CN293" i="1"/>
  <c r="CM293" i="1"/>
  <c r="CL293" i="1"/>
  <c r="CK293" i="1"/>
  <c r="CJ293" i="1"/>
  <c r="CI293" i="1"/>
  <c r="CH293" i="1"/>
  <c r="CG293" i="1"/>
  <c r="BU293" i="1"/>
  <c r="AN293" i="1"/>
  <c r="R293" i="1"/>
  <c r="E294" i="1"/>
  <c r="E296" i="1"/>
  <c r="E297" i="1"/>
  <c r="E299" i="1"/>
  <c r="E300" i="1"/>
  <c r="E301" i="1"/>
  <c r="E302" i="1"/>
  <c r="E303" i="1"/>
  <c r="E304" i="1"/>
  <c r="E305" i="1"/>
  <c r="E306" i="1"/>
  <c r="CG3" i="1"/>
  <c r="CG116" i="1"/>
  <c r="CH116" i="1"/>
  <c r="CI116" i="1"/>
  <c r="CJ116" i="1"/>
  <c r="CK116" i="1"/>
  <c r="CL116" i="1"/>
  <c r="CM116" i="1"/>
  <c r="CN116" i="1"/>
  <c r="CO116" i="1"/>
  <c r="CG117" i="1"/>
  <c r="CH117" i="1"/>
  <c r="CI117" i="1"/>
  <c r="CJ117" i="1"/>
  <c r="CK117" i="1"/>
  <c r="CL117" i="1"/>
  <c r="CM117" i="1"/>
  <c r="CN117" i="1"/>
  <c r="CO117" i="1"/>
  <c r="CG118" i="1"/>
  <c r="CH118" i="1"/>
  <c r="CI118" i="1"/>
  <c r="CJ118" i="1"/>
  <c r="CK118" i="1"/>
  <c r="CL118" i="1"/>
  <c r="CM118" i="1"/>
  <c r="CN118" i="1"/>
  <c r="CO118" i="1"/>
  <c r="CG119" i="1"/>
  <c r="CH119" i="1"/>
  <c r="CI119" i="1"/>
  <c r="CJ119" i="1"/>
  <c r="CK119" i="1"/>
  <c r="CL119" i="1"/>
  <c r="CM119" i="1"/>
  <c r="CN119" i="1"/>
  <c r="CO119" i="1"/>
  <c r="CG120" i="1"/>
  <c r="CH120" i="1"/>
  <c r="CI120" i="1"/>
  <c r="CJ120" i="1"/>
  <c r="CK120" i="1"/>
  <c r="CL120" i="1"/>
  <c r="CM120" i="1"/>
  <c r="CN120" i="1"/>
  <c r="CO120" i="1"/>
  <c r="CG121" i="1"/>
  <c r="CH121" i="1"/>
  <c r="CI121" i="1"/>
  <c r="CJ121" i="1"/>
  <c r="CK121" i="1"/>
  <c r="CL121" i="1"/>
  <c r="CM121" i="1"/>
  <c r="CN121" i="1"/>
  <c r="CO121" i="1"/>
  <c r="CG122" i="1"/>
  <c r="CH122" i="1"/>
  <c r="CI122" i="1"/>
  <c r="CJ122" i="1"/>
  <c r="CK122" i="1"/>
  <c r="CL122" i="1"/>
  <c r="CM122" i="1"/>
  <c r="CN122" i="1"/>
  <c r="CO122" i="1"/>
  <c r="CG123" i="1"/>
  <c r="CH123" i="1"/>
  <c r="CI123" i="1"/>
  <c r="CJ123" i="1"/>
  <c r="CK123" i="1"/>
  <c r="CL123" i="1"/>
  <c r="CM123" i="1"/>
  <c r="CN123" i="1"/>
  <c r="CO123" i="1"/>
  <c r="CG124" i="1"/>
  <c r="CH124" i="1"/>
  <c r="CI124" i="1"/>
  <c r="CJ124" i="1"/>
  <c r="CK124" i="1"/>
  <c r="CL124" i="1"/>
  <c r="CM124" i="1"/>
  <c r="CN124" i="1"/>
  <c r="CO124" i="1"/>
  <c r="CG125" i="1"/>
  <c r="CH125" i="1"/>
  <c r="CI125" i="1"/>
  <c r="CJ125" i="1"/>
  <c r="CK125" i="1"/>
  <c r="CL125" i="1"/>
  <c r="CM125" i="1"/>
  <c r="CN125" i="1"/>
  <c r="CO125" i="1"/>
  <c r="CG126" i="1"/>
  <c r="CH126" i="1"/>
  <c r="CI126" i="1"/>
  <c r="CJ126" i="1"/>
  <c r="CK126" i="1"/>
  <c r="CL126" i="1"/>
  <c r="CM126" i="1"/>
  <c r="CN126" i="1"/>
  <c r="CO126" i="1"/>
  <c r="CG127" i="1"/>
  <c r="CH127" i="1"/>
  <c r="CI127" i="1"/>
  <c r="CJ127" i="1"/>
  <c r="CK127" i="1"/>
  <c r="CL127" i="1"/>
  <c r="CM127" i="1"/>
  <c r="CN127" i="1"/>
  <c r="CO127" i="1"/>
  <c r="CG128" i="1"/>
  <c r="CH128" i="1"/>
  <c r="CI128" i="1"/>
  <c r="CJ128" i="1"/>
  <c r="CK128" i="1"/>
  <c r="CL128" i="1"/>
  <c r="CM128" i="1"/>
  <c r="CN128" i="1"/>
  <c r="CO128" i="1"/>
  <c r="CG129" i="1"/>
  <c r="CH129" i="1"/>
  <c r="CI129" i="1"/>
  <c r="CJ129" i="1"/>
  <c r="CK129" i="1"/>
  <c r="CL129" i="1"/>
  <c r="CM129" i="1"/>
  <c r="CN129" i="1"/>
  <c r="CO129" i="1"/>
  <c r="CG130" i="1"/>
  <c r="CH130" i="1"/>
  <c r="CI130" i="1"/>
  <c r="CJ130" i="1"/>
  <c r="CK130" i="1"/>
  <c r="CL130" i="1"/>
  <c r="CM130" i="1"/>
  <c r="CN130" i="1"/>
  <c r="CO130" i="1"/>
  <c r="CG131" i="1"/>
  <c r="CH131" i="1"/>
  <c r="CI131" i="1"/>
  <c r="CJ131" i="1"/>
  <c r="CK131" i="1"/>
  <c r="CL131" i="1"/>
  <c r="CM131" i="1"/>
  <c r="CN131" i="1"/>
  <c r="CO131" i="1"/>
  <c r="CG132" i="1"/>
  <c r="CH132" i="1"/>
  <c r="CI132" i="1"/>
  <c r="CJ132" i="1"/>
  <c r="CK132" i="1"/>
  <c r="CL132" i="1"/>
  <c r="CM132" i="1"/>
  <c r="CN132" i="1"/>
  <c r="CO132" i="1"/>
  <c r="CG133" i="1"/>
  <c r="CH133" i="1"/>
  <c r="CI133" i="1"/>
  <c r="CJ133" i="1"/>
  <c r="CK133" i="1"/>
  <c r="CL133" i="1"/>
  <c r="CM133" i="1"/>
  <c r="CN133" i="1"/>
  <c r="CO133" i="1"/>
  <c r="CG134" i="1"/>
  <c r="CH134" i="1"/>
  <c r="CI134" i="1"/>
  <c r="CJ134" i="1"/>
  <c r="CK134" i="1"/>
  <c r="CL134" i="1"/>
  <c r="CM134" i="1"/>
  <c r="CN134" i="1"/>
  <c r="CO134" i="1"/>
  <c r="CG135" i="1"/>
  <c r="CH135" i="1"/>
  <c r="CI135" i="1"/>
  <c r="CJ135" i="1"/>
  <c r="CK135" i="1"/>
  <c r="CL135" i="1"/>
  <c r="CM135" i="1"/>
  <c r="CN135" i="1"/>
  <c r="CO135" i="1"/>
  <c r="CG136" i="1"/>
  <c r="CH136" i="1"/>
  <c r="CI136" i="1"/>
  <c r="CJ136" i="1"/>
  <c r="CK136" i="1"/>
  <c r="CL136" i="1"/>
  <c r="CM136" i="1"/>
  <c r="CN136" i="1"/>
  <c r="CO136" i="1"/>
  <c r="CG137" i="1"/>
  <c r="CH137" i="1"/>
  <c r="CI137" i="1"/>
  <c r="CJ137" i="1"/>
  <c r="CK137" i="1"/>
  <c r="CL137" i="1"/>
  <c r="CM137" i="1"/>
  <c r="CN137" i="1"/>
  <c r="CO137" i="1"/>
  <c r="CG138" i="1"/>
  <c r="CH138" i="1"/>
  <c r="CI138" i="1"/>
  <c r="CJ138" i="1"/>
  <c r="CK138" i="1"/>
  <c r="CL138" i="1"/>
  <c r="CM138" i="1"/>
  <c r="CN138" i="1"/>
  <c r="CO138" i="1"/>
  <c r="CG139" i="1"/>
  <c r="CH139" i="1"/>
  <c r="CI139" i="1"/>
  <c r="CJ139" i="1"/>
  <c r="CK139" i="1"/>
  <c r="CL139" i="1"/>
  <c r="CM139" i="1"/>
  <c r="CN139" i="1"/>
  <c r="CO139" i="1"/>
  <c r="CG140" i="1"/>
  <c r="CH140" i="1"/>
  <c r="CI140" i="1"/>
  <c r="CJ140" i="1"/>
  <c r="CK140" i="1"/>
  <c r="CL140" i="1"/>
  <c r="CM140" i="1"/>
  <c r="CN140" i="1"/>
  <c r="CO140" i="1"/>
  <c r="CG141" i="1"/>
  <c r="CH141" i="1"/>
  <c r="CI141" i="1"/>
  <c r="CJ141" i="1"/>
  <c r="CK141" i="1"/>
  <c r="CL141" i="1"/>
  <c r="CM141" i="1"/>
  <c r="CN141" i="1"/>
  <c r="CO141" i="1"/>
  <c r="CG142" i="1"/>
  <c r="CH142" i="1"/>
  <c r="CI142" i="1"/>
  <c r="CJ142" i="1"/>
  <c r="CK142" i="1"/>
  <c r="CL142" i="1"/>
  <c r="CM142" i="1"/>
  <c r="CN142" i="1"/>
  <c r="CO142" i="1"/>
  <c r="CG143" i="1"/>
  <c r="CH143" i="1"/>
  <c r="CI143" i="1"/>
  <c r="CJ143" i="1"/>
  <c r="CK143" i="1"/>
  <c r="CL143" i="1"/>
  <c r="CM143" i="1"/>
  <c r="CN143" i="1"/>
  <c r="CO143" i="1"/>
  <c r="CG144" i="1"/>
  <c r="CH144" i="1"/>
  <c r="CI144" i="1"/>
  <c r="CJ144" i="1"/>
  <c r="CK144" i="1"/>
  <c r="CL144" i="1"/>
  <c r="CM144" i="1"/>
  <c r="CN144" i="1"/>
  <c r="CO144" i="1"/>
  <c r="CG145" i="1"/>
  <c r="CH145" i="1"/>
  <c r="CI145" i="1"/>
  <c r="CJ145" i="1"/>
  <c r="CK145" i="1"/>
  <c r="CL145" i="1"/>
  <c r="CM145" i="1"/>
  <c r="CN145" i="1"/>
  <c r="CO145" i="1"/>
  <c r="CG146" i="1"/>
  <c r="CH146" i="1"/>
  <c r="CI146" i="1"/>
  <c r="CJ146" i="1"/>
  <c r="CK146" i="1"/>
  <c r="CL146" i="1"/>
  <c r="CM146" i="1"/>
  <c r="CN146" i="1"/>
  <c r="CO146" i="1"/>
  <c r="CG147" i="1"/>
  <c r="CH147" i="1"/>
  <c r="CI147" i="1"/>
  <c r="CJ147" i="1"/>
  <c r="CK147" i="1"/>
  <c r="CL147" i="1"/>
  <c r="CM147" i="1"/>
  <c r="CN147" i="1"/>
  <c r="CO147" i="1"/>
  <c r="CG148" i="1"/>
  <c r="CH148" i="1"/>
  <c r="CI148" i="1"/>
  <c r="CJ148" i="1"/>
  <c r="CK148" i="1"/>
  <c r="CL148" i="1"/>
  <c r="CM148" i="1"/>
  <c r="CN148" i="1"/>
  <c r="CO148" i="1"/>
  <c r="CG149" i="1"/>
  <c r="CH149" i="1"/>
  <c r="CI149" i="1"/>
  <c r="CJ149" i="1"/>
  <c r="CK149" i="1"/>
  <c r="CL149" i="1"/>
  <c r="CM149" i="1"/>
  <c r="CN149" i="1"/>
  <c r="CO149" i="1"/>
  <c r="CG150" i="1"/>
  <c r="CH150" i="1"/>
  <c r="CI150" i="1"/>
  <c r="CJ150" i="1"/>
  <c r="CK150" i="1"/>
  <c r="CL150" i="1"/>
  <c r="CM150" i="1"/>
  <c r="CN150" i="1"/>
  <c r="CO150" i="1"/>
  <c r="CG151" i="1"/>
  <c r="CH151" i="1"/>
  <c r="CI151" i="1"/>
  <c r="CJ151" i="1"/>
  <c r="CK151" i="1"/>
  <c r="CL151" i="1"/>
  <c r="CM151" i="1"/>
  <c r="CN151" i="1"/>
  <c r="CO151" i="1"/>
  <c r="CG152" i="1"/>
  <c r="CH152" i="1"/>
  <c r="CI152" i="1"/>
  <c r="CJ152" i="1"/>
  <c r="CK152" i="1"/>
  <c r="CL152" i="1"/>
  <c r="CM152" i="1"/>
  <c r="CN152" i="1"/>
  <c r="CO152" i="1"/>
  <c r="CG153" i="1"/>
  <c r="CH153" i="1"/>
  <c r="CI153" i="1"/>
  <c r="CJ153" i="1"/>
  <c r="CK153" i="1"/>
  <c r="CL153" i="1"/>
  <c r="CM153" i="1"/>
  <c r="CN153" i="1"/>
  <c r="CO153" i="1"/>
  <c r="CG154" i="1"/>
  <c r="CH154" i="1"/>
  <c r="CI154" i="1"/>
  <c r="CJ154" i="1"/>
  <c r="CK154" i="1"/>
  <c r="CL154" i="1"/>
  <c r="CM154" i="1"/>
  <c r="CN154" i="1"/>
  <c r="CO154" i="1"/>
  <c r="CG155" i="1"/>
  <c r="CH155" i="1"/>
  <c r="CI155" i="1"/>
  <c r="CJ155" i="1"/>
  <c r="CK155" i="1"/>
  <c r="CL155" i="1"/>
  <c r="CM155" i="1"/>
  <c r="CN155" i="1"/>
  <c r="CO155" i="1"/>
  <c r="CG156" i="1"/>
  <c r="CH156" i="1"/>
  <c r="CI156" i="1"/>
  <c r="CJ156" i="1"/>
  <c r="CK156" i="1"/>
  <c r="CL156" i="1"/>
  <c r="CM156" i="1"/>
  <c r="CN156" i="1"/>
  <c r="CO156" i="1"/>
  <c r="CG157" i="1"/>
  <c r="CH157" i="1"/>
  <c r="CI157" i="1"/>
  <c r="CJ157" i="1"/>
  <c r="CK157" i="1"/>
  <c r="CL157" i="1"/>
  <c r="CM157" i="1"/>
  <c r="CN157" i="1"/>
  <c r="CO157" i="1"/>
  <c r="CG158" i="1"/>
  <c r="CH158" i="1"/>
  <c r="CI158" i="1"/>
  <c r="CJ158" i="1"/>
  <c r="CK158" i="1"/>
  <c r="CL158" i="1"/>
  <c r="CM158" i="1"/>
  <c r="CN158" i="1"/>
  <c r="CO158" i="1"/>
  <c r="CG159" i="1"/>
  <c r="CH159" i="1"/>
  <c r="CI159" i="1"/>
  <c r="CJ159" i="1"/>
  <c r="CK159" i="1"/>
  <c r="CL159" i="1"/>
  <c r="CM159" i="1"/>
  <c r="CN159" i="1"/>
  <c r="CO159" i="1"/>
  <c r="CG160" i="1"/>
  <c r="CH160" i="1"/>
  <c r="CI160" i="1"/>
  <c r="CJ160" i="1"/>
  <c r="CK160" i="1"/>
  <c r="CL160" i="1"/>
  <c r="CM160" i="1"/>
  <c r="CN160" i="1"/>
  <c r="CO160" i="1"/>
  <c r="CG161" i="1"/>
  <c r="CH161" i="1"/>
  <c r="CI161" i="1"/>
  <c r="CJ161" i="1"/>
  <c r="CK161" i="1"/>
  <c r="CL161" i="1"/>
  <c r="CM161" i="1"/>
  <c r="CN161" i="1"/>
  <c r="CO161" i="1"/>
  <c r="CG162" i="1"/>
  <c r="CH162" i="1"/>
  <c r="CI162" i="1"/>
  <c r="CJ162" i="1"/>
  <c r="CK162" i="1"/>
  <c r="CL162" i="1"/>
  <c r="CM162" i="1"/>
  <c r="CN162" i="1"/>
  <c r="CO162" i="1"/>
  <c r="CG163" i="1"/>
  <c r="CH163" i="1"/>
  <c r="CI163" i="1"/>
  <c r="CJ163" i="1"/>
  <c r="CK163" i="1"/>
  <c r="CL163" i="1"/>
  <c r="CM163" i="1"/>
  <c r="CN163" i="1"/>
  <c r="CO163" i="1"/>
  <c r="CG164" i="1"/>
  <c r="CH164" i="1"/>
  <c r="CI164" i="1"/>
  <c r="CJ164" i="1"/>
  <c r="CK164" i="1"/>
  <c r="CL164" i="1"/>
  <c r="CM164" i="1"/>
  <c r="CN164" i="1"/>
  <c r="CO164" i="1"/>
  <c r="CG165" i="1"/>
  <c r="CH165" i="1"/>
  <c r="CI165" i="1"/>
  <c r="CJ165" i="1"/>
  <c r="CK165" i="1"/>
  <c r="CL165" i="1"/>
  <c r="CM165" i="1"/>
  <c r="CN165" i="1"/>
  <c r="CO165" i="1"/>
  <c r="CG166" i="1"/>
  <c r="CH166" i="1"/>
  <c r="CI166" i="1"/>
  <c r="CJ166" i="1"/>
  <c r="CK166" i="1"/>
  <c r="CL166" i="1"/>
  <c r="CM166" i="1"/>
  <c r="CN166" i="1"/>
  <c r="CO166" i="1"/>
  <c r="CG167" i="1"/>
  <c r="CH167" i="1"/>
  <c r="CI167" i="1"/>
  <c r="CJ167" i="1"/>
  <c r="CK167" i="1"/>
  <c r="CL167" i="1"/>
  <c r="CM167" i="1"/>
  <c r="CN167" i="1"/>
  <c r="CO167" i="1"/>
  <c r="CG168" i="1"/>
  <c r="CH168" i="1"/>
  <c r="CI168" i="1"/>
  <c r="CJ168" i="1"/>
  <c r="CK168" i="1"/>
  <c r="CL168" i="1"/>
  <c r="CM168" i="1"/>
  <c r="CN168" i="1"/>
  <c r="CO168" i="1"/>
  <c r="CG169" i="1"/>
  <c r="CH169" i="1"/>
  <c r="CI169" i="1"/>
  <c r="CJ169" i="1"/>
  <c r="CK169" i="1"/>
  <c r="CL169" i="1"/>
  <c r="CM169" i="1"/>
  <c r="CN169" i="1"/>
  <c r="CO169" i="1"/>
  <c r="CG4" i="1"/>
  <c r="CH4" i="1"/>
  <c r="CI4" i="1"/>
  <c r="CJ4" i="1"/>
  <c r="CK4" i="1"/>
  <c r="CL4" i="1"/>
  <c r="CM4" i="1"/>
  <c r="CN4" i="1"/>
  <c r="CO4" i="1"/>
  <c r="CG5" i="1"/>
  <c r="CH5" i="1"/>
  <c r="CI5" i="1"/>
  <c r="CJ5" i="1"/>
  <c r="CK5" i="1"/>
  <c r="CL5" i="1"/>
  <c r="CM5" i="1"/>
  <c r="CN5" i="1"/>
  <c r="CO5" i="1"/>
  <c r="CG6" i="1"/>
  <c r="CH6" i="1"/>
  <c r="CI6" i="1"/>
  <c r="CJ6" i="1"/>
  <c r="CK6" i="1"/>
  <c r="CL6" i="1"/>
  <c r="CM6" i="1"/>
  <c r="CN6" i="1"/>
  <c r="CO6" i="1"/>
  <c r="CG7" i="1"/>
  <c r="CH7" i="1"/>
  <c r="CI7" i="1"/>
  <c r="CJ7" i="1"/>
  <c r="CK7" i="1"/>
  <c r="CL7" i="1"/>
  <c r="CM7" i="1"/>
  <c r="CN7" i="1"/>
  <c r="CO7" i="1"/>
  <c r="CG8" i="1"/>
  <c r="CH8" i="1"/>
  <c r="CI8" i="1"/>
  <c r="CJ8" i="1"/>
  <c r="CK8" i="1"/>
  <c r="CL8" i="1"/>
  <c r="CM8" i="1"/>
  <c r="CN8" i="1"/>
  <c r="CO8" i="1"/>
  <c r="CG9" i="1"/>
  <c r="CH9" i="1"/>
  <c r="CI9" i="1"/>
  <c r="CJ9" i="1"/>
  <c r="CK9" i="1"/>
  <c r="CL9" i="1"/>
  <c r="CM9" i="1"/>
  <c r="CN9" i="1"/>
  <c r="CO9" i="1"/>
  <c r="CG10" i="1"/>
  <c r="CH10" i="1"/>
  <c r="CI10" i="1"/>
  <c r="CJ10" i="1"/>
  <c r="CK10" i="1"/>
  <c r="CL10" i="1"/>
  <c r="CM10" i="1"/>
  <c r="CN10" i="1"/>
  <c r="CO10" i="1"/>
  <c r="CG11" i="1"/>
  <c r="CH11" i="1"/>
  <c r="CI11" i="1"/>
  <c r="CJ11" i="1"/>
  <c r="CK11" i="1"/>
  <c r="CL11" i="1"/>
  <c r="CM11" i="1"/>
  <c r="CN11" i="1"/>
  <c r="CO11" i="1"/>
  <c r="CG12" i="1"/>
  <c r="CH12" i="1"/>
  <c r="CI12" i="1"/>
  <c r="CJ12" i="1"/>
  <c r="CK12" i="1"/>
  <c r="CL12" i="1"/>
  <c r="CM12" i="1"/>
  <c r="CN12" i="1"/>
  <c r="CO12" i="1"/>
  <c r="CG13" i="1"/>
  <c r="CH13" i="1"/>
  <c r="CI13" i="1"/>
  <c r="CJ13" i="1"/>
  <c r="CK13" i="1"/>
  <c r="CL13" i="1"/>
  <c r="CM13" i="1"/>
  <c r="CN13" i="1"/>
  <c r="CO13" i="1"/>
  <c r="CG14" i="1"/>
  <c r="CH14" i="1"/>
  <c r="CI14" i="1"/>
  <c r="CJ14" i="1"/>
  <c r="CK14" i="1"/>
  <c r="CL14" i="1"/>
  <c r="CM14" i="1"/>
  <c r="CN14" i="1"/>
  <c r="CO14" i="1"/>
  <c r="CG15" i="1"/>
  <c r="CH15" i="1"/>
  <c r="CI15" i="1"/>
  <c r="CJ15" i="1"/>
  <c r="CK15" i="1"/>
  <c r="CL15" i="1"/>
  <c r="CM15" i="1"/>
  <c r="CN15" i="1"/>
  <c r="CO15" i="1"/>
  <c r="CG16" i="1"/>
  <c r="CH16" i="1"/>
  <c r="CI16" i="1"/>
  <c r="CJ16" i="1"/>
  <c r="CK16" i="1"/>
  <c r="CL16" i="1"/>
  <c r="CM16" i="1"/>
  <c r="CN16" i="1"/>
  <c r="CO16" i="1"/>
  <c r="CG17" i="1"/>
  <c r="CH17" i="1"/>
  <c r="CI17" i="1"/>
  <c r="CJ17" i="1"/>
  <c r="CK17" i="1"/>
  <c r="CL17" i="1"/>
  <c r="CM17" i="1"/>
  <c r="CN17" i="1"/>
  <c r="CO17" i="1"/>
  <c r="CG18" i="1"/>
  <c r="CH18" i="1"/>
  <c r="CI18" i="1"/>
  <c r="CJ18" i="1"/>
  <c r="CK18" i="1"/>
  <c r="CL18" i="1"/>
  <c r="CM18" i="1"/>
  <c r="CN18" i="1"/>
  <c r="CO18" i="1"/>
  <c r="CG19" i="1"/>
  <c r="CH19" i="1"/>
  <c r="CI19" i="1"/>
  <c r="CJ19" i="1"/>
  <c r="CK19" i="1"/>
  <c r="CL19" i="1"/>
  <c r="CM19" i="1"/>
  <c r="CN19" i="1"/>
  <c r="CO19" i="1"/>
  <c r="CG20" i="1"/>
  <c r="CH20" i="1"/>
  <c r="CI20" i="1"/>
  <c r="CJ20" i="1"/>
  <c r="CK20" i="1"/>
  <c r="CL20" i="1"/>
  <c r="CM20" i="1"/>
  <c r="CN20" i="1"/>
  <c r="CO20" i="1"/>
  <c r="CG21" i="1"/>
  <c r="CH21" i="1"/>
  <c r="CI21" i="1"/>
  <c r="CJ21" i="1"/>
  <c r="CK21" i="1"/>
  <c r="CL21" i="1"/>
  <c r="CM21" i="1"/>
  <c r="CN21" i="1"/>
  <c r="CO21" i="1"/>
  <c r="CG22" i="1"/>
  <c r="CH22" i="1"/>
  <c r="CI22" i="1"/>
  <c r="CJ22" i="1"/>
  <c r="CK22" i="1"/>
  <c r="CL22" i="1"/>
  <c r="CM22" i="1"/>
  <c r="CN22" i="1"/>
  <c r="CO22" i="1"/>
  <c r="CG23" i="1"/>
  <c r="CH23" i="1"/>
  <c r="CI23" i="1"/>
  <c r="CJ23" i="1"/>
  <c r="CK23" i="1"/>
  <c r="CL23" i="1"/>
  <c r="CM23" i="1"/>
  <c r="CN23" i="1"/>
  <c r="CO23" i="1"/>
  <c r="CG24" i="1"/>
  <c r="CH24" i="1"/>
  <c r="CI24" i="1"/>
  <c r="CJ24" i="1"/>
  <c r="CK24" i="1"/>
  <c r="CL24" i="1"/>
  <c r="CM24" i="1"/>
  <c r="CN24" i="1"/>
  <c r="CO24" i="1"/>
  <c r="CG25" i="1"/>
  <c r="CH25" i="1"/>
  <c r="CI25" i="1"/>
  <c r="CJ25" i="1"/>
  <c r="CK25" i="1"/>
  <c r="CL25" i="1"/>
  <c r="CM25" i="1"/>
  <c r="CN25" i="1"/>
  <c r="CO25" i="1"/>
  <c r="CG29" i="1"/>
  <c r="CH29" i="1"/>
  <c r="CI29" i="1"/>
  <c r="CJ29" i="1"/>
  <c r="CK29" i="1"/>
  <c r="CL29" i="1"/>
  <c r="CM29" i="1"/>
  <c r="CN29" i="1"/>
  <c r="CO29" i="1"/>
  <c r="CG30" i="1"/>
  <c r="CH30" i="1"/>
  <c r="CI30" i="1"/>
  <c r="CJ30" i="1"/>
  <c r="CK30" i="1"/>
  <c r="CL30" i="1"/>
  <c r="CM30" i="1"/>
  <c r="CN30" i="1"/>
  <c r="CO30" i="1"/>
  <c r="CG31" i="1"/>
  <c r="CH31" i="1"/>
  <c r="CI31" i="1"/>
  <c r="CJ31" i="1"/>
  <c r="CK31" i="1"/>
  <c r="CL31" i="1"/>
  <c r="CM31" i="1"/>
  <c r="CN31" i="1"/>
  <c r="CO31" i="1"/>
  <c r="CG32" i="1"/>
  <c r="CH32" i="1"/>
  <c r="CI32" i="1"/>
  <c r="CJ32" i="1"/>
  <c r="CK32" i="1"/>
  <c r="CL32" i="1"/>
  <c r="CM32" i="1"/>
  <c r="CN32" i="1"/>
  <c r="CO32" i="1"/>
  <c r="CG37" i="1"/>
  <c r="CH37" i="1"/>
  <c r="CI37" i="1"/>
  <c r="CJ37" i="1"/>
  <c r="CK37" i="1"/>
  <c r="CL37" i="1"/>
  <c r="CM37" i="1"/>
  <c r="CN37" i="1"/>
  <c r="CO37" i="1"/>
  <c r="CG38" i="1"/>
  <c r="CH38" i="1"/>
  <c r="CI38" i="1"/>
  <c r="CJ38" i="1"/>
  <c r="CK38" i="1"/>
  <c r="CL38" i="1"/>
  <c r="CM38" i="1"/>
  <c r="CN38" i="1"/>
  <c r="CO38" i="1"/>
  <c r="CG39" i="1"/>
  <c r="CH39" i="1"/>
  <c r="CI39" i="1"/>
  <c r="CJ39" i="1"/>
  <c r="CK39" i="1"/>
  <c r="CL39" i="1"/>
  <c r="CM39" i="1"/>
  <c r="CN39" i="1"/>
  <c r="CO39" i="1"/>
  <c r="CG40" i="1"/>
  <c r="CH40" i="1"/>
  <c r="CI40" i="1"/>
  <c r="CJ40" i="1"/>
  <c r="CK40" i="1"/>
  <c r="CL40" i="1"/>
  <c r="CM40" i="1"/>
  <c r="CN40" i="1"/>
  <c r="CO40" i="1"/>
  <c r="CG47" i="1"/>
  <c r="CH47" i="1"/>
  <c r="CI47" i="1"/>
  <c r="CJ47" i="1"/>
  <c r="CK47" i="1"/>
  <c r="CL47" i="1"/>
  <c r="CM47" i="1"/>
  <c r="CN47" i="1"/>
  <c r="CO47" i="1"/>
  <c r="CG48" i="1"/>
  <c r="CH48" i="1"/>
  <c r="CI48" i="1"/>
  <c r="CJ48" i="1"/>
  <c r="CK48" i="1"/>
  <c r="CL48" i="1"/>
  <c r="CM48" i="1"/>
  <c r="CN48" i="1"/>
  <c r="CO48" i="1"/>
  <c r="CG49" i="1"/>
  <c r="CH49" i="1"/>
  <c r="CI49" i="1"/>
  <c r="CJ49" i="1"/>
  <c r="CK49" i="1"/>
  <c r="CL49" i="1"/>
  <c r="CM49" i="1"/>
  <c r="CN49" i="1"/>
  <c r="CO49" i="1"/>
  <c r="CG50" i="1"/>
  <c r="CH50" i="1"/>
  <c r="CI50" i="1"/>
  <c r="CJ50" i="1"/>
  <c r="CK50" i="1"/>
  <c r="CL50" i="1"/>
  <c r="CM50" i="1"/>
  <c r="CN50" i="1"/>
  <c r="CO50" i="1"/>
  <c r="CG51" i="1"/>
  <c r="CH51" i="1"/>
  <c r="CI51" i="1"/>
  <c r="CJ51" i="1"/>
  <c r="CK51" i="1"/>
  <c r="CL51" i="1"/>
  <c r="CM51" i="1"/>
  <c r="CN51" i="1"/>
  <c r="CO51" i="1"/>
  <c r="CG52" i="1"/>
  <c r="CH52" i="1"/>
  <c r="CI52" i="1"/>
  <c r="CJ52" i="1"/>
  <c r="CK52" i="1"/>
  <c r="CL52" i="1"/>
  <c r="CM52" i="1"/>
  <c r="CN52" i="1"/>
  <c r="CO52" i="1"/>
  <c r="CG53" i="1"/>
  <c r="CH53" i="1"/>
  <c r="CI53" i="1"/>
  <c r="CJ53" i="1"/>
  <c r="CK53" i="1"/>
  <c r="CL53" i="1"/>
  <c r="CM53" i="1"/>
  <c r="CN53" i="1"/>
  <c r="CO53" i="1"/>
  <c r="CG54" i="1"/>
  <c r="CH54" i="1"/>
  <c r="CI54" i="1"/>
  <c r="CJ54" i="1"/>
  <c r="CK54" i="1"/>
  <c r="CL54" i="1"/>
  <c r="CM54" i="1"/>
  <c r="CN54" i="1"/>
  <c r="CO54" i="1"/>
  <c r="CG56" i="1"/>
  <c r="CH56" i="1"/>
  <c r="CI56" i="1"/>
  <c r="CJ56" i="1"/>
  <c r="CK56" i="1"/>
  <c r="CL56" i="1"/>
  <c r="CM56" i="1"/>
  <c r="CN56" i="1"/>
  <c r="CO56" i="1"/>
  <c r="CG57" i="1"/>
  <c r="CH57" i="1"/>
  <c r="CI57" i="1"/>
  <c r="CJ57" i="1"/>
  <c r="CK57" i="1"/>
  <c r="CL57" i="1"/>
  <c r="CM57" i="1"/>
  <c r="CN57" i="1"/>
  <c r="CO57" i="1"/>
  <c r="CG58" i="1"/>
  <c r="CH58" i="1"/>
  <c r="CI58" i="1"/>
  <c r="CJ58" i="1"/>
  <c r="CK58" i="1"/>
  <c r="CL58" i="1"/>
  <c r="CM58" i="1"/>
  <c r="CN58" i="1"/>
  <c r="CO58" i="1"/>
  <c r="CG59" i="1"/>
  <c r="CH59" i="1"/>
  <c r="CI59" i="1"/>
  <c r="CJ59" i="1"/>
  <c r="CK59" i="1"/>
  <c r="CL59" i="1"/>
  <c r="CM59" i="1"/>
  <c r="CN59" i="1"/>
  <c r="CO59" i="1"/>
  <c r="CG60" i="1"/>
  <c r="CH60" i="1"/>
  <c r="CI60" i="1"/>
  <c r="CJ60" i="1"/>
  <c r="CK60" i="1"/>
  <c r="CL60" i="1"/>
  <c r="CM60" i="1"/>
  <c r="CN60" i="1"/>
  <c r="CO60" i="1"/>
  <c r="CG61" i="1"/>
  <c r="CH61" i="1"/>
  <c r="CI61" i="1"/>
  <c r="CJ61" i="1"/>
  <c r="CK61" i="1"/>
  <c r="CL61" i="1"/>
  <c r="CM61" i="1"/>
  <c r="CN61" i="1"/>
  <c r="CO61" i="1"/>
  <c r="CG62" i="1"/>
  <c r="CH62" i="1"/>
  <c r="CI62" i="1"/>
  <c r="CJ62" i="1"/>
  <c r="CK62" i="1"/>
  <c r="CL62" i="1"/>
  <c r="CM62" i="1"/>
  <c r="CN62" i="1"/>
  <c r="CO62" i="1"/>
  <c r="CG63" i="1"/>
  <c r="CH63" i="1"/>
  <c r="CI63" i="1"/>
  <c r="CJ63" i="1"/>
  <c r="CK63" i="1"/>
  <c r="CL63" i="1"/>
  <c r="CM63" i="1"/>
  <c r="CN63" i="1"/>
  <c r="CO63" i="1"/>
  <c r="CG65" i="1"/>
  <c r="CH65" i="1"/>
  <c r="CI65" i="1"/>
  <c r="CJ65" i="1"/>
  <c r="CK65" i="1"/>
  <c r="CL65" i="1"/>
  <c r="CM65" i="1"/>
  <c r="CN65" i="1"/>
  <c r="CO65" i="1"/>
  <c r="CG66" i="1"/>
  <c r="CH66" i="1"/>
  <c r="CI66" i="1"/>
  <c r="CJ66" i="1"/>
  <c r="CK66" i="1"/>
  <c r="CL66" i="1"/>
  <c r="CM66" i="1"/>
  <c r="CN66" i="1"/>
  <c r="CO66" i="1"/>
  <c r="CG67" i="1"/>
  <c r="CH67" i="1"/>
  <c r="CI67" i="1"/>
  <c r="CJ67" i="1"/>
  <c r="CK67" i="1"/>
  <c r="CL67" i="1"/>
  <c r="CM67" i="1"/>
  <c r="CN67" i="1"/>
  <c r="CO67" i="1"/>
  <c r="CG68" i="1"/>
  <c r="CH68" i="1"/>
  <c r="CI68" i="1"/>
  <c r="CJ68" i="1"/>
  <c r="CK68" i="1"/>
  <c r="CL68" i="1"/>
  <c r="CM68" i="1"/>
  <c r="CN68" i="1"/>
  <c r="CO68" i="1"/>
  <c r="CG69" i="1"/>
  <c r="CH69" i="1"/>
  <c r="CI69" i="1"/>
  <c r="CJ69" i="1"/>
  <c r="CK69" i="1"/>
  <c r="CL69" i="1"/>
  <c r="CM69" i="1"/>
  <c r="CN69" i="1"/>
  <c r="CO69" i="1"/>
  <c r="CG70" i="1"/>
  <c r="CH70" i="1"/>
  <c r="CI70" i="1"/>
  <c r="CJ70" i="1"/>
  <c r="CK70" i="1"/>
  <c r="CL70" i="1"/>
  <c r="CM70" i="1"/>
  <c r="CN70" i="1"/>
  <c r="CO70" i="1"/>
  <c r="CG71" i="1"/>
  <c r="CH71" i="1"/>
  <c r="CI71" i="1"/>
  <c r="CJ71" i="1"/>
  <c r="CK71" i="1"/>
  <c r="CL71" i="1"/>
  <c r="CM71" i="1"/>
  <c r="CN71" i="1"/>
  <c r="CO71" i="1"/>
  <c r="CG72" i="1"/>
  <c r="CH72" i="1"/>
  <c r="CI72" i="1"/>
  <c r="CJ72" i="1"/>
  <c r="CK72" i="1"/>
  <c r="CL72" i="1"/>
  <c r="CM72" i="1"/>
  <c r="CN72" i="1"/>
  <c r="CO72" i="1"/>
  <c r="CG73" i="1"/>
  <c r="CH73" i="1"/>
  <c r="CI73" i="1"/>
  <c r="CJ73" i="1"/>
  <c r="CK73" i="1"/>
  <c r="CL73" i="1"/>
  <c r="CM73" i="1"/>
  <c r="CN73" i="1"/>
  <c r="CO73" i="1"/>
  <c r="CG75" i="1"/>
  <c r="CH75" i="1"/>
  <c r="CI75" i="1"/>
  <c r="CJ75" i="1"/>
  <c r="CK75" i="1"/>
  <c r="CL75" i="1"/>
  <c r="CM75" i="1"/>
  <c r="CN75" i="1"/>
  <c r="CO75" i="1"/>
  <c r="CG76" i="1"/>
  <c r="CH76" i="1"/>
  <c r="CI76" i="1"/>
  <c r="CJ76" i="1"/>
  <c r="CK76" i="1"/>
  <c r="CL76" i="1"/>
  <c r="CM76" i="1"/>
  <c r="CN76" i="1"/>
  <c r="CO76" i="1"/>
  <c r="CG77" i="1"/>
  <c r="CH77" i="1"/>
  <c r="CI77" i="1"/>
  <c r="CJ77" i="1"/>
  <c r="CK77" i="1"/>
  <c r="CL77" i="1"/>
  <c r="CM77" i="1"/>
  <c r="CN77" i="1"/>
  <c r="CO77" i="1"/>
  <c r="CG78" i="1"/>
  <c r="CH78" i="1"/>
  <c r="CI78" i="1"/>
  <c r="CJ78" i="1"/>
  <c r="CK78" i="1"/>
  <c r="CL78" i="1"/>
  <c r="CM78" i="1"/>
  <c r="CN78" i="1"/>
  <c r="CO78" i="1"/>
  <c r="CG79" i="1"/>
  <c r="CH79" i="1"/>
  <c r="CI79" i="1"/>
  <c r="CJ79" i="1"/>
  <c r="CK79" i="1"/>
  <c r="CL79" i="1"/>
  <c r="CM79" i="1"/>
  <c r="CN79" i="1"/>
  <c r="CO79" i="1"/>
  <c r="CG80" i="1"/>
  <c r="CH80" i="1"/>
  <c r="CI80" i="1"/>
  <c r="CJ80" i="1"/>
  <c r="CK80" i="1"/>
  <c r="CL80" i="1"/>
  <c r="CM80" i="1"/>
  <c r="CN80" i="1"/>
  <c r="CO80" i="1"/>
  <c r="CG81" i="1"/>
  <c r="CH81" i="1"/>
  <c r="CI81" i="1"/>
  <c r="CJ81" i="1"/>
  <c r="CK81" i="1"/>
  <c r="CL81" i="1"/>
  <c r="CM81" i="1"/>
  <c r="CN81" i="1"/>
  <c r="CO81" i="1"/>
  <c r="CG82" i="1"/>
  <c r="CH82" i="1"/>
  <c r="CI82" i="1"/>
  <c r="CJ82" i="1"/>
  <c r="CK82" i="1"/>
  <c r="CL82" i="1"/>
  <c r="CM82" i="1"/>
  <c r="CN82" i="1"/>
  <c r="CO82" i="1"/>
  <c r="CG83" i="1"/>
  <c r="CH83" i="1"/>
  <c r="CI83" i="1"/>
  <c r="CJ83" i="1"/>
  <c r="CK83" i="1"/>
  <c r="CL83" i="1"/>
  <c r="CM83" i="1"/>
  <c r="CN83" i="1"/>
  <c r="CO83" i="1"/>
  <c r="CG84" i="1"/>
  <c r="CH84" i="1"/>
  <c r="CI84" i="1"/>
  <c r="CJ84" i="1"/>
  <c r="CK84" i="1"/>
  <c r="CL84" i="1"/>
  <c r="CM84" i="1"/>
  <c r="CN84" i="1"/>
  <c r="CO84" i="1"/>
  <c r="CG85" i="1"/>
  <c r="CH85" i="1"/>
  <c r="CI85" i="1"/>
  <c r="CJ85" i="1"/>
  <c r="CK85" i="1"/>
  <c r="CL85" i="1"/>
  <c r="CM85" i="1"/>
  <c r="CN85" i="1"/>
  <c r="CO85" i="1"/>
  <c r="CG86" i="1"/>
  <c r="CH86" i="1"/>
  <c r="CI86" i="1"/>
  <c r="CJ86" i="1"/>
  <c r="CK86" i="1"/>
  <c r="CL86" i="1"/>
  <c r="CM86" i="1"/>
  <c r="CN86" i="1"/>
  <c r="CO86" i="1"/>
  <c r="CG87" i="1"/>
  <c r="CH87" i="1"/>
  <c r="CI87" i="1"/>
  <c r="CJ87" i="1"/>
  <c r="CK87" i="1"/>
  <c r="CL87" i="1"/>
  <c r="CM87" i="1"/>
  <c r="CN87" i="1"/>
  <c r="CO87" i="1"/>
  <c r="CG88" i="1"/>
  <c r="CH88" i="1"/>
  <c r="CI88" i="1"/>
  <c r="CJ88" i="1"/>
  <c r="CK88" i="1"/>
  <c r="CL88" i="1"/>
  <c r="CM88" i="1"/>
  <c r="CN88" i="1"/>
  <c r="CO88" i="1"/>
  <c r="CG89" i="1"/>
  <c r="CH89" i="1"/>
  <c r="CI89" i="1"/>
  <c r="CJ89" i="1"/>
  <c r="CK89" i="1"/>
  <c r="CL89" i="1"/>
  <c r="CM89" i="1"/>
  <c r="CN89" i="1"/>
  <c r="CO89" i="1"/>
  <c r="CG90" i="1"/>
  <c r="CH90" i="1"/>
  <c r="CI90" i="1"/>
  <c r="CJ90" i="1"/>
  <c r="CK90" i="1"/>
  <c r="CL90" i="1"/>
  <c r="CM90" i="1"/>
  <c r="CN90" i="1"/>
  <c r="CO90" i="1"/>
  <c r="CG91" i="1"/>
  <c r="CH91" i="1"/>
  <c r="CI91" i="1"/>
  <c r="CJ91" i="1"/>
  <c r="CK91" i="1"/>
  <c r="CL91" i="1"/>
  <c r="CM91" i="1"/>
  <c r="CN91" i="1"/>
  <c r="CO91" i="1"/>
  <c r="CG92" i="1"/>
  <c r="CH92" i="1"/>
  <c r="CI92" i="1"/>
  <c r="CJ92" i="1"/>
  <c r="CK92" i="1"/>
  <c r="CL92" i="1"/>
  <c r="CM92" i="1"/>
  <c r="CN92" i="1"/>
  <c r="CO92" i="1"/>
  <c r="CG93" i="1"/>
  <c r="CH93" i="1"/>
  <c r="CI93" i="1"/>
  <c r="CJ93" i="1"/>
  <c r="CK93" i="1"/>
  <c r="CL93" i="1"/>
  <c r="CM93" i="1"/>
  <c r="CN93" i="1"/>
  <c r="CO93" i="1"/>
  <c r="CG94" i="1"/>
  <c r="CH94" i="1"/>
  <c r="CI94" i="1"/>
  <c r="CJ94" i="1"/>
  <c r="CK94" i="1"/>
  <c r="CL94" i="1"/>
  <c r="CM94" i="1"/>
  <c r="CN94" i="1"/>
  <c r="CO94" i="1"/>
  <c r="CG95" i="1"/>
  <c r="CH95" i="1"/>
  <c r="CI95" i="1"/>
  <c r="CJ95" i="1"/>
  <c r="CK95" i="1"/>
  <c r="CL95" i="1"/>
  <c r="CM95" i="1"/>
  <c r="CN95" i="1"/>
  <c r="CO95" i="1"/>
  <c r="CG96" i="1"/>
  <c r="CH96" i="1"/>
  <c r="CI96" i="1"/>
  <c r="CJ96" i="1"/>
  <c r="CK96" i="1"/>
  <c r="CL96" i="1"/>
  <c r="CM96" i="1"/>
  <c r="CN96" i="1"/>
  <c r="CO96" i="1"/>
  <c r="CG97" i="1"/>
  <c r="CH97" i="1"/>
  <c r="CI97" i="1"/>
  <c r="CJ97" i="1"/>
  <c r="CK97" i="1"/>
  <c r="CL97" i="1"/>
  <c r="CM97" i="1"/>
  <c r="CN97" i="1"/>
  <c r="CO97" i="1"/>
  <c r="CG98" i="1"/>
  <c r="CH98" i="1"/>
  <c r="CI98" i="1"/>
  <c r="CJ98" i="1"/>
  <c r="CK98" i="1"/>
  <c r="CL98" i="1"/>
  <c r="CM98" i="1"/>
  <c r="CN98" i="1"/>
  <c r="CO98" i="1"/>
  <c r="CG99" i="1"/>
  <c r="CH99" i="1"/>
  <c r="CI99" i="1"/>
  <c r="CJ99" i="1"/>
  <c r="CK99" i="1"/>
  <c r="CL99" i="1"/>
  <c r="CM99" i="1"/>
  <c r="CN99" i="1"/>
  <c r="CO99" i="1"/>
  <c r="CG100" i="1"/>
  <c r="CH100" i="1"/>
  <c r="CI100" i="1"/>
  <c r="CJ100" i="1"/>
  <c r="CK100" i="1"/>
  <c r="CL100" i="1"/>
  <c r="CM100" i="1"/>
  <c r="CN100" i="1"/>
  <c r="CO100" i="1"/>
  <c r="CG101" i="1"/>
  <c r="CH101" i="1"/>
  <c r="CI101" i="1"/>
  <c r="CJ101" i="1"/>
  <c r="CK101" i="1"/>
  <c r="CL101" i="1"/>
  <c r="CM101" i="1"/>
  <c r="CN101" i="1"/>
  <c r="CO101" i="1"/>
  <c r="CG102" i="1"/>
  <c r="CH102" i="1"/>
  <c r="CI102" i="1"/>
  <c r="CJ102" i="1"/>
  <c r="CK102" i="1"/>
  <c r="CL102" i="1"/>
  <c r="CM102" i="1"/>
  <c r="CN102" i="1"/>
  <c r="CO102" i="1"/>
  <c r="CG103" i="1"/>
  <c r="CH103" i="1"/>
  <c r="CI103" i="1"/>
  <c r="CJ103" i="1"/>
  <c r="CK103" i="1"/>
  <c r="CL103" i="1"/>
  <c r="CM103" i="1"/>
  <c r="CN103" i="1"/>
  <c r="CO103" i="1"/>
  <c r="CG104" i="1"/>
  <c r="CH104" i="1"/>
  <c r="CI104" i="1"/>
  <c r="CJ104" i="1"/>
  <c r="CK104" i="1"/>
  <c r="CL104" i="1"/>
  <c r="CM104" i="1"/>
  <c r="CN104" i="1"/>
  <c r="CO104" i="1"/>
  <c r="CG105" i="1"/>
  <c r="CH105" i="1"/>
  <c r="CI105" i="1"/>
  <c r="CJ105" i="1"/>
  <c r="CK105" i="1"/>
  <c r="CL105" i="1"/>
  <c r="CM105" i="1"/>
  <c r="CN105" i="1"/>
  <c r="CO105" i="1"/>
  <c r="CG106" i="1"/>
  <c r="CH106" i="1"/>
  <c r="CI106" i="1"/>
  <c r="CJ106" i="1"/>
  <c r="CK106" i="1"/>
  <c r="CL106" i="1"/>
  <c r="CM106" i="1"/>
  <c r="CN106" i="1"/>
  <c r="CO106" i="1"/>
  <c r="CG107" i="1"/>
  <c r="CH107" i="1"/>
  <c r="CI107" i="1"/>
  <c r="CJ107" i="1"/>
  <c r="CK107" i="1"/>
  <c r="CL107" i="1"/>
  <c r="CM107" i="1"/>
  <c r="CN107" i="1"/>
  <c r="CO107" i="1"/>
  <c r="CG108" i="1"/>
  <c r="CH108" i="1"/>
  <c r="CI108" i="1"/>
  <c r="CJ108" i="1"/>
  <c r="CK108" i="1"/>
  <c r="CL108" i="1"/>
  <c r="CM108" i="1"/>
  <c r="CN108" i="1"/>
  <c r="CO108" i="1"/>
  <c r="CG109" i="1"/>
  <c r="CH109" i="1"/>
  <c r="CI109" i="1"/>
  <c r="CJ109" i="1"/>
  <c r="CK109" i="1"/>
  <c r="CL109" i="1"/>
  <c r="CM109" i="1"/>
  <c r="CN109" i="1"/>
  <c r="CO109" i="1"/>
  <c r="CG110" i="1"/>
  <c r="CH110" i="1"/>
  <c r="CI110" i="1"/>
  <c r="CJ110" i="1"/>
  <c r="CK110" i="1"/>
  <c r="CL110" i="1"/>
  <c r="CM110" i="1"/>
  <c r="CN110" i="1"/>
  <c r="CO110" i="1"/>
  <c r="CG111" i="1"/>
  <c r="CH111" i="1"/>
  <c r="CI111" i="1"/>
  <c r="CJ111" i="1"/>
  <c r="CK111" i="1"/>
  <c r="CL111" i="1"/>
  <c r="CM111" i="1"/>
  <c r="CN111" i="1"/>
  <c r="CO111" i="1"/>
  <c r="CG112" i="1"/>
  <c r="CH112" i="1"/>
  <c r="CI112" i="1"/>
  <c r="CJ112" i="1"/>
  <c r="CK112" i="1"/>
  <c r="CL112" i="1"/>
  <c r="CM112" i="1"/>
  <c r="CN112" i="1"/>
  <c r="CO112" i="1"/>
  <c r="CG113" i="1"/>
  <c r="CH113" i="1"/>
  <c r="CI113" i="1"/>
  <c r="CJ113" i="1"/>
  <c r="CK113" i="1"/>
  <c r="CL113" i="1"/>
  <c r="CM113" i="1"/>
  <c r="CN113" i="1"/>
  <c r="CO113" i="1"/>
  <c r="CG114" i="1"/>
  <c r="CH114" i="1"/>
  <c r="CI114" i="1"/>
  <c r="CJ114" i="1"/>
  <c r="CK114" i="1"/>
  <c r="CL114" i="1"/>
  <c r="CM114" i="1"/>
  <c r="CN114" i="1"/>
  <c r="CO114" i="1"/>
  <c r="CG115" i="1"/>
  <c r="CH115" i="1"/>
  <c r="CI115" i="1"/>
  <c r="CJ115" i="1"/>
  <c r="CK115" i="1"/>
  <c r="CL115" i="1"/>
  <c r="CM115" i="1"/>
  <c r="CN115" i="1"/>
  <c r="CO115" i="1"/>
  <c r="CH3" i="1"/>
  <c r="CI3" i="1"/>
  <c r="CJ3" i="1"/>
  <c r="CK3" i="1"/>
  <c r="CL3" i="1"/>
  <c r="CM3" i="1"/>
  <c r="CN3" i="1"/>
  <c r="CO3" i="1"/>
  <c r="AE98" i="1"/>
  <c r="AF98" i="1"/>
  <c r="AE99" i="1"/>
  <c r="AF99" i="1"/>
  <c r="AE100" i="1"/>
  <c r="AF100" i="1"/>
  <c r="AE101" i="1"/>
  <c r="AF101" i="1"/>
  <c r="AE102" i="1"/>
  <c r="AF102" i="1"/>
  <c r="AE103" i="1"/>
  <c r="AF103" i="1"/>
  <c r="AE104" i="1"/>
  <c r="AF104" i="1"/>
  <c r="AE105" i="1"/>
  <c r="AF105" i="1"/>
  <c r="AE106" i="1"/>
  <c r="AF106" i="1"/>
  <c r="AE107" i="1"/>
  <c r="AF107" i="1"/>
  <c r="AE108" i="1"/>
  <c r="AF108" i="1"/>
  <c r="AE109" i="1"/>
  <c r="AF109" i="1"/>
  <c r="AE110" i="1"/>
  <c r="AF110" i="1"/>
  <c r="AE111" i="1"/>
  <c r="AF111" i="1"/>
  <c r="AE112" i="1"/>
  <c r="AF112" i="1"/>
  <c r="AE113" i="1"/>
  <c r="AF113" i="1"/>
  <c r="AE114" i="1"/>
  <c r="AF114" i="1"/>
  <c r="AE115" i="1"/>
  <c r="AF115" i="1"/>
  <c r="AE116" i="1"/>
  <c r="AF116" i="1"/>
  <c r="AE117" i="1"/>
  <c r="AF117" i="1"/>
  <c r="AE118" i="1"/>
  <c r="AF118" i="1"/>
  <c r="AE119" i="1"/>
  <c r="AF119" i="1"/>
  <c r="AE120" i="1"/>
  <c r="AF120" i="1"/>
  <c r="AE121" i="1"/>
  <c r="AF121" i="1"/>
  <c r="AE122" i="1"/>
  <c r="AF122" i="1"/>
  <c r="AE123" i="1"/>
  <c r="AF123" i="1"/>
  <c r="AE124" i="1"/>
  <c r="AF124" i="1"/>
  <c r="AE125" i="1"/>
  <c r="AF125" i="1"/>
  <c r="AE126" i="1"/>
  <c r="AF126" i="1"/>
  <c r="AE127" i="1"/>
  <c r="AF127" i="1"/>
  <c r="AE128" i="1"/>
  <c r="AF128" i="1"/>
  <c r="AE129" i="1"/>
  <c r="AF129" i="1"/>
  <c r="AE130" i="1"/>
  <c r="AF130" i="1"/>
  <c r="AE131" i="1"/>
  <c r="AF131" i="1"/>
  <c r="AE132" i="1"/>
  <c r="AF132" i="1"/>
  <c r="AE133" i="1"/>
  <c r="AF133" i="1"/>
  <c r="AE134" i="1"/>
  <c r="AF134" i="1"/>
  <c r="AE135" i="1"/>
  <c r="AF135" i="1"/>
  <c r="AE136" i="1"/>
  <c r="AF136" i="1"/>
  <c r="AE137" i="1"/>
  <c r="AF137" i="1"/>
  <c r="AE138" i="1"/>
  <c r="AF138" i="1"/>
  <c r="AE139" i="1"/>
  <c r="AF139" i="1"/>
  <c r="AE140" i="1"/>
  <c r="AF140" i="1"/>
  <c r="AE141" i="1"/>
  <c r="AF141" i="1"/>
  <c r="AE142" i="1"/>
  <c r="AF142" i="1"/>
  <c r="AE143" i="1"/>
  <c r="AF143" i="1"/>
  <c r="AE144" i="1"/>
  <c r="AF144" i="1"/>
  <c r="AE145" i="1"/>
  <c r="AF145" i="1"/>
  <c r="AE146" i="1"/>
  <c r="AF146" i="1"/>
  <c r="AE147" i="1"/>
  <c r="AF147" i="1"/>
  <c r="AE148" i="1"/>
  <c r="AF148" i="1"/>
  <c r="AE149" i="1"/>
  <c r="AF149" i="1"/>
  <c r="AE150" i="1"/>
  <c r="AF150" i="1"/>
  <c r="AE151" i="1"/>
  <c r="AF151" i="1"/>
  <c r="AE152" i="1"/>
  <c r="AF152" i="1"/>
  <c r="AE153" i="1"/>
  <c r="AF153" i="1"/>
  <c r="AE154" i="1"/>
  <c r="AF154" i="1"/>
  <c r="AE155" i="1"/>
  <c r="AF155" i="1"/>
  <c r="AE156" i="1"/>
  <c r="AF156" i="1"/>
  <c r="AE157" i="1"/>
  <c r="AF157" i="1"/>
  <c r="AE158" i="1"/>
  <c r="AF158" i="1"/>
  <c r="AE159" i="1"/>
  <c r="AF159" i="1"/>
  <c r="AE160" i="1"/>
  <c r="AF160" i="1"/>
  <c r="AE161" i="1"/>
  <c r="AF161" i="1"/>
  <c r="AE162" i="1"/>
  <c r="AF162" i="1"/>
  <c r="AE163" i="1"/>
  <c r="AF163" i="1"/>
  <c r="AE164" i="1"/>
  <c r="AF164" i="1"/>
  <c r="AE165" i="1"/>
  <c r="AF165" i="1"/>
  <c r="AE166" i="1"/>
  <c r="AF166" i="1"/>
  <c r="AE167" i="1"/>
  <c r="AF167" i="1"/>
  <c r="AE168" i="1"/>
  <c r="AF168" i="1"/>
  <c r="AE169" i="1"/>
  <c r="AF169" i="1"/>
  <c r="BU169" i="1"/>
  <c r="BU168" i="1"/>
  <c r="R168" i="1"/>
  <c r="BU167" i="1"/>
  <c r="BU166" i="1"/>
  <c r="R166" i="1"/>
  <c r="BU165" i="1"/>
  <c r="R165" i="1"/>
  <c r="BU164" i="1"/>
  <c r="R164" i="1"/>
  <c r="BU163" i="1"/>
  <c r="R163" i="1"/>
  <c r="BU162" i="1"/>
  <c r="R162" i="1"/>
  <c r="BU161" i="1"/>
  <c r="R161" i="1"/>
  <c r="BU160" i="1"/>
  <c r="R160" i="1"/>
  <c r="BU159" i="1"/>
  <c r="R159" i="1"/>
  <c r="BU158" i="1"/>
  <c r="R158" i="1"/>
  <c r="BU157" i="1"/>
  <c r="R157" i="1"/>
  <c r="BU156" i="1"/>
  <c r="R156" i="1"/>
  <c r="BU155" i="1"/>
  <c r="R155" i="1"/>
  <c r="BU154" i="1"/>
  <c r="R154" i="1"/>
  <c r="BU153" i="1"/>
  <c r="R153" i="1"/>
  <c r="BU152" i="1"/>
  <c r="BU151" i="1"/>
  <c r="BU150" i="1"/>
  <c r="R150" i="1"/>
  <c r="BU149" i="1"/>
  <c r="BU148" i="1"/>
  <c r="R148" i="1"/>
  <c r="BU147" i="1"/>
  <c r="R147" i="1"/>
  <c r="BU146" i="1"/>
  <c r="R146" i="1"/>
  <c r="BU145" i="1"/>
  <c r="R145" i="1"/>
  <c r="BU144" i="1"/>
  <c r="R144" i="1"/>
  <c r="BU143" i="1"/>
  <c r="R143" i="1"/>
  <c r="BU142" i="1"/>
  <c r="R142" i="1"/>
  <c r="BU141" i="1"/>
  <c r="R141" i="1"/>
  <c r="BU140" i="1"/>
  <c r="R140" i="1"/>
  <c r="BU139" i="1"/>
  <c r="R139" i="1"/>
  <c r="BU138" i="1"/>
  <c r="R138" i="1"/>
  <c r="BU137" i="1"/>
  <c r="R137" i="1"/>
  <c r="BU136" i="1"/>
  <c r="R136" i="1"/>
  <c r="BU135" i="1"/>
  <c r="R135" i="1"/>
  <c r="BU134" i="1"/>
  <c r="BU133" i="1"/>
  <c r="BU132" i="1"/>
  <c r="R132" i="1"/>
  <c r="BU131" i="1"/>
  <c r="BU130" i="1"/>
  <c r="R130" i="1"/>
  <c r="BU129" i="1"/>
  <c r="R129" i="1"/>
  <c r="BU128" i="1"/>
  <c r="R128" i="1"/>
  <c r="BU127" i="1"/>
  <c r="R127" i="1"/>
  <c r="BU126" i="1"/>
  <c r="R126" i="1"/>
  <c r="BU125" i="1"/>
  <c r="R125" i="1"/>
  <c r="BU124" i="1"/>
  <c r="R124" i="1"/>
  <c r="BU123" i="1"/>
  <c r="R123" i="1"/>
  <c r="BU122" i="1"/>
  <c r="R122" i="1"/>
  <c r="BU121" i="1"/>
  <c r="R121" i="1"/>
  <c r="BU120" i="1"/>
  <c r="R120" i="1"/>
  <c r="BU119" i="1"/>
  <c r="R119" i="1"/>
  <c r="BU118" i="1"/>
  <c r="R118" i="1"/>
  <c r="BU117" i="1"/>
  <c r="R117" i="1"/>
  <c r="BU116" i="1"/>
  <c r="BU100" i="1"/>
  <c r="R100" i="1"/>
  <c r="BU111" i="1"/>
  <c r="R111" i="1"/>
  <c r="BU110" i="1"/>
  <c r="R110" i="1"/>
  <c r="BU109" i="1"/>
  <c r="R109" i="1"/>
  <c r="BU102" i="1"/>
  <c r="R102" i="1"/>
  <c r="BU115" i="1"/>
  <c r="BU106" i="1"/>
  <c r="R106" i="1"/>
  <c r="BU112" i="1"/>
  <c r="R112" i="1"/>
  <c r="BU99" i="1"/>
  <c r="R99" i="1"/>
  <c r="BU105" i="1"/>
  <c r="R105" i="1"/>
  <c r="BU114" i="1"/>
  <c r="R114" i="1"/>
  <c r="BU108" i="1"/>
  <c r="R108" i="1"/>
  <c r="BU113" i="1"/>
  <c r="BU107" i="1"/>
  <c r="R107" i="1"/>
  <c r="BU104" i="1"/>
  <c r="R104" i="1"/>
  <c r="BU103" i="1"/>
  <c r="R103" i="1"/>
  <c r="BU101" i="1"/>
  <c r="R101" i="1"/>
  <c r="BU98" i="1"/>
  <c r="BU94" i="1"/>
  <c r="AN95" i="1"/>
  <c r="BU95" i="1"/>
  <c r="AN96" i="1"/>
  <c r="BU96" i="1"/>
  <c r="BU75" i="1"/>
  <c r="BU76" i="1"/>
  <c r="BU77" i="1"/>
  <c r="R92" i="1"/>
  <c r="R91" i="1"/>
  <c r="R73" i="1"/>
  <c r="R72" i="1"/>
  <c r="R54" i="1"/>
  <c r="R53" i="1"/>
  <c r="R18" i="1"/>
  <c r="BU18" i="1"/>
  <c r="R19" i="1"/>
  <c r="BU19" i="1"/>
  <c r="R20" i="1"/>
  <c r="BU20" i="1"/>
  <c r="R21" i="1"/>
  <c r="BU21" i="1"/>
  <c r="AN22" i="1"/>
  <c r="BU22" i="1"/>
  <c r="E23" i="1"/>
  <c r="AN23" i="1"/>
  <c r="BU23" i="1"/>
  <c r="AN24" i="1"/>
  <c r="BU24" i="1"/>
  <c r="E24" i="1"/>
  <c r="E26" i="1"/>
  <c r="E27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25" i="1"/>
  <c r="BU29" i="1"/>
  <c r="BU30" i="1"/>
  <c r="BU31" i="1"/>
  <c r="BU32" i="1"/>
  <c r="BU37" i="1"/>
  <c r="BU38" i="1"/>
  <c r="BU39" i="1"/>
  <c r="BU40" i="1"/>
  <c r="BU47" i="1"/>
  <c r="BU48" i="1"/>
  <c r="BU49" i="1"/>
  <c r="BU50" i="1"/>
  <c r="BU51" i="1"/>
  <c r="BU52" i="1"/>
  <c r="BU53" i="1"/>
  <c r="BU54" i="1"/>
  <c r="BU56" i="1"/>
  <c r="BU57" i="1"/>
  <c r="BU58" i="1"/>
  <c r="BU59" i="1"/>
  <c r="BU60" i="1"/>
  <c r="BU61" i="1"/>
  <c r="BU62" i="1"/>
  <c r="BU63" i="1"/>
  <c r="BU65" i="1"/>
  <c r="BU66" i="1"/>
  <c r="BU67" i="1"/>
  <c r="BU68" i="1"/>
  <c r="BU69" i="1"/>
  <c r="BU70" i="1"/>
  <c r="BU71" i="1"/>
  <c r="BU72" i="1"/>
  <c r="BU73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7" i="1"/>
  <c r="BU3" i="1"/>
  <c r="AN89" i="1"/>
  <c r="AN88" i="1"/>
  <c r="AN87" i="1"/>
  <c r="AN86" i="1"/>
  <c r="AN82" i="1"/>
  <c r="AN81" i="1"/>
  <c r="AN80" i="1"/>
  <c r="AN79" i="1"/>
  <c r="AN70" i="1"/>
  <c r="AN69" i="1"/>
  <c r="AN68" i="1"/>
  <c r="AN67" i="1"/>
  <c r="AN63" i="1"/>
  <c r="AN62" i="1"/>
  <c r="AN61" i="1"/>
  <c r="AN60" i="1"/>
  <c r="AN51" i="1"/>
  <c r="AN50" i="1"/>
  <c r="AN49" i="1"/>
  <c r="AN48" i="1"/>
  <c r="AN32" i="1"/>
  <c r="AN31" i="1"/>
  <c r="E61" i="1"/>
  <c r="E62" i="1"/>
  <c r="E63" i="1"/>
  <c r="E64" i="1"/>
  <c r="E65" i="1"/>
  <c r="E66" i="1"/>
  <c r="E67" i="1"/>
  <c r="E68" i="1"/>
  <c r="E69" i="1"/>
  <c r="E70" i="1"/>
  <c r="E71" i="1"/>
  <c r="E72" i="1"/>
  <c r="F75" i="1"/>
  <c r="F37" i="1"/>
  <c r="F38" i="1"/>
  <c r="F95" i="1"/>
  <c r="F39" i="1"/>
  <c r="F77" i="1"/>
  <c r="F96" i="1"/>
  <c r="F40" i="1"/>
  <c r="F78" i="1"/>
  <c r="F97" i="1"/>
  <c r="F94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AN3" i="1"/>
  <c r="R3" i="1"/>
  <c r="R8" i="1"/>
  <c r="R93" i="1"/>
  <c r="R17" i="1"/>
  <c r="R16" i="1"/>
  <c r="AN4" i="1"/>
  <c r="AN5" i="1"/>
  <c r="AN6" i="1"/>
  <c r="AN10" i="1"/>
  <c r="AN11" i="1"/>
  <c r="AN12" i="1"/>
  <c r="AN13" i="1"/>
  <c r="R15" i="1"/>
  <c r="R13" i="1"/>
  <c r="R11" i="1"/>
  <c r="R7" i="1"/>
  <c r="R9" i="1"/>
  <c r="R5" i="1"/>
  <c r="R14" i="1"/>
  <c r="R6" i="1"/>
  <c r="R12" i="1"/>
  <c r="R10" i="1"/>
  <c r="R4" i="1"/>
  <c r="E457" i="1"/>
  <c r="E455" i="1"/>
  <c r="AE197" i="1"/>
  <c r="AE200" i="1"/>
  <c r="AE254" i="1"/>
  <c r="AF233" i="1"/>
  <c r="E25" i="1"/>
  <c r="AE195" i="1"/>
  <c r="AF195" i="1"/>
  <c r="AE196" i="1"/>
  <c r="AE217" i="1"/>
  <c r="AE218" i="1"/>
  <c r="AE239" i="1"/>
  <c r="AF197" i="1"/>
  <c r="E456" i="1"/>
  <c r="E458" i="1"/>
  <c r="E459" i="1"/>
  <c r="E460" i="1"/>
  <c r="E461" i="1"/>
  <c r="E462" i="1"/>
  <c r="E463" i="1"/>
  <c r="E464" i="1"/>
  <c r="E465" i="1"/>
  <c r="AE216" i="1"/>
  <c r="AF216" i="1"/>
  <c r="AE198" i="1"/>
  <c r="AE219" i="1"/>
  <c r="AE199" i="1"/>
  <c r="AE220" i="1"/>
  <c r="AE237" i="1"/>
  <c r="AF237" i="1"/>
  <c r="AE201" i="1"/>
  <c r="AF201" i="1"/>
  <c r="AF198" i="1"/>
  <c r="AE204" i="1"/>
  <c r="AE225" i="1"/>
  <c r="AF217" i="1"/>
  <c r="AE238" i="1"/>
  <c r="AE259" i="1"/>
  <c r="AE234" i="1"/>
  <c r="AF234" i="1"/>
  <c r="AF213" i="1"/>
  <c r="AE253" i="1"/>
  <c r="AF232" i="1"/>
  <c r="AF215" i="1"/>
  <c r="AE236" i="1"/>
  <c r="AE252" i="1"/>
  <c r="AF231" i="1"/>
  <c r="AE272" i="1"/>
  <c r="AF272" i="1"/>
  <c r="AF251" i="1"/>
  <c r="AF254" i="1"/>
  <c r="AE275" i="1"/>
  <c r="AF275" i="1"/>
  <c r="AF196" i="1"/>
  <c r="AF256" i="1"/>
  <c r="AE277" i="1"/>
  <c r="AF277" i="1"/>
  <c r="AE258" i="1"/>
  <c r="AE240" i="1"/>
  <c r="AF219" i="1"/>
  <c r="AF200" i="1"/>
  <c r="AE203" i="1"/>
  <c r="AE221" i="1"/>
  <c r="AE260" i="1"/>
  <c r="AF239" i="1"/>
  <c r="E309" i="1"/>
  <c r="E307" i="1"/>
  <c r="E335" i="1"/>
  <c r="E333" i="1"/>
  <c r="E334" i="1"/>
  <c r="AE246" i="1"/>
  <c r="AF225" i="1"/>
  <c r="AE241" i="1"/>
  <c r="AF220" i="1"/>
  <c r="AF250" i="1"/>
  <c r="AE271" i="1"/>
  <c r="AF204" i="1"/>
  <c r="AE222" i="1"/>
  <c r="AF199" i="1"/>
  <c r="AF218" i="1"/>
  <c r="AE249" i="1"/>
  <c r="AF228" i="1"/>
  <c r="AE202" i="1"/>
  <c r="E74" i="1"/>
  <c r="E76" i="1"/>
  <c r="E78" i="1"/>
  <c r="E73" i="1"/>
  <c r="E75" i="1"/>
  <c r="E7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AF271" i="1"/>
  <c r="AE292" i="1"/>
  <c r="AF292" i="1"/>
  <c r="AF259" i="1"/>
  <c r="AE280" i="1"/>
  <c r="AF280" i="1"/>
  <c r="AF238" i="1"/>
  <c r="AE255" i="1"/>
  <c r="AF260" i="1"/>
  <c r="AE281" i="1"/>
  <c r="AF281" i="1"/>
  <c r="AF236" i="1"/>
  <c r="AE257" i="1"/>
  <c r="AF258" i="1"/>
  <c r="AE279" i="1"/>
  <c r="AF279" i="1"/>
  <c r="AE273" i="1"/>
  <c r="AF273" i="1"/>
  <c r="AF252" i="1"/>
  <c r="AE274" i="1"/>
  <c r="AF274" i="1"/>
  <c r="AF253" i="1"/>
  <c r="AF241" i="1"/>
  <c r="AE262" i="1"/>
  <c r="AF249" i="1"/>
  <c r="AE270" i="1"/>
  <c r="AE243" i="1"/>
  <c r="AF222" i="1"/>
  <c r="AE261" i="1"/>
  <c r="AF240" i="1"/>
  <c r="AF246" i="1"/>
  <c r="AE267" i="1"/>
  <c r="AF203" i="1"/>
  <c r="AE224" i="1"/>
  <c r="E338" i="1"/>
  <c r="E336" i="1"/>
  <c r="E308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AE242" i="1"/>
  <c r="AF221" i="1"/>
  <c r="AF202" i="1"/>
  <c r="AE223" i="1"/>
  <c r="AE205" i="1"/>
  <c r="AF270" i="1"/>
  <c r="AE291" i="1"/>
  <c r="AF291" i="1"/>
  <c r="AF261" i="1"/>
  <c r="AE282" i="1"/>
  <c r="AF282" i="1"/>
  <c r="AF267" i="1"/>
  <c r="AE288" i="1"/>
  <c r="AF288" i="1"/>
  <c r="AF262" i="1"/>
  <c r="AE283" i="1"/>
  <c r="AF283" i="1"/>
  <c r="AF257" i="1"/>
  <c r="AE278" i="1"/>
  <c r="AF278" i="1"/>
  <c r="AF255" i="1"/>
  <c r="AE276" i="1"/>
  <c r="AF276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37" i="1"/>
  <c r="AE245" i="1"/>
  <c r="AF224" i="1"/>
  <c r="AF205" i="1"/>
  <c r="AE226" i="1"/>
  <c r="AF242" i="1"/>
  <c r="AE263" i="1"/>
  <c r="AF243" i="1"/>
  <c r="AE264" i="1"/>
  <c r="AF223" i="1"/>
  <c r="AE244" i="1"/>
  <c r="AF264" i="1"/>
  <c r="AE285" i="1"/>
  <c r="AF285" i="1"/>
  <c r="AF263" i="1"/>
  <c r="AE284" i="1"/>
  <c r="AF284" i="1"/>
  <c r="AE265" i="1"/>
  <c r="AF244" i="1"/>
  <c r="AE247" i="1"/>
  <c r="AF226" i="1"/>
  <c r="AE266" i="1"/>
  <c r="AF245" i="1"/>
  <c r="AF266" i="1"/>
  <c r="AE287" i="1"/>
  <c r="AF287" i="1"/>
  <c r="AF265" i="1"/>
  <c r="AE286" i="1"/>
  <c r="AF286" i="1"/>
  <c r="AF247" i="1"/>
  <c r="AE268" i="1"/>
  <c r="AF268" i="1"/>
  <c r="AE289" i="1"/>
  <c r="AF289" i="1"/>
</calcChain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系统分类号(2)+阵营(1)+星数(1)+流水号(3)
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1、肉盾
2、近战输出
3、远程输出
4、辅助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phy物理
mag魔法</t>
        </r>
      </text>
    </comment>
    <comment ref="J1" authorId="0" shapeId="0">
      <text>
        <r>
          <rPr>
            <sz val="9"/>
            <color indexed="81"/>
            <rFont val="宋体"/>
            <family val="3"/>
            <charset val="134"/>
          </rPr>
          <t>作者:
用于阵型中站位顺序，（数值低的站前边，相同时随机先后。）
1~100肉盾
101~200近战
201~300辅助
301~400远程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1男
2女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 xml:space="preserve">白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 xml:space="preserve">绿
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 xml:space="preserve">蓝
</t>
        </r>
        <r>
          <rPr>
            <sz val="9"/>
            <color indexed="81"/>
            <rFont val="Tahoma"/>
            <family val="2"/>
          </rPr>
          <t>4-</t>
        </r>
        <r>
          <rPr>
            <sz val="9"/>
            <color indexed="81"/>
            <rFont val="宋体"/>
            <family val="3"/>
            <charset val="134"/>
          </rPr>
          <t xml:space="preserve">紫
</t>
        </r>
        <r>
          <rPr>
            <sz val="9"/>
            <color indexed="81"/>
            <rFont val="Tahoma"/>
            <family val="2"/>
          </rPr>
          <t>5-</t>
        </r>
        <r>
          <rPr>
            <sz val="9"/>
            <color indexed="81"/>
            <rFont val="宋体"/>
            <family val="3"/>
            <charset val="134"/>
          </rPr>
          <t>橙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 xml:space="preserve">联盟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 xml:space="preserve">部落
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 xml:space="preserve">中立
</t>
        </r>
        <r>
          <rPr>
            <sz val="9"/>
            <color indexed="81"/>
            <rFont val="Tahoma"/>
            <family val="2"/>
          </rPr>
          <t>4-</t>
        </r>
        <r>
          <rPr>
            <sz val="9"/>
            <color indexed="81"/>
            <rFont val="宋体"/>
            <family val="3"/>
            <charset val="134"/>
          </rPr>
          <t>混乱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monster
boss
entity
guard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behate 会被雕像嘲讽的标志
invincible无敌
lifeless无法被选中
resist_phy
resist_mag
resist_mix (目前神迹专用)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escort :怪物头顶显示“护送”标记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填写万分比数值，按照比例调整，
负值表示：减速度，加CD
正值表示：加速度，减CD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填写万分比数值，按照比例调整，
负值表示：减速度，加CD
正值表示：加速度，减CD</t>
        </r>
      </text>
    </comment>
    <comment ref="C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0表示无抗性 10000表示100%抗性，即减速时间为0,5000表示减速时间缩短50%，2000表示减速时间大约缩短80%
---------------------------------
公式：时间流逝dt等于dt/(1-max(9999,抗性）*0.0001）</t>
        </r>
      </text>
    </comment>
    <comment ref="Y13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防御</t>
        </r>
      </text>
    </comment>
    <comment ref="Y13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攻击和移动速度</t>
        </r>
      </text>
    </comment>
    <comment ref="Y14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全体回血</t>
        </r>
      </text>
    </comment>
    <comment ref="Y14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加攻击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phy物理
mag魔法</t>
        </r>
      </text>
    </comment>
    <comment ref="A14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巢穴召唤怪物</t>
        </r>
      </text>
    </comment>
  </commentList>
</comments>
</file>

<file path=xl/sharedStrings.xml><?xml version="1.0" encoding="utf-8"?>
<sst xmlns="http://schemas.openxmlformats.org/spreadsheetml/2006/main" count="7191" uniqueCount="1251">
  <si>
    <t>编号</t>
    <phoneticPr fontId="0" type="noConversion"/>
  </si>
  <si>
    <t>性别</t>
    <phoneticPr fontId="0" type="noConversion"/>
  </si>
  <si>
    <t>评级</t>
    <phoneticPr fontId="0" type="noConversion"/>
  </si>
  <si>
    <t>阵营</t>
    <phoneticPr fontId="0" type="noConversion"/>
  </si>
  <si>
    <t>id</t>
  </si>
  <si>
    <t>gender</t>
    <phoneticPr fontId="0" type="noConversion"/>
  </si>
  <si>
    <t>rating</t>
    <phoneticPr fontId="0" type="noConversion"/>
  </si>
  <si>
    <t>faction</t>
    <phoneticPr fontId="0" type="noConversion"/>
  </si>
  <si>
    <t>class</t>
    <phoneticPr fontId="3" type="noConversion"/>
  </si>
  <si>
    <t>level</t>
    <phoneticPr fontId="3" type="noConversion"/>
  </si>
  <si>
    <t>skill1</t>
    <phoneticPr fontId="3" type="noConversion"/>
  </si>
  <si>
    <t>skill2</t>
  </si>
  <si>
    <t>skill3</t>
  </si>
  <si>
    <t>skill4</t>
  </si>
  <si>
    <t>skill5</t>
  </si>
  <si>
    <t>name</t>
    <phoneticPr fontId="0" type="noConversion"/>
  </si>
  <si>
    <t>描述</t>
    <phoneticPr fontId="0" type="noConversion"/>
  </si>
  <si>
    <t>arts</t>
    <phoneticPr fontId="3" type="noConversion"/>
  </si>
  <si>
    <t>color</t>
    <phoneticPr fontId="0" type="noConversion"/>
  </si>
  <si>
    <t>scale</t>
  </si>
  <si>
    <t>block</t>
    <phoneticPr fontId="3" type="noConversion"/>
  </si>
  <si>
    <t>state1</t>
    <phoneticPr fontId="3" type="noConversion"/>
  </si>
  <si>
    <t>state2</t>
  </si>
  <si>
    <t>state3</t>
  </si>
  <si>
    <t>static</t>
    <phoneticPr fontId="3" type="noConversion"/>
  </si>
  <si>
    <t>骷髅射手</t>
    <phoneticPr fontId="3" type="noConversion"/>
  </si>
  <si>
    <t>identity</t>
    <phoneticPr fontId="3" type="noConversion"/>
  </si>
  <si>
    <t>boss</t>
    <phoneticPr fontId="3" type="noConversion"/>
  </si>
  <si>
    <t>sightin</t>
    <phoneticPr fontId="3" type="noConversion"/>
  </si>
  <si>
    <t>sightout</t>
    <phoneticPr fontId="3" type="noConversion"/>
  </si>
  <si>
    <t>评级</t>
    <phoneticPr fontId="3" type="noConversion"/>
  </si>
  <si>
    <t>星数</t>
    <phoneticPr fontId="3" type="noConversion"/>
  </si>
  <si>
    <t>肉盾</t>
    <phoneticPr fontId="3" type="noConversion"/>
  </si>
  <si>
    <t>近战</t>
    <phoneticPr fontId="3" type="noConversion"/>
  </si>
  <si>
    <t>远程</t>
    <phoneticPr fontId="3" type="noConversion"/>
  </si>
  <si>
    <t>辅助</t>
    <phoneticPr fontId="3" type="noConversion"/>
  </si>
  <si>
    <t>star</t>
    <phoneticPr fontId="3" type="noConversion"/>
  </si>
  <si>
    <t>female</t>
  </si>
  <si>
    <t>male</t>
  </si>
  <si>
    <t>monster</t>
    <phoneticPr fontId="3" type="noConversion"/>
  </si>
  <si>
    <t>潜行者</t>
  </si>
  <si>
    <t>female</t>
    <phoneticPr fontId="3" type="noConversion"/>
  </si>
  <si>
    <t>古树人</t>
  </si>
  <si>
    <t>buff1</t>
  </si>
  <si>
    <t>buff2</t>
  </si>
  <si>
    <t>buff3</t>
  </si>
  <si>
    <t>阵营</t>
    <phoneticPr fontId="3" type="noConversion"/>
  </si>
  <si>
    <t>英语</t>
    <phoneticPr fontId="3" type="noConversion"/>
  </si>
  <si>
    <t>alliance</t>
  </si>
  <si>
    <t>horde</t>
    <phoneticPr fontId="3" type="noConversion"/>
  </si>
  <si>
    <t>order</t>
    <phoneticPr fontId="3" type="noConversion"/>
  </si>
  <si>
    <t>chaos</t>
    <phoneticPr fontId="3" type="noConversion"/>
  </si>
  <si>
    <t>职业</t>
    <phoneticPr fontId="3" type="noConversion"/>
  </si>
  <si>
    <t>类别</t>
    <phoneticPr fontId="3" type="noConversion"/>
  </si>
  <si>
    <t>类别数字</t>
    <phoneticPr fontId="3" type="noConversion"/>
  </si>
  <si>
    <t>普通小怪</t>
    <phoneticPr fontId="3" type="noConversion"/>
  </si>
  <si>
    <t>普通小boss</t>
    <phoneticPr fontId="3" type="noConversion"/>
  </si>
  <si>
    <t>普通大boss</t>
    <phoneticPr fontId="3" type="noConversion"/>
  </si>
  <si>
    <t>精英小怪</t>
    <phoneticPr fontId="3" type="noConversion"/>
  </si>
  <si>
    <t>精英小boss</t>
    <phoneticPr fontId="3" type="noConversion"/>
  </si>
  <si>
    <t>精英大boss</t>
    <phoneticPr fontId="3" type="noConversion"/>
  </si>
  <si>
    <t>attack_type</t>
    <phoneticPr fontId="3" type="noConversion"/>
  </si>
  <si>
    <t>BOSS门</t>
    <phoneticPr fontId="3" type="noConversion"/>
  </si>
  <si>
    <t>门1</t>
    <phoneticPr fontId="3" type="noConversion"/>
  </si>
  <si>
    <t>门2</t>
  </si>
  <si>
    <t>门3</t>
  </si>
  <si>
    <t>普通天灾3</t>
    <phoneticPr fontId="3" type="noConversion"/>
  </si>
  <si>
    <t>monster</t>
    <phoneticPr fontId="3" type="noConversion"/>
  </si>
  <si>
    <t>monster</t>
    <phoneticPr fontId="3" type="noConversion"/>
  </si>
  <si>
    <t>monster</t>
    <phoneticPr fontId="3" type="noConversion"/>
  </si>
  <si>
    <t>static</t>
    <phoneticPr fontId="3" type="noConversion"/>
  </si>
  <si>
    <t>门2</t>
    <phoneticPr fontId="3" type="noConversion"/>
  </si>
  <si>
    <t>门3</t>
    <phoneticPr fontId="3" type="noConversion"/>
  </si>
  <si>
    <t>BOSS门</t>
    <phoneticPr fontId="3" type="noConversion"/>
  </si>
  <si>
    <t>困难天灾1</t>
  </si>
  <si>
    <t>困难天灾2</t>
  </si>
  <si>
    <t>困难天灾3</t>
  </si>
  <si>
    <t>困难天灾4</t>
  </si>
  <si>
    <t>困难天灾5</t>
  </si>
  <si>
    <t>困难天灾6</t>
  </si>
  <si>
    <t>地狱天灾1</t>
  </si>
  <si>
    <t>地狱天灾2</t>
  </si>
  <si>
    <t>地狱天灾3</t>
  </si>
  <si>
    <t>地狱天灾4</t>
  </si>
  <si>
    <t>地狱天灾5</t>
  </si>
  <si>
    <t>地狱天灾6</t>
  </si>
  <si>
    <t>普通天灾2</t>
    <phoneticPr fontId="3" type="noConversion"/>
  </si>
  <si>
    <t>普通天灾3</t>
    <phoneticPr fontId="3" type="noConversion"/>
  </si>
  <si>
    <t>幽暗女王</t>
    <phoneticPr fontId="3" type="noConversion"/>
  </si>
  <si>
    <t>怪物阶层</t>
    <phoneticPr fontId="3" type="noConversion"/>
  </si>
  <si>
    <t>头顶标记</t>
    <phoneticPr fontId="0" type="noConversion"/>
  </si>
  <si>
    <t>desc</t>
    <phoneticPr fontId="0" type="noConversion"/>
  </si>
  <si>
    <t>head_marker</t>
    <phoneticPr fontId="0" type="noConversion"/>
  </si>
  <si>
    <t>skin</t>
    <phoneticPr fontId="3" type="noConversion"/>
  </si>
  <si>
    <t>ai</t>
    <phoneticPr fontId="3" type="noConversion"/>
  </si>
  <si>
    <t>entity</t>
    <phoneticPr fontId="3" type="noConversion"/>
  </si>
  <si>
    <t>ordinary</t>
    <phoneticPr fontId="3" type="noConversion"/>
  </si>
  <si>
    <t>elite</t>
    <phoneticPr fontId="3" type="noConversion"/>
  </si>
  <si>
    <t>关卡类型</t>
    <phoneticPr fontId="3" type="noConversion"/>
  </si>
  <si>
    <t>关卡难度</t>
    <phoneticPr fontId="3" type="noConversion"/>
  </si>
  <si>
    <t>undead1</t>
  </si>
  <si>
    <t>undead4</t>
    <phoneticPr fontId="8" type="noConversion"/>
  </si>
  <si>
    <t>undead2</t>
  </si>
  <si>
    <t>undead3</t>
  </si>
  <si>
    <t>ordinary</t>
  </si>
  <si>
    <t>elite</t>
  </si>
  <si>
    <t>boss</t>
  </si>
  <si>
    <t>treasure1</t>
    <phoneticPr fontId="3" type="noConversion"/>
  </si>
  <si>
    <t>treasure2</t>
  </si>
  <si>
    <t>treasure3</t>
  </si>
  <si>
    <t>treasure4</t>
  </si>
  <si>
    <t>hp</t>
    <phoneticPr fontId="3" type="noConversion"/>
  </si>
  <si>
    <t>phyatk</t>
    <phoneticPr fontId="3" type="noConversion"/>
  </si>
  <si>
    <t>magatk</t>
    <phoneticPr fontId="3" type="noConversion"/>
  </si>
  <si>
    <t>phydef</t>
    <phoneticPr fontId="3" type="noConversion"/>
  </si>
  <si>
    <t>magdef</t>
    <phoneticPr fontId="3" type="noConversion"/>
  </si>
  <si>
    <t>hit</t>
    <phoneticPr fontId="3" type="noConversion"/>
  </si>
  <si>
    <t>dodge</t>
    <phoneticPr fontId="3" type="noConversion"/>
  </si>
  <si>
    <t>critical</t>
    <phoneticPr fontId="3" type="noConversion"/>
  </si>
  <si>
    <t>resilience</t>
    <phoneticPr fontId="3" type="noConversion"/>
  </si>
  <si>
    <t>broke</t>
    <phoneticPr fontId="3" type="noConversion"/>
  </si>
  <si>
    <t>heal</t>
    <phoneticPr fontId="3" type="noConversion"/>
  </si>
  <si>
    <t>speed</t>
    <phoneticPr fontId="3" type="noConversion"/>
  </si>
  <si>
    <t>damage_up</t>
    <phoneticPr fontId="3" type="noConversion"/>
  </si>
  <si>
    <t>damage_down</t>
    <phoneticPr fontId="3" type="noConversion"/>
  </si>
  <si>
    <t>damage_inc</t>
    <phoneticPr fontId="3" type="noConversion"/>
  </si>
  <si>
    <t>damage_dec</t>
    <phoneticPr fontId="3" type="noConversion"/>
  </si>
  <si>
    <t>critical_multiple</t>
    <phoneticPr fontId="3" type="noConversion"/>
  </si>
  <si>
    <t>block_multiple</t>
    <phoneticPr fontId="3" type="noConversion"/>
  </si>
  <si>
    <t>stage_type</t>
    <phoneticPr fontId="3" type="noConversion"/>
  </si>
  <si>
    <t>stage_level</t>
    <phoneticPr fontId="3" type="noConversion"/>
  </si>
  <si>
    <t>rank</t>
    <phoneticPr fontId="3" type="noConversion"/>
  </si>
  <si>
    <t>undead4</t>
  </si>
  <si>
    <t>藏宝地精</t>
    <phoneticPr fontId="3" type="noConversion"/>
  </si>
  <si>
    <t>血厚，不反击</t>
    <phoneticPr fontId="3" type="noConversion"/>
  </si>
  <si>
    <t>木宝箱</t>
    <phoneticPr fontId="3" type="noConversion"/>
  </si>
  <si>
    <t>银宝箱</t>
    <phoneticPr fontId="3" type="noConversion"/>
  </si>
  <si>
    <t>金宝箱</t>
    <phoneticPr fontId="3" type="noConversion"/>
  </si>
  <si>
    <t>monster</t>
  </si>
  <si>
    <t>anti_bldg</t>
    <phoneticPr fontId="3" type="noConversion"/>
  </si>
  <si>
    <t>anti_bldg</t>
    <phoneticPr fontId="3" type="noConversion"/>
  </si>
  <si>
    <t>atkrate</t>
    <phoneticPr fontId="3" type="noConversion"/>
  </si>
  <si>
    <t>skill_rate</t>
    <phoneticPr fontId="3" type="noConversion"/>
  </si>
  <si>
    <t>first_skill_rate</t>
    <phoneticPr fontId="3" type="noConversion"/>
  </si>
  <si>
    <t>drops</t>
    <phoneticPr fontId="3" type="noConversion"/>
  </si>
  <si>
    <t>notice_birth</t>
    <phoneticPr fontId="3" type="noConversion"/>
  </si>
  <si>
    <t>notice_death</t>
    <phoneticPr fontId="3" type="noConversion"/>
  </si>
  <si>
    <t>gnome</t>
  </si>
  <si>
    <t>undead</t>
    <phoneticPr fontId="3" type="noConversion"/>
  </si>
  <si>
    <t>inboss</t>
    <phoneticPr fontId="3" type="noConversion"/>
  </si>
  <si>
    <t>position</t>
  </si>
  <si>
    <t>talent1</t>
  </si>
  <si>
    <t>talent2</t>
  </si>
  <si>
    <t>talent3</t>
  </si>
  <si>
    <t>talent4</t>
  </si>
  <si>
    <t>talent5</t>
  </si>
  <si>
    <t>talent6</t>
  </si>
  <si>
    <t>talent7</t>
  </si>
  <si>
    <t>title_intercept</t>
    <phoneticPr fontId="3" type="noConversion"/>
  </si>
  <si>
    <t>骷髅战士</t>
    <phoneticPr fontId="3" type="noConversion"/>
  </si>
  <si>
    <t>骷髅法师</t>
    <phoneticPr fontId="3" type="noConversion"/>
  </si>
  <si>
    <t>treasure2</t>
    <phoneticPr fontId="3" type="noConversion"/>
  </si>
  <si>
    <t>treasure3</t>
    <phoneticPr fontId="3" type="noConversion"/>
  </si>
  <si>
    <t>暗黑骑士</t>
    <phoneticPr fontId="3" type="noConversion"/>
  </si>
  <si>
    <t>蛇头女妖</t>
  </si>
  <si>
    <t>魔化神龙掌门</t>
  </si>
  <si>
    <t>地狱魔君</t>
  </si>
  <si>
    <t>entity</t>
    <phoneticPr fontId="3" type="noConversion"/>
  </si>
  <si>
    <t>亡灵传送门</t>
    <phoneticPr fontId="3" type="noConversion"/>
  </si>
  <si>
    <t>亡灵传送门</t>
    <phoneticPr fontId="3" type="noConversion"/>
  </si>
  <si>
    <t>anti_bldg</t>
  </si>
  <si>
    <t>hp_energy</t>
  </si>
  <si>
    <t>entity</t>
    <phoneticPr fontId="3" type="noConversion"/>
  </si>
  <si>
    <t>title_portal</t>
  </si>
  <si>
    <t>古树人</t>
    <phoneticPr fontId="12" type="noConversion"/>
  </si>
  <si>
    <t>骷髅法师</t>
    <phoneticPr fontId="3" type="noConversion"/>
  </si>
  <si>
    <t>entity</t>
  </si>
  <si>
    <t>entity</t>
    <phoneticPr fontId="3" type="noConversion"/>
  </si>
  <si>
    <t>精英骷髅战士</t>
    <phoneticPr fontId="12" type="noConversion"/>
  </si>
  <si>
    <t>精英骷髅法师</t>
    <phoneticPr fontId="12" type="noConversion"/>
  </si>
  <si>
    <t>boss1</t>
  </si>
  <si>
    <t>boss1</t>
    <phoneticPr fontId="12" type="noConversion"/>
  </si>
  <si>
    <t>古树人</t>
    <phoneticPr fontId="3" type="noConversion"/>
  </si>
  <si>
    <t>古树人</t>
    <phoneticPr fontId="3" type="noConversion"/>
  </si>
  <si>
    <t>古树人</t>
    <phoneticPr fontId="3" type="noConversion"/>
  </si>
  <si>
    <t>entity</t>
    <phoneticPr fontId="12" type="noConversion"/>
  </si>
  <si>
    <t>boss</t>
    <phoneticPr fontId="3" type="noConversion"/>
  </si>
  <si>
    <t>undead</t>
    <phoneticPr fontId="3" type="noConversion"/>
  </si>
  <si>
    <t>冰冠王座1</t>
    <phoneticPr fontId="12" type="noConversion"/>
  </si>
  <si>
    <t>boss1</t>
    <phoneticPr fontId="12" type="noConversion"/>
  </si>
  <si>
    <t>entity</t>
    <phoneticPr fontId="3" type="noConversion"/>
  </si>
  <si>
    <t>斧锤大师</t>
  </si>
  <si>
    <t>风暴国王</t>
  </si>
  <si>
    <t>duration</t>
    <phoneticPr fontId="3" type="noConversion"/>
  </si>
  <si>
    <t>rider_ai</t>
    <phoneticPr fontId="3" type="noConversion"/>
  </si>
  <si>
    <t>rider2</t>
    <phoneticPr fontId="3" type="noConversion"/>
  </si>
  <si>
    <t>rider1</t>
    <phoneticPr fontId="3" type="noConversion"/>
  </si>
  <si>
    <t>rider3</t>
    <phoneticPr fontId="3" type="noConversion"/>
  </si>
  <si>
    <t>先知圣者</t>
  </si>
  <si>
    <t>大工匠</t>
  </si>
  <si>
    <t>雷狼王</t>
  </si>
  <si>
    <t>幽暗女王</t>
  </si>
  <si>
    <t>剑舞者</t>
  </si>
  <si>
    <t>巫医智者</t>
  </si>
  <si>
    <t>地精大王</t>
  </si>
  <si>
    <t>暗翼统领</t>
  </si>
  <si>
    <t>半神</t>
  </si>
  <si>
    <t>神龙掌门</t>
  </si>
  <si>
    <t>光明使者</t>
  </si>
  <si>
    <t>人鱼女妖</t>
  </si>
  <si>
    <t>死神</t>
  </si>
  <si>
    <t>死灵主宰</t>
  </si>
  <si>
    <t>冰冠王座2</t>
    <phoneticPr fontId="12" type="noConversion"/>
  </si>
  <si>
    <t>throne2</t>
  </si>
  <si>
    <t>throne1</t>
    <phoneticPr fontId="8" type="noConversion"/>
  </si>
  <si>
    <t>throne2</t>
    <phoneticPr fontId="8" type="noConversion"/>
  </si>
  <si>
    <t>throne3</t>
    <phoneticPr fontId="8" type="noConversion"/>
  </si>
  <si>
    <t>throne4</t>
    <phoneticPr fontId="8" type="noConversion"/>
  </si>
  <si>
    <t>throne</t>
  </si>
  <si>
    <t>throne</t>
    <phoneticPr fontId="3" type="noConversion"/>
  </si>
  <si>
    <t>throne1</t>
  </si>
  <si>
    <t>throne1</t>
    <phoneticPr fontId="12" type="noConversion"/>
  </si>
  <si>
    <t>throne2</t>
    <phoneticPr fontId="12" type="noConversion"/>
  </si>
  <si>
    <t>throne3</t>
  </si>
  <si>
    <t>throne3</t>
    <phoneticPr fontId="12" type="noConversion"/>
  </si>
  <si>
    <t>throne4</t>
  </si>
  <si>
    <t>throne4</t>
    <phoneticPr fontId="12" type="noConversion"/>
  </si>
  <si>
    <t>冰冠王座3</t>
    <phoneticPr fontId="12" type="noConversion"/>
  </si>
  <si>
    <t>冰冠王座4</t>
    <phoneticPr fontId="12" type="noConversion"/>
  </si>
  <si>
    <t>holy_regenerate</t>
  </si>
  <si>
    <t>energy_well</t>
  </si>
  <si>
    <t>kill_intended</t>
  </si>
  <si>
    <t>power_of_quick</t>
  </si>
  <si>
    <t>power_of_frenzy</t>
  </si>
  <si>
    <t>shield_defence</t>
  </si>
  <si>
    <t>throne1</t>
    <phoneticPr fontId="12" type="noConversion"/>
  </si>
  <si>
    <t>atk_energy</t>
    <phoneticPr fontId="3" type="noConversion"/>
  </si>
  <si>
    <t>life_energy</t>
    <phoneticPr fontId="3" type="noConversion"/>
  </si>
  <si>
    <t>命能</t>
    <phoneticPr fontId="3" type="noConversion"/>
  </si>
  <si>
    <t>invincible</t>
  </si>
  <si>
    <t>buff_silence</t>
    <phoneticPr fontId="3" type="noConversion"/>
  </si>
  <si>
    <t>buff_hate</t>
    <phoneticPr fontId="3" type="noConversion"/>
  </si>
  <si>
    <t>buff_transform</t>
    <phoneticPr fontId="3" type="noConversion"/>
  </si>
  <si>
    <t>buff_lock</t>
    <phoneticPr fontId="3" type="noConversion"/>
  </si>
  <si>
    <t>buff_freeze</t>
    <phoneticPr fontId="3" type="noConversion"/>
  </si>
  <si>
    <t>buff_hand</t>
    <phoneticPr fontId="3" type="noConversion"/>
  </si>
  <si>
    <t>buff_slow</t>
  </si>
  <si>
    <t>buff_stun</t>
    <phoneticPr fontId="15" type="noConversion"/>
  </si>
  <si>
    <t>buff_move</t>
    <phoneticPr fontId="3" type="noConversion"/>
  </si>
  <si>
    <t>雕像</t>
    <phoneticPr fontId="3" type="noConversion"/>
  </si>
  <si>
    <t>title_protection</t>
    <phoneticPr fontId="3" type="noConversion"/>
  </si>
  <si>
    <t>普通天灾1</t>
    <phoneticPr fontId="3" type="noConversion"/>
  </si>
  <si>
    <t>anti_bldg</t>
    <phoneticPr fontId="3" type="noConversion"/>
  </si>
  <si>
    <t>血量低</t>
    <phoneticPr fontId="3" type="noConversion"/>
  </si>
  <si>
    <t>金宝箱</t>
    <phoneticPr fontId="3" type="noConversion"/>
  </si>
  <si>
    <t>rider_buff1</t>
  </si>
  <si>
    <t>rider_buff2</t>
  </si>
  <si>
    <t>rider_buff3</t>
  </si>
  <si>
    <t>behate</t>
  </si>
  <si>
    <t>守护神像</t>
    <phoneticPr fontId="3" type="noConversion"/>
  </si>
  <si>
    <t>guard_box1</t>
    <phoneticPr fontId="3" type="noConversion"/>
  </si>
  <si>
    <t>guard_boss1</t>
    <phoneticPr fontId="3" type="noConversion"/>
  </si>
  <si>
    <t>guard1</t>
  </si>
  <si>
    <t>guard1</t>
    <phoneticPr fontId="3" type="noConversion"/>
  </si>
  <si>
    <t>guard2</t>
  </si>
  <si>
    <t>guard3</t>
  </si>
  <si>
    <t>guard4</t>
  </si>
  <si>
    <t>guard_boss1</t>
  </si>
  <si>
    <t/>
  </si>
  <si>
    <t>guard_box4</t>
    <phoneticPr fontId="3" type="noConversion"/>
  </si>
  <si>
    <t>guard_box3</t>
    <phoneticPr fontId="3" type="noConversion"/>
  </si>
  <si>
    <t>guard_box2</t>
    <phoneticPr fontId="3" type="noConversion"/>
  </si>
  <si>
    <t>guard_boss2</t>
    <phoneticPr fontId="3" type="noConversion"/>
  </si>
  <si>
    <t>guard_boss3</t>
    <phoneticPr fontId="3" type="noConversion"/>
  </si>
  <si>
    <t>guard_boss4</t>
    <phoneticPr fontId="3" type="noConversion"/>
  </si>
  <si>
    <t>throne3</t>
    <phoneticPr fontId="12" type="noConversion"/>
  </si>
  <si>
    <t>life_burst</t>
  </si>
  <si>
    <t>命魂</t>
    <phoneticPr fontId="3" type="noConversion"/>
  </si>
  <si>
    <t>门1</t>
  </si>
  <si>
    <t>传送门</t>
    <phoneticPr fontId="3" type="noConversion"/>
  </si>
  <si>
    <t>invincible</t>
    <phoneticPr fontId="3" type="noConversion"/>
  </si>
  <si>
    <t>普通守护1</t>
  </si>
  <si>
    <t>普通守护2</t>
  </si>
  <si>
    <t>普通守护4</t>
  </si>
  <si>
    <t>普通守护5</t>
  </si>
  <si>
    <t>普通守护6</t>
  </si>
  <si>
    <t>普通守护7</t>
  </si>
  <si>
    <t>普通守护8</t>
  </si>
  <si>
    <t>普通守护10</t>
  </si>
  <si>
    <t>普通守护9</t>
  </si>
  <si>
    <t>behate</t>
    <phoneticPr fontId="3" type="noConversion"/>
  </si>
  <si>
    <t>名字</t>
    <phoneticPr fontId="0" type="noConversion"/>
  </si>
  <si>
    <t>等级</t>
    <phoneticPr fontId="0" type="noConversion"/>
  </si>
  <si>
    <t>关卡类型</t>
    <phoneticPr fontId="0" type="noConversion"/>
  </si>
  <si>
    <t>关卡难度</t>
    <phoneticPr fontId="0" type="noConversion"/>
  </si>
  <si>
    <t>怪物阶层</t>
    <phoneticPr fontId="0" type="noConversion"/>
  </si>
  <si>
    <t>职业</t>
    <phoneticPr fontId="0" type="noConversion"/>
  </si>
  <si>
    <t>攻击类型</t>
    <phoneticPr fontId="0" type="noConversion"/>
  </si>
  <si>
    <t>站位顺序</t>
    <phoneticPr fontId="0" type="noConversion"/>
  </si>
  <si>
    <t>数值特点</t>
    <phoneticPr fontId="0" type="noConversion"/>
  </si>
  <si>
    <t>颜色</t>
    <phoneticPr fontId="0" type="noConversion"/>
  </si>
  <si>
    <t>星数</t>
    <phoneticPr fontId="0" type="noConversion"/>
  </si>
  <si>
    <t>身份</t>
    <phoneticPr fontId="0" type="noConversion"/>
  </si>
  <si>
    <t>掉落</t>
    <phoneticPr fontId="0" type="noConversion"/>
  </si>
  <si>
    <t>初始状态1</t>
    <phoneticPr fontId="0" type="noConversion"/>
  </si>
  <si>
    <t>初始状态2</t>
    <phoneticPr fontId="0" type="noConversion"/>
  </si>
  <si>
    <t>初始状态3</t>
    <phoneticPr fontId="0" type="noConversion"/>
  </si>
  <si>
    <t>初始buff1</t>
    <phoneticPr fontId="0" type="noConversion"/>
  </si>
  <si>
    <t>初始buff2</t>
    <phoneticPr fontId="0" type="noConversion"/>
  </si>
  <si>
    <t>初始buff3</t>
    <phoneticPr fontId="0" type="noConversion"/>
  </si>
  <si>
    <t>索敌范围</t>
    <phoneticPr fontId="0" type="noConversion"/>
  </si>
  <si>
    <t>丢敌范围</t>
    <phoneticPr fontId="0" type="noConversion"/>
  </si>
  <si>
    <t>生存时间</t>
    <phoneticPr fontId="0" type="noConversion"/>
  </si>
  <si>
    <t>命能</t>
    <phoneticPr fontId="0" type="noConversion"/>
  </si>
  <si>
    <t>命魂</t>
    <phoneticPr fontId="0" type="noConversion"/>
  </si>
  <si>
    <t>AI</t>
    <phoneticPr fontId="0" type="noConversion"/>
  </si>
  <si>
    <t>普通攻击编号</t>
    <phoneticPr fontId="0" type="noConversion"/>
  </si>
  <si>
    <t>技能1编号</t>
    <phoneticPr fontId="0" type="noConversion"/>
  </si>
  <si>
    <t>技能2编号</t>
    <phoneticPr fontId="0" type="noConversion"/>
  </si>
  <si>
    <t>技能3编号</t>
    <phoneticPr fontId="0" type="noConversion"/>
  </si>
  <si>
    <t>技能4编号</t>
    <phoneticPr fontId="0" type="noConversion"/>
  </si>
  <si>
    <t>美术资源</t>
    <phoneticPr fontId="0" type="noConversion"/>
  </si>
  <si>
    <t>比例</t>
    <phoneticPr fontId="0" type="noConversion"/>
  </si>
  <si>
    <t>阻挡格</t>
    <phoneticPr fontId="0" type="noConversion"/>
  </si>
  <si>
    <t>肤色</t>
    <phoneticPr fontId="0" type="noConversion"/>
  </si>
  <si>
    <t>boss表现</t>
    <phoneticPr fontId="0" type="noConversion"/>
  </si>
  <si>
    <t>出生公告</t>
    <phoneticPr fontId="0" type="noConversion"/>
  </si>
  <si>
    <t>死亡公告</t>
    <phoneticPr fontId="0" type="noConversion"/>
  </si>
  <si>
    <t>天赋1ID</t>
    <phoneticPr fontId="0" type="noConversion"/>
  </si>
  <si>
    <t>天赋2ID</t>
    <phoneticPr fontId="0" type="noConversion"/>
  </si>
  <si>
    <t>天赋3ID</t>
    <phoneticPr fontId="0" type="noConversion"/>
  </si>
  <si>
    <t>天赋4ID</t>
    <phoneticPr fontId="0" type="noConversion"/>
  </si>
  <si>
    <t>天赋5ID</t>
    <phoneticPr fontId="0" type="noConversion"/>
  </si>
  <si>
    <t>天赋6ID</t>
    <phoneticPr fontId="0" type="noConversion"/>
  </si>
  <si>
    <t>天赋7ID</t>
    <phoneticPr fontId="0" type="noConversion"/>
  </si>
  <si>
    <t>乘者AI</t>
    <phoneticPr fontId="0" type="noConversion"/>
  </si>
  <si>
    <t>乘者buff1</t>
    <phoneticPr fontId="0" type="noConversion"/>
  </si>
  <si>
    <t>乘者buff2</t>
    <phoneticPr fontId="0" type="noConversion"/>
  </si>
  <si>
    <t>乘者buff3</t>
    <phoneticPr fontId="0" type="noConversion"/>
  </si>
  <si>
    <t>乘者1</t>
    <phoneticPr fontId="0" type="noConversion"/>
  </si>
  <si>
    <t>乘者2</t>
    <phoneticPr fontId="0" type="noConversion"/>
  </si>
  <si>
    <t>乘者3</t>
    <phoneticPr fontId="0" type="noConversion"/>
  </si>
  <si>
    <t>生命</t>
    <phoneticPr fontId="0" type="noConversion"/>
  </si>
  <si>
    <t>物攻</t>
    <phoneticPr fontId="0" type="noConversion"/>
  </si>
  <si>
    <t>魔攻</t>
    <phoneticPr fontId="0" type="noConversion"/>
  </si>
  <si>
    <t>物防</t>
    <phoneticPr fontId="0" type="noConversion"/>
  </si>
  <si>
    <t>魔防</t>
    <phoneticPr fontId="0" type="noConversion"/>
  </si>
  <si>
    <t>命中</t>
    <phoneticPr fontId="0" type="noConversion"/>
  </si>
  <si>
    <t>闪避</t>
    <phoneticPr fontId="0" type="noConversion"/>
  </si>
  <si>
    <t>暴击</t>
    <phoneticPr fontId="0" type="noConversion"/>
  </si>
  <si>
    <t>韧性</t>
    <phoneticPr fontId="0" type="noConversion"/>
  </si>
  <si>
    <t>格挡</t>
    <phoneticPr fontId="0" type="noConversion"/>
  </si>
  <si>
    <t>破挡</t>
    <phoneticPr fontId="0" type="noConversion"/>
  </si>
  <si>
    <t>治疗</t>
    <phoneticPr fontId="0" type="noConversion"/>
  </si>
  <si>
    <t>速度</t>
    <phoneticPr fontId="0" type="noConversion"/>
  </si>
  <si>
    <t>攻速</t>
    <phoneticPr fontId="0" type="noConversion"/>
  </si>
  <si>
    <t>技能速度</t>
    <phoneticPr fontId="0" type="noConversion"/>
  </si>
  <si>
    <t>技初始速度</t>
    <phoneticPr fontId="0" type="noConversion"/>
  </si>
  <si>
    <t>攻能比</t>
    <phoneticPr fontId="0" type="noConversion"/>
  </si>
  <si>
    <t>血能比</t>
    <phoneticPr fontId="0" type="noConversion"/>
  </si>
  <si>
    <t>伤害加成</t>
    <phoneticPr fontId="0" type="noConversion"/>
  </si>
  <si>
    <t>伤害减免</t>
    <phoneticPr fontId="0" type="noConversion"/>
  </si>
  <si>
    <t>额外伤害</t>
    <phoneticPr fontId="0" type="noConversion"/>
  </si>
  <si>
    <t>额外免伤</t>
    <phoneticPr fontId="0" type="noConversion"/>
  </si>
  <si>
    <t>暴击伤害倍数</t>
    <phoneticPr fontId="0" type="noConversion"/>
  </si>
  <si>
    <t>格挡免伤倍数</t>
    <phoneticPr fontId="0" type="noConversion"/>
  </si>
  <si>
    <t>减速抗性</t>
    <phoneticPr fontId="0" type="noConversion"/>
  </si>
  <si>
    <t>眩晕抗性</t>
    <phoneticPr fontId="0" type="noConversion"/>
  </si>
  <si>
    <t>冰封抗性</t>
    <phoneticPr fontId="0" type="noConversion"/>
  </si>
  <si>
    <t>禁止移动抗性</t>
    <phoneticPr fontId="0" type="noConversion"/>
  </si>
  <si>
    <t>禁止普攻抗性</t>
    <phoneticPr fontId="0" type="noConversion"/>
  </si>
  <si>
    <t>沉默抗性</t>
    <phoneticPr fontId="0" type="noConversion"/>
  </si>
  <si>
    <t>嘲讽抗性</t>
    <phoneticPr fontId="0" type="noConversion"/>
  </si>
  <si>
    <t>变形抗性</t>
    <phoneticPr fontId="0" type="noConversion"/>
  </si>
  <si>
    <t>禁锢抗性</t>
    <phoneticPr fontId="0" type="noConversion"/>
  </si>
  <si>
    <t>调用模板</t>
    <phoneticPr fontId="3" type="noConversion"/>
  </si>
  <si>
    <t>骷髅战士</t>
    <phoneticPr fontId="3" type="noConversion"/>
  </si>
  <si>
    <t>骷髅法师</t>
    <phoneticPr fontId="3" type="noConversion"/>
  </si>
  <si>
    <t>邪恶树人</t>
    <phoneticPr fontId="3" type="noConversion"/>
  </si>
  <si>
    <t>瘟疫骑士</t>
    <phoneticPr fontId="3" type="noConversion"/>
  </si>
  <si>
    <t>亡灵传送门</t>
    <phoneticPr fontId="3" type="noConversion"/>
  </si>
  <si>
    <t>圣光使者BOSS</t>
    <phoneticPr fontId="3" type="noConversion"/>
  </si>
  <si>
    <t>亡灵传送门反面</t>
    <phoneticPr fontId="3" type="noConversion"/>
  </si>
  <si>
    <t>蛇头女妖BOSS</t>
    <phoneticPr fontId="3" type="noConversion"/>
  </si>
  <si>
    <t>潜行者</t>
    <phoneticPr fontId="3" type="noConversion"/>
  </si>
  <si>
    <t>山丘之王BOSS</t>
    <phoneticPr fontId="3" type="noConversion"/>
  </si>
  <si>
    <t>丛林半神BOSS</t>
    <phoneticPr fontId="3" type="noConversion"/>
  </si>
  <si>
    <t>大工匠BOSS</t>
    <phoneticPr fontId="3" type="noConversion"/>
  </si>
  <si>
    <t>暗翼统领</t>
    <phoneticPr fontId="3" type="noConversion"/>
  </si>
  <si>
    <t>地狱咆哮BOSS</t>
    <phoneticPr fontId="3" type="noConversion"/>
  </si>
  <si>
    <t>魔化神龙掌门BOSS</t>
    <phoneticPr fontId="3" type="noConversion"/>
  </si>
  <si>
    <t>哥布林亲王BOSS</t>
    <phoneticPr fontId="3" type="noConversion"/>
  </si>
  <si>
    <t>德古拉BOSS</t>
    <phoneticPr fontId="3" type="noConversion"/>
  </si>
  <si>
    <t>丛林祭司BOSS</t>
    <phoneticPr fontId="3" type="noConversion"/>
  </si>
  <si>
    <t>美队BOSS</t>
    <phoneticPr fontId="3" type="noConversion"/>
  </si>
  <si>
    <t>魔煞BOSS</t>
    <phoneticPr fontId="3" type="noConversion"/>
  </si>
  <si>
    <t>金宝箱</t>
    <phoneticPr fontId="3" type="noConversion"/>
  </si>
  <si>
    <t>传送门</t>
    <phoneticPr fontId="3" type="noConversion"/>
  </si>
  <si>
    <t>守护神雕像</t>
    <phoneticPr fontId="3" type="noConversion"/>
  </si>
  <si>
    <t>骷髅法师</t>
    <phoneticPr fontId="3" type="noConversion"/>
  </si>
  <si>
    <t>骷髅战士</t>
    <phoneticPr fontId="3" type="noConversion"/>
  </si>
  <si>
    <t>潜行者</t>
    <phoneticPr fontId="3" type="noConversion"/>
  </si>
  <si>
    <t>骷髅射手</t>
    <phoneticPr fontId="3" type="noConversion"/>
  </si>
  <si>
    <t>邪恶树人</t>
    <phoneticPr fontId="3" type="noConversion"/>
  </si>
  <si>
    <t>瘟疫骑士</t>
    <phoneticPr fontId="3" type="noConversion"/>
  </si>
  <si>
    <t>德古拉BOSS</t>
    <phoneticPr fontId="3" type="noConversion"/>
  </si>
  <si>
    <t>蛇头女妖BOSS</t>
    <phoneticPr fontId="3" type="noConversion"/>
  </si>
  <si>
    <t>魔化神龙掌门BOSS</t>
  </si>
  <si>
    <t>亡灵传送门</t>
    <phoneticPr fontId="3" type="noConversion"/>
  </si>
  <si>
    <t>亡灵传送门反面</t>
    <phoneticPr fontId="3" type="noConversion"/>
  </si>
  <si>
    <t>暗翼统领</t>
    <phoneticPr fontId="3" type="noConversion"/>
  </si>
  <si>
    <t>丛林祭司BOSS</t>
    <phoneticPr fontId="3" type="noConversion"/>
  </si>
  <si>
    <t>哥布林亲王BOSS</t>
    <phoneticPr fontId="3" type="noConversion"/>
  </si>
  <si>
    <t>圣光使者BOSS</t>
    <phoneticPr fontId="3" type="noConversion"/>
  </si>
  <si>
    <t>先知圣者BOSS</t>
    <phoneticPr fontId="3" type="noConversion"/>
  </si>
  <si>
    <t>丛林半神BOSS</t>
    <phoneticPr fontId="3" type="noConversion"/>
  </si>
  <si>
    <t>魔煞BOSS</t>
    <phoneticPr fontId="3" type="noConversion"/>
  </si>
  <si>
    <t>嗜血狼人BOSS</t>
    <phoneticPr fontId="3" type="noConversion"/>
  </si>
  <si>
    <t>地狱咆哮BOSS</t>
    <phoneticPr fontId="3" type="noConversion"/>
  </si>
  <si>
    <t>魔化神龙掌门BOSS</t>
    <phoneticPr fontId="3" type="noConversion"/>
  </si>
  <si>
    <t>大工匠BOSS</t>
    <phoneticPr fontId="3" type="noConversion"/>
  </si>
  <si>
    <t>嗜血狼人BOSS</t>
    <phoneticPr fontId="3" type="noConversion"/>
  </si>
  <si>
    <t>美队BOSS</t>
    <phoneticPr fontId="3" type="noConversion"/>
  </si>
  <si>
    <t>金宝箱</t>
    <phoneticPr fontId="3" type="noConversion"/>
  </si>
  <si>
    <t>传送门</t>
    <phoneticPr fontId="3" type="noConversion"/>
  </si>
  <si>
    <t>守护神雕像</t>
    <phoneticPr fontId="3" type="noConversion"/>
  </si>
  <si>
    <t>treasure1</t>
    <phoneticPr fontId="3" type="noConversion"/>
  </si>
  <si>
    <t>模板描述1</t>
  </si>
  <si>
    <t>模板描述2</t>
  </si>
  <si>
    <t>木宝箱怪5</t>
  </si>
  <si>
    <t>银宝箱怪5</t>
  </si>
  <si>
    <t>金宝箱怪5</t>
  </si>
  <si>
    <t>木宝箱怪6</t>
  </si>
  <si>
    <t>银宝箱怪6</t>
  </si>
  <si>
    <t>金宝箱怪6</t>
  </si>
  <si>
    <t>木宝箱怪3</t>
    <phoneticPr fontId="3" type="noConversion"/>
  </si>
  <si>
    <t>银宝箱怪3</t>
    <phoneticPr fontId="3" type="noConversion"/>
  </si>
  <si>
    <t>金宝箱怪3</t>
    <phoneticPr fontId="3" type="noConversion"/>
  </si>
  <si>
    <t>木宝箱怪4</t>
    <phoneticPr fontId="3" type="noConversion"/>
  </si>
  <si>
    <t>银宝箱怪4</t>
    <phoneticPr fontId="3" type="noConversion"/>
  </si>
  <si>
    <t>金宝箱怪4</t>
    <phoneticPr fontId="3" type="noConversion"/>
  </si>
  <si>
    <t>哥布林亲王(夺宝)</t>
    <phoneticPr fontId="3" type="noConversion"/>
  </si>
  <si>
    <t>血量较</t>
    <phoneticPr fontId="3" type="noConversion"/>
  </si>
  <si>
    <t>血量较低</t>
    <phoneticPr fontId="3" type="noConversion"/>
  </si>
  <si>
    <t>title_portal1</t>
    <phoneticPr fontId="3" type="noConversion"/>
  </si>
  <si>
    <t>title_portal1</t>
    <phoneticPr fontId="3" type="noConversion"/>
  </si>
  <si>
    <t>精灵游侠</t>
  </si>
  <si>
    <t>misc.5skills</t>
  </si>
  <si>
    <t>鳄鱼雷克</t>
  </si>
  <si>
    <t>tank.muradin</t>
  </si>
  <si>
    <t>tidal_giant</t>
  </si>
  <si>
    <t>胡尔克</t>
  </si>
  <si>
    <t>hulk</t>
  </si>
  <si>
    <t>ordinary</t>
    <phoneticPr fontId="3" type="noConversion"/>
  </si>
  <si>
    <t>普通天灾4</t>
    <phoneticPr fontId="3" type="noConversion"/>
  </si>
  <si>
    <t>普通天灾5</t>
    <phoneticPr fontId="3" type="noConversion"/>
  </si>
  <si>
    <t>普通天灾5</t>
    <phoneticPr fontId="3" type="noConversion"/>
  </si>
  <si>
    <t>普通天灾6</t>
    <phoneticPr fontId="3" type="noConversion"/>
  </si>
  <si>
    <t>精英天灾1</t>
  </si>
  <si>
    <t>精英天灾2</t>
  </si>
  <si>
    <t>精英天灾3</t>
  </si>
  <si>
    <t>精英天灾4</t>
  </si>
  <si>
    <t>精英天灾5</t>
  </si>
  <si>
    <t>精英天灾6</t>
  </si>
  <si>
    <t>普通守护3</t>
    <phoneticPr fontId="3" type="noConversion"/>
  </si>
  <si>
    <t>普通守护4</t>
    <phoneticPr fontId="3" type="noConversion"/>
  </si>
  <si>
    <t>普通守护4</t>
    <phoneticPr fontId="3" type="noConversion"/>
  </si>
  <si>
    <t>lifeless</t>
    <phoneticPr fontId="3" type="noConversion"/>
  </si>
  <si>
    <t>1,2波</t>
  </si>
  <si>
    <t>1,2波</t>
    <phoneticPr fontId="3" type="noConversion"/>
  </si>
  <si>
    <t>3,4波</t>
  </si>
  <si>
    <t>5,6波</t>
  </si>
  <si>
    <t>misc.5skills_third_target_is_valid</t>
  </si>
  <si>
    <t>misc.5skills_third_self_hp_ratio</t>
  </si>
  <si>
    <t>resist_phy</t>
  </si>
  <si>
    <t>anti_bldg</t>
    <phoneticPr fontId="3" type="noConversion"/>
  </si>
  <si>
    <t>resist_mag</t>
  </si>
  <si>
    <t>storm_spirit</t>
  </si>
  <si>
    <t>tank.tauren_warrior</t>
  </si>
  <si>
    <t>机甲少女（酒利用）</t>
  </si>
  <si>
    <t>phy</t>
  </si>
  <si>
    <t>chaos</t>
  </si>
  <si>
    <t>horde</t>
  </si>
  <si>
    <t>salou_farr</t>
  </si>
  <si>
    <t>healer.salou_farr</t>
  </si>
  <si>
    <t>人鱼公主</t>
  </si>
  <si>
    <t>莉莉丝</t>
  </si>
  <si>
    <t>lilith</t>
  </si>
  <si>
    <t>咕叽咕叽</t>
  </si>
  <si>
    <t>mag</t>
  </si>
  <si>
    <t>黑魔导少女（剧1-0）</t>
  </si>
  <si>
    <t>黑魔导少女</t>
  </si>
  <si>
    <t>黑魔导少女BOSS</t>
  </si>
  <si>
    <t>黑魔导少女</t>
    <phoneticPr fontId="12" type="noConversion"/>
  </si>
  <si>
    <t>黑魔导少女</t>
    <phoneticPr fontId="12" type="noConversion"/>
  </si>
  <si>
    <t>黑魔导少女</t>
    <phoneticPr fontId="12" type="noConversion"/>
  </si>
  <si>
    <t>黑魔导少女</t>
    <phoneticPr fontId="12" type="noConversion"/>
  </si>
  <si>
    <t>wolf_checkpoint</t>
  </si>
  <si>
    <t>刀锋女皇</t>
  </si>
  <si>
    <t>jill_gamish</t>
  </si>
  <si>
    <t>ice_queen</t>
  </si>
  <si>
    <t>死亡骑士BOSS</t>
  </si>
  <si>
    <t>死亡骑士-食尸鬼</t>
  </si>
  <si>
    <t>死亡骑士(关卡10-7)</t>
  </si>
  <si>
    <t>死亡骑士</t>
  </si>
  <si>
    <t>phy</t>
    <phoneticPr fontId="3" type="noConversion"/>
  </si>
  <si>
    <t>misc.5skills</t>
    <phoneticPr fontId="3" type="noConversion"/>
  </si>
  <si>
    <t>misc.5skills_target_is_valid</t>
    <phoneticPr fontId="3" type="noConversion"/>
  </si>
  <si>
    <t>无对应英雄</t>
    <phoneticPr fontId="3" type="noConversion"/>
  </si>
  <si>
    <t>mix</t>
    <phoneticPr fontId="3" type="noConversion"/>
  </si>
  <si>
    <t>misc.entity</t>
    <phoneticPr fontId="3" type="noConversion"/>
  </si>
  <si>
    <t>healer.velen</t>
    <phoneticPr fontId="3" type="noConversion"/>
  </si>
  <si>
    <t>misc.5skills_no_random</t>
    <phoneticPr fontId="3" type="noConversion"/>
  </si>
  <si>
    <t>misc.treasure6</t>
    <phoneticPr fontId="3" type="noConversion"/>
  </si>
  <si>
    <t>召唤图腾</t>
    <phoneticPr fontId="3" type="noConversion"/>
  </si>
  <si>
    <t>骷髅射手（章1-0）</t>
    <phoneticPr fontId="3" type="noConversion"/>
  </si>
  <si>
    <t>骷髅射手（冰）</t>
    <phoneticPr fontId="3" type="noConversion"/>
  </si>
  <si>
    <t>little_devil</t>
    <phoneticPr fontId="3" type="noConversion"/>
  </si>
  <si>
    <t>小叮当</t>
    <phoneticPr fontId="3" type="noConversion"/>
  </si>
  <si>
    <t>treasure</t>
    <phoneticPr fontId="3" type="noConversion"/>
  </si>
  <si>
    <t>宝箱怪</t>
    <phoneticPr fontId="3" type="noConversion"/>
  </si>
  <si>
    <t>misc.mimic</t>
    <phoneticPr fontId="3" type="noConversion"/>
  </si>
  <si>
    <t>夺宝奇兵专用、路线4</t>
    <phoneticPr fontId="3" type="noConversion"/>
  </si>
  <si>
    <t>misc.treasure4</t>
    <phoneticPr fontId="3" type="noConversion"/>
  </si>
  <si>
    <t>mimic</t>
    <phoneticPr fontId="3" type="noConversion"/>
  </si>
  <si>
    <t>木宝箱怪6</t>
    <phoneticPr fontId="3" type="noConversion"/>
  </si>
  <si>
    <t>夺宝奇兵专用、路线6</t>
    <phoneticPr fontId="3" type="noConversion"/>
  </si>
  <si>
    <t>金宝箱怪6</t>
    <phoneticPr fontId="3" type="noConversion"/>
  </si>
  <si>
    <t>初始新手关</t>
    <phoneticPr fontId="3" type="noConversion"/>
  </si>
  <si>
    <t>大招去掉沉默</t>
    <phoneticPr fontId="3" type="noConversion"/>
  </si>
  <si>
    <t>ogre</t>
    <phoneticPr fontId="3" type="noConversion"/>
  </si>
  <si>
    <t>月亮女神</t>
    <phoneticPr fontId="3" type="noConversion"/>
  </si>
  <si>
    <t>mag</t>
    <phoneticPr fontId="3" type="noConversion"/>
  </si>
  <si>
    <t>死亡骑士的召唤生物</t>
  </si>
  <si>
    <t>冰雪女王(无回血)</t>
  </si>
  <si>
    <t>胡尔克((无回血)</t>
  </si>
  <si>
    <t>女武神((无回血)</t>
  </si>
  <si>
    <t>章节1，剧情NPC，英雄技能，冷却低，大招改为暴风雪</t>
    <phoneticPr fontId="3" type="noConversion"/>
  </si>
  <si>
    <t>male</t>
    <phoneticPr fontId="3" type="noConversion"/>
  </si>
  <si>
    <t>alliance</t>
    <phoneticPr fontId="3" type="noConversion"/>
  </si>
  <si>
    <t>misc.5skills_is_enemy_second</t>
    <phoneticPr fontId="3" type="noConversion"/>
  </si>
  <si>
    <t>蜘蛛甲虫</t>
    <phoneticPr fontId="3" type="noConversion"/>
  </si>
  <si>
    <t>beetle_little</t>
    <phoneticPr fontId="3" type="noConversion"/>
  </si>
  <si>
    <t>狂战士精英</t>
    <phoneticPr fontId="3" type="noConversion"/>
  </si>
  <si>
    <t>狂战士</t>
    <phoneticPr fontId="3" type="noConversion"/>
  </si>
  <si>
    <t>大招为NPC的狂暴</t>
    <phoneticPr fontId="3" type="noConversion"/>
  </si>
  <si>
    <t>狂战士（流血利用）</t>
    <phoneticPr fontId="3" type="noConversion"/>
  </si>
  <si>
    <t>剧情关卡专用，增加流血利用</t>
    <phoneticPr fontId="3" type="noConversion"/>
  </si>
  <si>
    <t>berserk_new</t>
    <phoneticPr fontId="3" type="noConversion"/>
  </si>
  <si>
    <t>同英雄技能</t>
    <phoneticPr fontId="3" type="noConversion"/>
  </si>
  <si>
    <t>木桶</t>
    <phoneticPr fontId="3" type="noConversion"/>
  </si>
  <si>
    <t>无技能</t>
    <phoneticPr fontId="3" type="noConversion"/>
  </si>
  <si>
    <t>同英雄</t>
    <phoneticPr fontId="3" type="noConversion"/>
  </si>
  <si>
    <t>bruce_lee</t>
    <phoneticPr fontId="3" type="noConversion"/>
  </si>
  <si>
    <t>丛林半神</t>
    <phoneticPr fontId="3" type="noConversion"/>
  </si>
  <si>
    <t>BOSS-5技能版</t>
    <phoneticPr fontId="3" type="noConversion"/>
  </si>
  <si>
    <t>魔化猩猩</t>
    <phoneticPr fontId="3" type="noConversion"/>
  </si>
  <si>
    <t>dragon_jingta</t>
    <phoneticPr fontId="3" type="noConversion"/>
  </si>
  <si>
    <t>格斗小子</t>
    <phoneticPr fontId="3" type="noConversion"/>
  </si>
  <si>
    <t>flame_npc</t>
    <phoneticPr fontId="3" type="noConversion"/>
  </si>
  <si>
    <t>火舌图腾</t>
    <phoneticPr fontId="3" type="noConversion"/>
  </si>
  <si>
    <t>哥布林亲王</t>
    <phoneticPr fontId="3" type="noConversion"/>
  </si>
  <si>
    <t>range.gallywix</t>
    <phoneticPr fontId="3" type="noConversion"/>
  </si>
  <si>
    <t>BOSS4技能版</t>
    <phoneticPr fontId="3" type="noConversion"/>
  </si>
  <si>
    <t>melee.greymane</t>
    <phoneticPr fontId="3" type="noConversion"/>
  </si>
  <si>
    <t>greymane_boss</t>
    <phoneticPr fontId="3" type="noConversion"/>
  </si>
  <si>
    <t>grom</t>
    <phoneticPr fontId="3" type="noConversion"/>
  </si>
  <si>
    <t>misc.5skills_friendly_ratio</t>
    <phoneticPr fontId="3" type="noConversion"/>
  </si>
  <si>
    <t>统一模板</t>
    <phoneticPr fontId="3" type="noConversion"/>
  </si>
  <si>
    <t>order</t>
    <phoneticPr fontId="3" type="noConversion"/>
  </si>
  <si>
    <t>冰冻图腾</t>
    <phoneticPr fontId="3" type="noConversion"/>
  </si>
  <si>
    <t>misc.1skill_nomove</t>
    <phoneticPr fontId="3" type="noConversion"/>
  </si>
  <si>
    <t>火魔</t>
    <phoneticPr fontId="3" type="noConversion"/>
  </si>
  <si>
    <t>kelthuzad</t>
    <phoneticPr fontId="3" type="noConversion"/>
  </si>
  <si>
    <t>melee.knight_rider</t>
    <phoneticPr fontId="3" type="noConversion"/>
  </si>
  <si>
    <t>lohsemartheron</t>
    <phoneticPr fontId="3" type="noConversion"/>
  </si>
  <si>
    <t>medievil</t>
    <phoneticPr fontId="3" type="noConversion"/>
  </si>
  <si>
    <t>female</t>
    <phoneticPr fontId="3" type="noConversion"/>
  </si>
  <si>
    <t>宝箱</t>
    <phoneticPr fontId="3" type="noConversion"/>
  </si>
  <si>
    <t>银宝箱</t>
    <phoneticPr fontId="3" type="noConversion"/>
  </si>
  <si>
    <t xml:space="preserve">treasure_silver </t>
    <phoneticPr fontId="3" type="noConversion"/>
  </si>
  <si>
    <t>夺宝奇兵专用、路线3</t>
    <phoneticPr fontId="3" type="noConversion"/>
  </si>
  <si>
    <t>银宝箱怪3</t>
    <phoneticPr fontId="3" type="noConversion"/>
  </si>
  <si>
    <t>misc.treasure3</t>
    <phoneticPr fontId="3" type="noConversion"/>
  </si>
  <si>
    <t>mimic_silver</t>
    <phoneticPr fontId="3" type="noConversion"/>
  </si>
  <si>
    <t>mimic_gold</t>
    <phoneticPr fontId="3" type="noConversion"/>
  </si>
  <si>
    <t>金宝箱怪5</t>
    <phoneticPr fontId="3" type="noConversion"/>
  </si>
  <si>
    <t>夺宝奇兵专用、路线5</t>
    <phoneticPr fontId="3" type="noConversion"/>
  </si>
  <si>
    <t>山丘之王</t>
    <phoneticPr fontId="3" type="noConversion"/>
  </si>
  <si>
    <t>统一BOSS模板</t>
    <phoneticPr fontId="3" type="noConversion"/>
  </si>
  <si>
    <t>tank.muradin_boss</t>
    <phoneticPr fontId="3" type="noConversion"/>
  </si>
  <si>
    <t>食人魔BOSS</t>
    <phoneticPr fontId="3" type="noConversion"/>
  </si>
  <si>
    <t>panda_statue</t>
    <phoneticPr fontId="3" type="noConversion"/>
  </si>
  <si>
    <t>prison_large</t>
    <phoneticPr fontId="3" type="noConversion"/>
  </si>
  <si>
    <t>pupa</t>
    <phoneticPr fontId="3" type="noConversion"/>
  </si>
  <si>
    <t>血色战士（光标记）</t>
    <phoneticPr fontId="3" type="noConversion"/>
  </si>
  <si>
    <t>剧情关卡专用，增加光标记</t>
    <phoneticPr fontId="3" type="noConversion"/>
  </si>
  <si>
    <t>scarlet_crusade_boss</t>
    <phoneticPr fontId="3" type="noConversion"/>
  </si>
  <si>
    <t>scarlet_priest</t>
    <phoneticPr fontId="3" type="noConversion"/>
  </si>
  <si>
    <t>senjin_shieldman_boss</t>
    <phoneticPr fontId="3" type="noConversion"/>
  </si>
  <si>
    <t>顶盾步兵</t>
    <phoneticPr fontId="3" type="noConversion"/>
  </si>
  <si>
    <t>顶盾步兵（逃跑）</t>
    <phoneticPr fontId="3" type="noConversion"/>
  </si>
  <si>
    <t>不反击，皮厚</t>
    <phoneticPr fontId="3" type="noConversion"/>
  </si>
  <si>
    <t>misc.sheep</t>
    <phoneticPr fontId="3" type="noConversion"/>
  </si>
  <si>
    <t>spider</t>
    <phoneticPr fontId="3" type="noConversion"/>
  </si>
  <si>
    <t>瘟疫骑士（章1-0）</t>
    <phoneticPr fontId="3" type="noConversion"/>
  </si>
  <si>
    <t>初始新手关，特别3技能版</t>
    <phoneticPr fontId="3" type="noConversion"/>
  </si>
  <si>
    <t>sylvanas_new</t>
    <phoneticPr fontId="3" type="noConversion"/>
  </si>
  <si>
    <t>功夫熊猫</t>
    <phoneticPr fontId="3" type="noConversion"/>
  </si>
  <si>
    <t>melee.taranzhu</t>
    <phoneticPr fontId="3" type="noConversion"/>
  </si>
  <si>
    <t>taranzhu</t>
    <phoneticPr fontId="3" type="noConversion"/>
  </si>
  <si>
    <t>牛头佣兵</t>
    <phoneticPr fontId="3" type="noConversion"/>
  </si>
  <si>
    <t>雷神索尔（光标记）</t>
    <phoneticPr fontId="3" type="noConversion"/>
  </si>
  <si>
    <t>雷神索尔</t>
    <phoneticPr fontId="3" type="noConversion"/>
  </si>
  <si>
    <t>初始新手关，换了技能3</t>
    <phoneticPr fontId="3" type="noConversion"/>
  </si>
  <si>
    <t>misc.5skills_self_hp_ratio</t>
    <phoneticPr fontId="3" type="noConversion"/>
  </si>
  <si>
    <t>宝箱怪版</t>
    <phoneticPr fontId="3" type="noConversion"/>
  </si>
  <si>
    <t>巨魔猎手（流血标记）</t>
    <phoneticPr fontId="3" type="noConversion"/>
  </si>
  <si>
    <t>troll_hunter</t>
    <phoneticPr fontId="3" type="noConversion"/>
  </si>
  <si>
    <t>BOSS特别3技能版</t>
    <phoneticPr fontId="3" type="noConversion"/>
  </si>
  <si>
    <t>varian_novice</t>
    <phoneticPr fontId="3" type="noConversion"/>
  </si>
  <si>
    <t>美队</t>
    <phoneticPr fontId="3" type="noConversion"/>
  </si>
  <si>
    <t>会投降版，同英雄技能</t>
    <phoneticPr fontId="3" type="noConversion"/>
  </si>
  <si>
    <t>蛇头女妖</t>
    <phoneticPr fontId="3" type="noConversion"/>
  </si>
  <si>
    <t>BOSS特别4技能版，带禁锢技能，龙卷风必定击飞</t>
    <phoneticPr fontId="3" type="noConversion"/>
  </si>
  <si>
    <t>先知圣者</t>
    <phoneticPr fontId="3" type="noConversion"/>
  </si>
  <si>
    <t>同英雄版</t>
    <phoneticPr fontId="3" type="noConversion"/>
  </si>
  <si>
    <t>healer.velen_boss</t>
    <phoneticPr fontId="3" type="noConversion"/>
  </si>
  <si>
    <t>wolf</t>
    <phoneticPr fontId="3" type="noConversion"/>
  </si>
  <si>
    <t>misc.1skills_summon</t>
    <phoneticPr fontId="3" type="noConversion"/>
  </si>
  <si>
    <t>哥布林亲王的召唤生物</t>
    <phoneticPr fontId="3" type="noConversion"/>
  </si>
  <si>
    <t>misc.entity_call</t>
    <phoneticPr fontId="3" type="noConversion"/>
  </si>
  <si>
    <t>青蛙</t>
    <phoneticPr fontId="3" type="noConversion"/>
  </si>
  <si>
    <t>独角魔-小强</t>
    <phoneticPr fontId="3" type="noConversion"/>
  </si>
  <si>
    <t>beetle</t>
    <phoneticPr fontId="3" type="noConversion"/>
  </si>
  <si>
    <t>召唤技能的效果，暂时没英雄用</t>
    <phoneticPr fontId="3" type="noConversion"/>
  </si>
  <si>
    <t>water_elemental</t>
    <phoneticPr fontId="3" type="noConversion"/>
  </si>
  <si>
    <t>九尾妖狐-幽灵狐</t>
    <phoneticPr fontId="3" type="noConversion"/>
  </si>
  <si>
    <t>ghost_wolf</t>
    <phoneticPr fontId="3" type="noConversion"/>
  </si>
  <si>
    <t>天神下凡</t>
    <phoneticPr fontId="3" type="noConversion"/>
  </si>
  <si>
    <t>变身造型，暂时没英雄用</t>
    <phoneticPr fontId="3" type="noConversion"/>
  </si>
  <si>
    <t>salou_farr</t>
    <phoneticPr fontId="3" type="noConversion"/>
  </si>
  <si>
    <t>先知圣者BOSS的召唤技能</t>
    <phoneticPr fontId="3" type="noConversion"/>
  </si>
  <si>
    <t>misc.5skills_summon</t>
    <phoneticPr fontId="3" type="noConversion"/>
  </si>
  <si>
    <t>森林半神BOSS的召唤生物</t>
    <phoneticPr fontId="3" type="noConversion"/>
  </si>
  <si>
    <t>森林半神BOSS-猩猩</t>
    <phoneticPr fontId="3" type="noConversion"/>
  </si>
  <si>
    <t>山丘之王BOSS的变身技能</t>
    <phoneticPr fontId="3" type="noConversion"/>
  </si>
  <si>
    <t>muradin_boss</t>
    <phoneticPr fontId="3" type="noConversion"/>
  </si>
  <si>
    <t>剑圣BOSS-剑圣</t>
    <phoneticPr fontId="3" type="noConversion"/>
  </si>
  <si>
    <t>剑圣BOSS的分身技能</t>
    <phoneticPr fontId="3" type="noConversion"/>
  </si>
  <si>
    <t>狂战士BOSS-变身</t>
    <phoneticPr fontId="3" type="noConversion"/>
  </si>
  <si>
    <t>蛇头女妖BOSS的禁锢技能</t>
    <phoneticPr fontId="3" type="noConversion"/>
  </si>
  <si>
    <t>哥布林亲王-炸弹</t>
    <phoneticPr fontId="3" type="noConversion"/>
  </si>
  <si>
    <t>哥布林亲王的召唤黑色炸药</t>
    <phoneticPr fontId="3" type="noConversion"/>
  </si>
  <si>
    <t>哈迪斯-死神</t>
    <phoneticPr fontId="3" type="noConversion"/>
  </si>
  <si>
    <t>misc.5skills_is_enemy_there</t>
    <phoneticPr fontId="3" type="noConversion"/>
  </si>
  <si>
    <t>邪神洛基的召唤</t>
    <phoneticPr fontId="3" type="noConversion"/>
  </si>
  <si>
    <t>九尾妖狐召唤先祖图腾</t>
    <phoneticPr fontId="3" type="noConversion"/>
  </si>
  <si>
    <t>米迦勒</t>
    <phoneticPr fontId="3" type="noConversion"/>
  </si>
  <si>
    <t>robin_hood</t>
    <phoneticPr fontId="3" type="noConversion"/>
  </si>
  <si>
    <t>哈迪斯</t>
    <phoneticPr fontId="3" type="noConversion"/>
  </si>
  <si>
    <t>melee.hades</t>
    <phoneticPr fontId="3" type="noConversion"/>
  </si>
  <si>
    <t>米迦勒（光利用）</t>
    <phoneticPr fontId="3" type="noConversion"/>
  </si>
  <si>
    <t>剧情关卡专用，增加光利用</t>
    <phoneticPr fontId="3" type="noConversion"/>
  </si>
  <si>
    <t>monkey_king</t>
    <phoneticPr fontId="3" type="noConversion"/>
  </si>
  <si>
    <t>精灵游侠(关卡1-7)</t>
    <phoneticPr fontId="3" type="noConversion"/>
  </si>
  <si>
    <t>胡尔克(关卡4-10)</t>
    <phoneticPr fontId="3" type="noConversion"/>
  </si>
  <si>
    <t>kil_jaeden</t>
    <phoneticPr fontId="3" type="noConversion"/>
  </si>
  <si>
    <t>先知圣者(关卡7-1)</t>
    <phoneticPr fontId="3" type="noConversion"/>
  </si>
  <si>
    <t>velen_boss</t>
    <phoneticPr fontId="3" type="noConversion"/>
  </si>
  <si>
    <t>丛林半神(关卡8-7)</t>
    <phoneticPr fontId="3" type="noConversion"/>
  </si>
  <si>
    <t>人鱼公主（剧1-0）</t>
    <phoneticPr fontId="3" type="noConversion"/>
  </si>
  <si>
    <t>莉莉丝BOSS</t>
    <phoneticPr fontId="3" type="noConversion"/>
  </si>
  <si>
    <t>BOSS版本</t>
    <phoneticPr fontId="3" type="noConversion"/>
  </si>
  <si>
    <t>关卡7-7，4技能BOSS版</t>
    <phoneticPr fontId="3" type="noConversion"/>
  </si>
  <si>
    <t>wushen</t>
    <phoneticPr fontId="3" type="noConversion"/>
  </si>
  <si>
    <t>queen_of_blades</t>
    <phoneticPr fontId="3" type="noConversion"/>
  </si>
  <si>
    <t>守卫队长(关卡5-7)</t>
    <phoneticPr fontId="3" type="noConversion"/>
  </si>
  <si>
    <t>守卫队长</t>
    <phoneticPr fontId="3" type="noConversion"/>
  </si>
  <si>
    <t>关卡5-7，4技能BOSS版</t>
    <phoneticPr fontId="3" type="noConversion"/>
  </si>
  <si>
    <t>吉尔伽美什(关卡9-10)</t>
    <phoneticPr fontId="3" type="noConversion"/>
  </si>
  <si>
    <t>雅典娜关卡(14-10)</t>
    <phoneticPr fontId="3" type="noConversion"/>
  </si>
  <si>
    <t>关卡14-10，4技能BOSS版</t>
    <phoneticPr fontId="3" type="noConversion"/>
  </si>
  <si>
    <t>胡尔克</t>
    <phoneticPr fontId="3" type="noConversion"/>
  </si>
  <si>
    <t>关卡4-10，BOSS版</t>
    <phoneticPr fontId="3" type="noConversion"/>
  </si>
  <si>
    <t>女武神</t>
    <phoneticPr fontId="3" type="noConversion"/>
  </si>
  <si>
    <t>冰雪女王（无召唤）</t>
    <phoneticPr fontId="3" type="noConversion"/>
  </si>
  <si>
    <t>ice_queen</t>
    <phoneticPr fontId="3" type="noConversion"/>
  </si>
  <si>
    <t>刀锋女皇（无召唤）</t>
    <phoneticPr fontId="3" type="noConversion"/>
  </si>
  <si>
    <t>哈迪斯BOSS</t>
    <phoneticPr fontId="3" type="noConversion"/>
  </si>
  <si>
    <t>hades_hero</t>
  </si>
  <si>
    <t>模板名字</t>
    <phoneticPr fontId="0" type="noConversion"/>
  </si>
  <si>
    <t>模板描述1</t>
    <phoneticPr fontId="0" type="noConversion"/>
  </si>
  <si>
    <t>模板描述2</t>
    <phoneticPr fontId="0" type="noConversion"/>
  </si>
  <si>
    <t>性别</t>
    <phoneticPr fontId="3" type="noConversion"/>
  </si>
  <si>
    <t>职业</t>
    <phoneticPr fontId="3" type="noConversion"/>
  </si>
  <si>
    <t>阵营</t>
    <phoneticPr fontId="0" type="noConversion"/>
  </si>
  <si>
    <t>普通攻击编号</t>
    <phoneticPr fontId="0" type="noConversion"/>
  </si>
  <si>
    <t>技能2编号</t>
    <phoneticPr fontId="0" type="noConversion"/>
  </si>
  <si>
    <t>技能3编号</t>
    <phoneticPr fontId="0" type="noConversion"/>
  </si>
  <si>
    <t>技能4编号</t>
    <phoneticPr fontId="0" type="noConversion"/>
  </si>
  <si>
    <t>male</t>
    <phoneticPr fontId="3" type="noConversion"/>
  </si>
  <si>
    <t>antonidas_no_fire_ring</t>
    <phoneticPr fontId="3" type="noConversion"/>
  </si>
  <si>
    <t>统一BOSS模板，同英雄技能+酒利用</t>
    <phoneticPr fontId="3" type="noConversion"/>
  </si>
  <si>
    <t>male</t>
    <phoneticPr fontId="3" type="noConversion"/>
  </si>
  <si>
    <t>mag</t>
    <phoneticPr fontId="3" type="noConversion"/>
  </si>
  <si>
    <t>alliance</t>
    <phoneticPr fontId="3" type="noConversion"/>
  </si>
  <si>
    <t>misc.5skills_is_enemy_second</t>
    <phoneticPr fontId="3" type="noConversion"/>
  </si>
  <si>
    <t>antonidas</t>
    <phoneticPr fontId="3" type="noConversion"/>
  </si>
  <si>
    <t>箭塔</t>
    <phoneticPr fontId="3" type="noConversion"/>
  </si>
  <si>
    <t>无对应英雄</t>
    <phoneticPr fontId="3" type="noConversion"/>
  </si>
  <si>
    <t>phy</t>
    <phoneticPr fontId="3" type="noConversion"/>
  </si>
  <si>
    <t>order</t>
    <phoneticPr fontId="3" type="noConversion"/>
  </si>
  <si>
    <t>arrowtower</t>
    <phoneticPr fontId="3" type="noConversion"/>
  </si>
  <si>
    <t>misc.5skills</t>
    <phoneticPr fontId="3" type="noConversion"/>
  </si>
  <si>
    <t>phy</t>
    <phoneticPr fontId="3" type="noConversion"/>
  </si>
  <si>
    <t>misc.5skills_target_is_valid</t>
    <phoneticPr fontId="3" type="noConversion"/>
  </si>
  <si>
    <t>berserk_npc</t>
    <phoneticPr fontId="3" type="noConversion"/>
  </si>
  <si>
    <t>狂战士</t>
    <phoneticPr fontId="3" type="noConversion"/>
  </si>
  <si>
    <t>剧情关卡专用，增加流血利用</t>
    <phoneticPr fontId="3" type="noConversion"/>
  </si>
  <si>
    <t>horde</t>
    <phoneticPr fontId="3" type="noConversion"/>
  </si>
  <si>
    <t>misc.5skills_target_is_valid</t>
    <phoneticPr fontId="3" type="noConversion"/>
  </si>
  <si>
    <t>同英雄技能</t>
    <phoneticPr fontId="3" type="noConversion"/>
  </si>
  <si>
    <t>berserk_npc</t>
    <phoneticPr fontId="3" type="noConversion"/>
  </si>
  <si>
    <t>mix</t>
    <phoneticPr fontId="3" type="noConversion"/>
  </si>
  <si>
    <t>order</t>
    <phoneticPr fontId="3" type="noConversion"/>
  </si>
  <si>
    <t>box</t>
    <phoneticPr fontId="3" type="noConversion"/>
  </si>
  <si>
    <t>李小龙BOSS</t>
    <phoneticPr fontId="3" type="noConversion"/>
  </si>
  <si>
    <t>李小龙</t>
    <phoneticPr fontId="3" type="noConversion"/>
  </si>
  <si>
    <t>同英雄</t>
    <phoneticPr fontId="3" type="noConversion"/>
  </si>
  <si>
    <t>alliance</t>
    <phoneticPr fontId="3" type="noConversion"/>
  </si>
  <si>
    <t>tank.muradin</t>
    <phoneticPr fontId="3" type="noConversion"/>
  </si>
  <si>
    <t>丛林半神BOSS</t>
    <phoneticPr fontId="3" type="noConversion"/>
  </si>
  <si>
    <t>healer.velen</t>
    <phoneticPr fontId="3" type="noConversion"/>
  </si>
  <si>
    <t>cenarius_boss</t>
    <phoneticPr fontId="3" type="noConversion"/>
  </si>
  <si>
    <t>蜘蛛网</t>
    <phoneticPr fontId="3" type="noConversion"/>
  </si>
  <si>
    <t>统一模板</t>
    <phoneticPr fontId="3" type="noConversion"/>
  </si>
  <si>
    <t>cobweb</t>
    <phoneticPr fontId="3" type="noConversion"/>
  </si>
  <si>
    <t>统一模板</t>
    <phoneticPr fontId="3" type="noConversion"/>
  </si>
  <si>
    <t>misc.5skills</t>
    <phoneticPr fontId="3" type="noConversion"/>
  </si>
  <si>
    <t>demon_gorilla</t>
    <phoneticPr fontId="3" type="noConversion"/>
  </si>
  <si>
    <t>无对应英雄</t>
    <phoneticPr fontId="3" type="noConversion"/>
  </si>
  <si>
    <t>无技能</t>
    <phoneticPr fontId="3" type="noConversion"/>
  </si>
  <si>
    <t>mix</t>
    <phoneticPr fontId="3" type="noConversion"/>
  </si>
  <si>
    <t>misc.entity</t>
    <phoneticPr fontId="3" type="noConversion"/>
  </si>
  <si>
    <t>devils_door</t>
    <phoneticPr fontId="3" type="noConversion"/>
  </si>
  <si>
    <t>亡灵传送门反面</t>
    <phoneticPr fontId="3" type="noConversion"/>
  </si>
  <si>
    <t>misc.entity</t>
    <phoneticPr fontId="3" type="noConversion"/>
  </si>
  <si>
    <t>devils_door_back</t>
    <phoneticPr fontId="3" type="noConversion"/>
  </si>
  <si>
    <t>传送门</t>
    <phoneticPr fontId="3" type="noConversion"/>
  </si>
  <si>
    <t>devils_door_new</t>
    <phoneticPr fontId="3" type="noConversion"/>
  </si>
  <si>
    <t>龙晶</t>
    <phoneticPr fontId="3" type="noConversion"/>
  </si>
  <si>
    <t>mag</t>
    <phoneticPr fontId="3" type="noConversion"/>
  </si>
  <si>
    <t>格斗小子</t>
    <phoneticPr fontId="3" type="noConversion"/>
  </si>
  <si>
    <t>技能同英雄，低冷却</t>
    <phoneticPr fontId="3" type="noConversion"/>
  </si>
  <si>
    <t>dragon_shaoxia</t>
    <phoneticPr fontId="3" type="noConversion"/>
  </si>
  <si>
    <t>火焰术士-小怪</t>
    <phoneticPr fontId="3" type="noConversion"/>
  </si>
  <si>
    <t>火焰术士</t>
    <phoneticPr fontId="3" type="noConversion"/>
  </si>
  <si>
    <t>大招加引导版，加酒利用</t>
    <phoneticPr fontId="3" type="noConversion"/>
  </si>
  <si>
    <t>统一模板，爆发一下全体大量伤害，然后消失</t>
    <phoneticPr fontId="3" type="noConversion"/>
  </si>
  <si>
    <t>flametongue_totem</t>
    <phoneticPr fontId="3" type="noConversion"/>
  </si>
  <si>
    <t>哥布林亲王BOSS</t>
    <phoneticPr fontId="3" type="noConversion"/>
  </si>
  <si>
    <t>统一模板，boss</t>
    <phoneticPr fontId="3" type="noConversion"/>
  </si>
  <si>
    <t>horde</t>
    <phoneticPr fontId="3" type="noConversion"/>
  </si>
  <si>
    <t>gallywix_boss</t>
  </si>
  <si>
    <t>哥布林亲王无技能</t>
    <phoneticPr fontId="3" type="noConversion"/>
  </si>
  <si>
    <t>哥布林亲王</t>
    <phoneticPr fontId="3" type="noConversion"/>
  </si>
  <si>
    <t>无技能版，只会逃跑</t>
    <phoneticPr fontId="3" type="noConversion"/>
  </si>
  <si>
    <t>misc.treasure_goblin</t>
    <phoneticPr fontId="3" type="noConversion"/>
  </si>
  <si>
    <t>哥布林亲王(夺宝)</t>
    <phoneticPr fontId="3" type="noConversion"/>
  </si>
  <si>
    <t>夺宝奇兵专用，无技能版，只会逃跑</t>
    <phoneticPr fontId="3" type="noConversion"/>
  </si>
  <si>
    <t>misc.treasure6</t>
    <phoneticPr fontId="3" type="noConversion"/>
  </si>
  <si>
    <t>丛林之门</t>
    <phoneticPr fontId="3" type="noConversion"/>
  </si>
  <si>
    <t>gate_flipx</t>
    <phoneticPr fontId="3" type="noConversion"/>
  </si>
  <si>
    <t>地精奴隶</t>
    <phoneticPr fontId="3" type="noConversion"/>
  </si>
  <si>
    <t>goblin_slaves</t>
    <phoneticPr fontId="3" type="noConversion"/>
  </si>
  <si>
    <t>嗜血狼人</t>
    <phoneticPr fontId="3" type="noConversion"/>
  </si>
  <si>
    <t>地狱咆哮BOSS</t>
    <phoneticPr fontId="3" type="noConversion"/>
  </si>
  <si>
    <t>地狱咆哮</t>
    <phoneticPr fontId="3" type="noConversion"/>
  </si>
  <si>
    <t>BOSS版，多重镜像</t>
    <phoneticPr fontId="3" type="noConversion"/>
  </si>
  <si>
    <t>melee.grom</t>
    <phoneticPr fontId="3" type="noConversion"/>
  </si>
  <si>
    <t>地狱咆哮（剧1-5）</t>
    <phoneticPr fontId="3" type="noConversion"/>
  </si>
  <si>
    <t>1~5演示的牛逼英雄，低CD</t>
    <phoneticPr fontId="3" type="noConversion"/>
  </si>
  <si>
    <t>grom_1-5</t>
    <phoneticPr fontId="3" type="noConversion"/>
  </si>
  <si>
    <t>神牧师</t>
    <phoneticPr fontId="3" type="noConversion"/>
  </si>
  <si>
    <t>misc.5skills_friendly_ratio</t>
    <phoneticPr fontId="3" type="noConversion"/>
  </si>
  <si>
    <t>holy_priest_npc</t>
    <phoneticPr fontId="3" type="noConversion"/>
  </si>
  <si>
    <t>神牧师（剧1-0）</t>
    <phoneticPr fontId="3" type="noConversion"/>
  </si>
  <si>
    <t>初始新手关3技能版</t>
    <phoneticPr fontId="3" type="noConversion"/>
  </si>
  <si>
    <t>healer.holy_priest</t>
    <phoneticPr fontId="3" type="noConversion"/>
  </si>
  <si>
    <t>holy_priest_new</t>
    <phoneticPr fontId="3" type="noConversion"/>
  </si>
  <si>
    <t>ice_cake</t>
    <phoneticPr fontId="3" type="noConversion"/>
  </si>
  <si>
    <t>统一模板，爆发一下全体冰冻，然后消失</t>
    <phoneticPr fontId="3" type="noConversion"/>
  </si>
  <si>
    <t>ice_totem</t>
    <phoneticPr fontId="3" type="noConversion"/>
  </si>
  <si>
    <t>chaos</t>
    <phoneticPr fontId="3" type="noConversion"/>
  </si>
  <si>
    <t>inferno</t>
    <phoneticPr fontId="3" type="noConversion"/>
  </si>
  <si>
    <t>魔煞BOSS</t>
    <phoneticPr fontId="3" type="noConversion"/>
  </si>
  <si>
    <t>统一BOSS模板</t>
    <phoneticPr fontId="3" type="noConversion"/>
  </si>
  <si>
    <t>chaos</t>
    <phoneticPr fontId="3" type="noConversion"/>
  </si>
  <si>
    <t>range.kelthuzad</t>
    <phoneticPr fontId="3" type="noConversion"/>
  </si>
  <si>
    <t>kelthuzad</t>
    <phoneticPr fontId="3" type="noConversion"/>
  </si>
  <si>
    <t>德古拉BOSS</t>
    <phoneticPr fontId="3" type="noConversion"/>
  </si>
  <si>
    <t>德古拉</t>
    <phoneticPr fontId="3" type="noConversion"/>
  </si>
  <si>
    <t>misc.5skills_is_enemy_there</t>
    <phoneticPr fontId="12" type="noConversion"/>
  </si>
  <si>
    <t>德古拉（剧1-0）</t>
    <phoneticPr fontId="3" type="noConversion"/>
  </si>
  <si>
    <t>初始新手关，高HP，出场冷却减少80%，技能顺序释放</t>
    <phoneticPr fontId="3" type="noConversion"/>
  </si>
  <si>
    <t>misc.5skills_no_random</t>
    <phoneticPr fontId="3" type="noConversion"/>
  </si>
  <si>
    <t>kil_jaeden_boss</t>
    <phoneticPr fontId="3" type="noConversion"/>
  </si>
  <si>
    <t>lich_king</t>
    <phoneticPr fontId="3" type="noConversion"/>
  </si>
  <si>
    <t>暗翼统领</t>
    <phoneticPr fontId="3" type="noConversion"/>
  </si>
  <si>
    <t>骷髅战士（冰标记）</t>
    <phoneticPr fontId="3" type="noConversion"/>
  </si>
  <si>
    <t>剧情关卡专用，增加冰标记</t>
    <phoneticPr fontId="3" type="noConversion"/>
  </si>
  <si>
    <t>medievil</t>
    <phoneticPr fontId="3" type="noConversion"/>
  </si>
  <si>
    <t>骷髅射手</t>
    <phoneticPr fontId="3" type="noConversion"/>
  </si>
  <si>
    <t>初始新手关，没技能</t>
    <phoneticPr fontId="3" type="noConversion"/>
  </si>
  <si>
    <t>skeleton_archer_npc</t>
  </si>
  <si>
    <t>骷髅射手</t>
    <phoneticPr fontId="3" type="noConversion"/>
  </si>
  <si>
    <t>剧情关卡专用，增加冰利用</t>
    <phoneticPr fontId="3" type="noConversion"/>
  </si>
  <si>
    <t>骷髅法师</t>
    <phoneticPr fontId="3" type="noConversion"/>
  </si>
  <si>
    <t>healer.blood_priest</t>
    <phoneticPr fontId="3" type="noConversion"/>
  </si>
  <si>
    <t>skeleton_mage</t>
    <phoneticPr fontId="3" type="noConversion"/>
  </si>
  <si>
    <t>大工匠（剧1-0）</t>
    <phoneticPr fontId="3" type="noConversion"/>
  </si>
  <si>
    <t>初始新手关，技能顺序释放</t>
    <phoneticPr fontId="3" type="noConversion"/>
  </si>
  <si>
    <t>同英雄技能（临时资源需替换正式的）</t>
    <phoneticPr fontId="3" type="noConversion"/>
  </si>
  <si>
    <t>mekkatorque</t>
    <phoneticPr fontId="3" type="noConversion"/>
  </si>
  <si>
    <t>mekkatorque_boss</t>
    <phoneticPr fontId="3" type="noConversion"/>
  </si>
  <si>
    <t>treasure</t>
    <phoneticPr fontId="3" type="noConversion"/>
  </si>
  <si>
    <t>伪装成宝箱的怪物、统一模板</t>
    <phoneticPr fontId="3" type="noConversion"/>
  </si>
  <si>
    <t>misc.mimic</t>
    <phoneticPr fontId="3" type="noConversion"/>
  </si>
  <si>
    <t>木宝箱</t>
    <phoneticPr fontId="3" type="noConversion"/>
  </si>
  <si>
    <t>金宝箱</t>
    <phoneticPr fontId="3" type="noConversion"/>
  </si>
  <si>
    <t>treasure_gold</t>
    <phoneticPr fontId="3" type="noConversion"/>
  </si>
  <si>
    <t>木宝箱怪</t>
    <phoneticPr fontId="3" type="noConversion"/>
  </si>
  <si>
    <t>misc.1skill_wander</t>
    <phoneticPr fontId="3" type="noConversion"/>
  </si>
  <si>
    <t>mimic</t>
    <phoneticPr fontId="3" type="noConversion"/>
  </si>
  <si>
    <t>银宝箱怪</t>
    <phoneticPr fontId="3" type="noConversion"/>
  </si>
  <si>
    <t>金宝箱怪</t>
    <phoneticPr fontId="3" type="noConversion"/>
  </si>
  <si>
    <t>misc.1skill_wander</t>
    <phoneticPr fontId="3" type="noConversion"/>
  </si>
  <si>
    <t>mimic_gold</t>
    <phoneticPr fontId="3" type="noConversion"/>
  </si>
  <si>
    <t>木宝箱怪3</t>
    <phoneticPr fontId="3" type="noConversion"/>
  </si>
  <si>
    <t>夺宝奇兵专用、路线3</t>
    <phoneticPr fontId="3" type="noConversion"/>
  </si>
  <si>
    <t>mimic</t>
    <phoneticPr fontId="3" type="noConversion"/>
  </si>
  <si>
    <t>夺宝奇兵专用、路线3</t>
    <phoneticPr fontId="3" type="noConversion"/>
  </si>
  <si>
    <t>mimic_gold</t>
    <phoneticPr fontId="3" type="noConversion"/>
  </si>
  <si>
    <t>木宝箱怪4</t>
    <phoneticPr fontId="3" type="noConversion"/>
  </si>
  <si>
    <t>银宝箱怪4</t>
    <phoneticPr fontId="3" type="noConversion"/>
  </si>
  <si>
    <t>mimic_silver</t>
    <phoneticPr fontId="3" type="noConversion"/>
  </si>
  <si>
    <t>金宝箱怪4</t>
    <phoneticPr fontId="3" type="noConversion"/>
  </si>
  <si>
    <t>夺宝奇兵专用、路线4</t>
    <phoneticPr fontId="3" type="noConversion"/>
  </si>
  <si>
    <t>木宝箱怪5</t>
    <phoneticPr fontId="3" type="noConversion"/>
  </si>
  <si>
    <t>misc.treasure5</t>
    <phoneticPr fontId="3" type="noConversion"/>
  </si>
  <si>
    <t>银宝箱怪5</t>
    <phoneticPr fontId="3" type="noConversion"/>
  </si>
  <si>
    <t>夺宝奇兵专用、路线5</t>
    <phoneticPr fontId="3" type="noConversion"/>
  </si>
  <si>
    <t>misc.treasure6</t>
    <phoneticPr fontId="3" type="noConversion"/>
  </si>
  <si>
    <t>银宝箱怪6</t>
    <phoneticPr fontId="3" type="noConversion"/>
  </si>
  <si>
    <t>夺宝奇兵专用、路线6</t>
    <phoneticPr fontId="3" type="noConversion"/>
  </si>
  <si>
    <t>mimic_silver</t>
    <phoneticPr fontId="3" type="noConversion"/>
  </si>
  <si>
    <t>山丘之王（剧1-0）</t>
    <phoneticPr fontId="3" type="noConversion"/>
  </si>
  <si>
    <t>tank.muradin</t>
    <phoneticPr fontId="3" type="noConversion"/>
  </si>
  <si>
    <t>muradin_npc</t>
    <phoneticPr fontId="3" type="noConversion"/>
  </si>
  <si>
    <t>山丘之王BOSS</t>
    <phoneticPr fontId="3" type="noConversion"/>
  </si>
  <si>
    <t>山丘之王</t>
    <phoneticPr fontId="3" type="noConversion"/>
  </si>
  <si>
    <t>统一BOSS模板</t>
    <phoneticPr fontId="3" type="noConversion"/>
  </si>
  <si>
    <t>食人魔</t>
    <phoneticPr fontId="3" type="noConversion"/>
  </si>
  <si>
    <t>食人魔1-3</t>
    <phoneticPr fontId="3" type="noConversion"/>
  </si>
  <si>
    <t>大招去掉沉默</t>
    <phoneticPr fontId="3" type="noConversion"/>
  </si>
  <si>
    <t>tank.hate</t>
    <phoneticPr fontId="3" type="noConversion"/>
  </si>
  <si>
    <t>食人魔（剧1-0）</t>
    <phoneticPr fontId="3" type="noConversion"/>
  </si>
  <si>
    <t>新手关</t>
    <phoneticPr fontId="3" type="noConversion"/>
  </si>
  <si>
    <t>tank.hate</t>
    <phoneticPr fontId="3" type="noConversion"/>
  </si>
  <si>
    <t>食人魔BOSS</t>
    <phoneticPr fontId="3" type="noConversion"/>
  </si>
  <si>
    <t>BOSS模板</t>
    <phoneticPr fontId="3" type="noConversion"/>
  </si>
  <si>
    <t>月亮女神</t>
    <phoneticPr fontId="3" type="noConversion"/>
  </si>
  <si>
    <t>同英雄技能（临时资源需替换正式的）</t>
    <phoneticPr fontId="3" type="noConversion"/>
  </si>
  <si>
    <t>healer.velen</t>
    <phoneticPr fontId="3" type="noConversion"/>
  </si>
  <si>
    <t>onion_sister</t>
    <phoneticPr fontId="3" type="noConversion"/>
  </si>
  <si>
    <t>牢笼</t>
    <phoneticPr fontId="3" type="noConversion"/>
  </si>
  <si>
    <t>蜘蛛蛹</t>
    <phoneticPr fontId="3" type="noConversion"/>
  </si>
  <si>
    <t>新增突袭小招，大招改为引导</t>
    <phoneticPr fontId="3" type="noConversion"/>
  </si>
  <si>
    <t>rogue</t>
    <phoneticPr fontId="3" type="noConversion"/>
  </si>
  <si>
    <t>潜行者（流水标记）</t>
    <phoneticPr fontId="3" type="noConversion"/>
  </si>
  <si>
    <t>剧情关卡专用，增加流血标记</t>
    <phoneticPr fontId="3" type="noConversion"/>
  </si>
  <si>
    <t>rogue</t>
    <phoneticPr fontId="3" type="noConversion"/>
  </si>
  <si>
    <t>剧情关卡专用，增加光标记</t>
    <phoneticPr fontId="3" type="noConversion"/>
  </si>
  <si>
    <t>scarlet_crusade_light</t>
    <phoneticPr fontId="3" type="noConversion"/>
  </si>
  <si>
    <t>血色战士</t>
    <phoneticPr fontId="3" type="noConversion"/>
  </si>
  <si>
    <t>血色牧师</t>
    <phoneticPr fontId="3" type="noConversion"/>
  </si>
  <si>
    <t>misc.5skills_friendly_ratio</t>
    <phoneticPr fontId="3" type="noConversion"/>
  </si>
  <si>
    <t>scarlet_priest</t>
    <phoneticPr fontId="3" type="noConversion"/>
  </si>
  <si>
    <t>血色牧师（光利用）</t>
    <phoneticPr fontId="3" type="noConversion"/>
  </si>
  <si>
    <t>female</t>
    <phoneticPr fontId="3" type="noConversion"/>
  </si>
  <si>
    <t>血色牧师（剧1-4）</t>
    <phoneticPr fontId="3" type="noConversion"/>
  </si>
  <si>
    <t>1-4关，引导需求，技能改为持续治疗</t>
    <phoneticPr fontId="3" type="noConversion"/>
  </si>
  <si>
    <t>森金盾手（流血利用）</t>
    <phoneticPr fontId="3" type="noConversion"/>
  </si>
  <si>
    <t>剧情关卡专用，增加流血利用</t>
    <phoneticPr fontId="3" type="noConversion"/>
  </si>
  <si>
    <t>senjin_shieldman_boss</t>
    <phoneticPr fontId="3" type="noConversion"/>
  </si>
  <si>
    <t>森金盾手</t>
    <phoneticPr fontId="3" type="noConversion"/>
  </si>
  <si>
    <t>顶盾步兵（酒标记）</t>
    <phoneticPr fontId="3" type="noConversion"/>
  </si>
  <si>
    <t>顶盾步兵</t>
    <phoneticPr fontId="3" type="noConversion"/>
  </si>
  <si>
    <t>剧情关卡专用，增加酒标记</t>
    <phoneticPr fontId="3" type="noConversion"/>
  </si>
  <si>
    <t>shield_infantry_npc</t>
  </si>
  <si>
    <t>misc.sheep</t>
    <phoneticPr fontId="3" type="noConversion"/>
  </si>
  <si>
    <t>phy</t>
    <phoneticPr fontId="3" type="noConversion"/>
  </si>
  <si>
    <t>守卫队长</t>
    <phoneticPr fontId="3" type="noConversion"/>
  </si>
  <si>
    <t>silver_ride</t>
    <phoneticPr fontId="3" type="noConversion"/>
  </si>
  <si>
    <t>嗜血蜘蛛</t>
    <phoneticPr fontId="3" type="noConversion"/>
  </si>
  <si>
    <t>spider</t>
    <phoneticPr fontId="3" type="noConversion"/>
  </si>
  <si>
    <t>瘟疫骑士</t>
    <phoneticPr fontId="3" type="noConversion"/>
  </si>
  <si>
    <t>瘟疫骑士</t>
    <phoneticPr fontId="3" type="noConversion"/>
  </si>
  <si>
    <t>female</t>
    <phoneticPr fontId="3" type="noConversion"/>
  </si>
  <si>
    <t>sylvanas</t>
    <phoneticPr fontId="3" type="noConversion"/>
  </si>
  <si>
    <t>初始新手关，特别3技能版</t>
    <phoneticPr fontId="3" type="noConversion"/>
  </si>
  <si>
    <t>风暴之灵</t>
    <phoneticPr fontId="3" type="noConversion"/>
  </si>
  <si>
    <t>同英雄技能</t>
    <phoneticPr fontId="3" type="noConversion"/>
  </si>
  <si>
    <t>功夫熊猫</t>
    <phoneticPr fontId="3" type="noConversion"/>
  </si>
  <si>
    <t>技能顺序释放</t>
    <phoneticPr fontId="3" type="noConversion"/>
  </si>
  <si>
    <t>魔化神龙掌门（章1-7）</t>
    <phoneticPr fontId="3" type="noConversion"/>
  </si>
  <si>
    <t>taranzhu_boss</t>
    <phoneticPr fontId="3" type="noConversion"/>
  </si>
  <si>
    <t>特别BOSS版</t>
    <phoneticPr fontId="3" type="noConversion"/>
  </si>
  <si>
    <t>melee.taranzhu</t>
    <phoneticPr fontId="3" type="noConversion"/>
  </si>
  <si>
    <t>taranzhu_boss</t>
    <phoneticPr fontId="3" type="noConversion"/>
  </si>
  <si>
    <t>嘲讽图腾</t>
    <phoneticPr fontId="3" type="noConversion"/>
  </si>
  <si>
    <t>taunt_totem</t>
    <phoneticPr fontId="3" type="noConversion"/>
  </si>
  <si>
    <t>统一模板</t>
    <phoneticPr fontId="3" type="noConversion"/>
  </si>
  <si>
    <t>tauren_warrior_npc</t>
    <phoneticPr fontId="3" type="noConversion"/>
  </si>
  <si>
    <t>melee.thor</t>
    <phoneticPr fontId="3" type="noConversion"/>
  </si>
  <si>
    <t>thor</t>
    <phoneticPr fontId="3" type="noConversion"/>
  </si>
  <si>
    <t>雷神索尔（章1-0）</t>
    <phoneticPr fontId="3" type="noConversion"/>
  </si>
  <si>
    <t>treant</t>
    <phoneticPr fontId="3" type="noConversion"/>
  </si>
  <si>
    <t>宝箱怪</t>
    <phoneticPr fontId="3" type="noConversion"/>
  </si>
  <si>
    <t>木宝箱</t>
    <phoneticPr fontId="3" type="noConversion"/>
  </si>
  <si>
    <t>统一模板（非怪物版）</t>
    <phoneticPr fontId="3" type="noConversion"/>
  </si>
  <si>
    <t>银宝箱</t>
    <phoneticPr fontId="3" type="noConversion"/>
  </si>
  <si>
    <t>统一模板（非怪物版）</t>
    <phoneticPr fontId="3" type="noConversion"/>
  </si>
  <si>
    <t>剧情关卡专用，增加流血标记</t>
    <phoneticPr fontId="3" type="noConversion"/>
  </si>
  <si>
    <t>巨魔猎手</t>
    <phoneticPr fontId="3" type="noConversion"/>
  </si>
  <si>
    <t>troll_hunter</t>
    <phoneticPr fontId="3" type="noConversion"/>
  </si>
  <si>
    <t>圣光使者</t>
    <phoneticPr fontId="3" type="noConversion"/>
  </si>
  <si>
    <t>tank.uther_boss</t>
    <phoneticPr fontId="3" type="noConversion"/>
  </si>
  <si>
    <t>uther_boss</t>
    <phoneticPr fontId="3" type="noConversion"/>
  </si>
  <si>
    <t>风暴国王（章1-0）</t>
    <phoneticPr fontId="3" type="noConversion"/>
  </si>
  <si>
    <t>初始新手关，大招为单体</t>
    <phoneticPr fontId="3" type="noConversion"/>
  </si>
  <si>
    <t>BOSS特别3技能版</t>
    <phoneticPr fontId="3" type="noConversion"/>
  </si>
  <si>
    <t>varian_new</t>
    <phoneticPr fontId="3" type="noConversion"/>
  </si>
  <si>
    <t>蛇头女妖（章1-0）</t>
    <phoneticPr fontId="3" type="noConversion"/>
  </si>
  <si>
    <t>蛇头女妖</t>
    <phoneticPr fontId="3" type="noConversion"/>
  </si>
  <si>
    <t>vashj_npc</t>
  </si>
  <si>
    <t>蛇头女妖（不反击）</t>
    <phoneticPr fontId="3" type="noConversion"/>
  </si>
  <si>
    <t>BOSS特别4技能版</t>
    <phoneticPr fontId="3" type="noConversion"/>
  </si>
  <si>
    <t>蛇头女妖（投降）</t>
    <phoneticPr fontId="3" type="noConversion"/>
  </si>
  <si>
    <t>misc.treasure_boss</t>
    <phoneticPr fontId="3" type="noConversion"/>
  </si>
  <si>
    <t>蛇头女妖</t>
    <phoneticPr fontId="3" type="noConversion"/>
  </si>
  <si>
    <t>蛇头女妖BOSS</t>
    <phoneticPr fontId="3" type="noConversion"/>
  </si>
  <si>
    <t>vashj_boss</t>
    <phoneticPr fontId="3" type="noConversion"/>
  </si>
  <si>
    <t>先知圣者</t>
    <phoneticPr fontId="3" type="noConversion"/>
  </si>
  <si>
    <t>先知圣者</t>
    <phoneticPr fontId="3" type="noConversion"/>
  </si>
  <si>
    <t>BOSS特别4技能版</t>
    <phoneticPr fontId="3" type="noConversion"/>
  </si>
  <si>
    <t>velen_boss</t>
    <phoneticPr fontId="3" type="noConversion"/>
  </si>
  <si>
    <t>丛林祭司BOSS</t>
    <phoneticPr fontId="3" type="noConversion"/>
  </si>
  <si>
    <t>丛林祭司</t>
    <phoneticPr fontId="3" type="noConversion"/>
  </si>
  <si>
    <t>healer.velen_boss</t>
    <phoneticPr fontId="3" type="noConversion"/>
  </si>
  <si>
    <t>volJin_boss</t>
    <phoneticPr fontId="3" type="noConversion"/>
  </si>
  <si>
    <t>嗜血恶狼</t>
    <phoneticPr fontId="3" type="noConversion"/>
  </si>
  <si>
    <t>仙游者</t>
    <phoneticPr fontId="3" type="noConversion"/>
  </si>
  <si>
    <t>仙游者</t>
    <phoneticPr fontId="3" type="noConversion"/>
  </si>
  <si>
    <t>xianyou</t>
    <phoneticPr fontId="3" type="noConversion"/>
  </si>
  <si>
    <t>剑圣分身</t>
    <phoneticPr fontId="3" type="noConversion"/>
  </si>
  <si>
    <t>剑圣分身技能</t>
    <phoneticPr fontId="3" type="noConversion"/>
  </si>
  <si>
    <t>misc.1skills_summon</t>
    <phoneticPr fontId="3" type="noConversion"/>
  </si>
  <si>
    <t>grom</t>
    <phoneticPr fontId="3" type="noConversion"/>
  </si>
  <si>
    <t>ghoul</t>
    <phoneticPr fontId="3" type="noConversion"/>
  </si>
  <si>
    <t>哥布林亲王-小地精</t>
    <phoneticPr fontId="3" type="noConversion"/>
  </si>
  <si>
    <t>healer.goblin</t>
    <phoneticPr fontId="3" type="noConversion"/>
  </si>
  <si>
    <t>goblin</t>
    <phoneticPr fontId="3" type="noConversion"/>
  </si>
  <si>
    <t>丛林祭司-治疗图腾</t>
    <phoneticPr fontId="3" type="noConversion"/>
  </si>
  <si>
    <t>丛林祭司的召唤技能</t>
    <phoneticPr fontId="3" type="noConversion"/>
  </si>
  <si>
    <t>misc.entity_call</t>
    <phoneticPr fontId="3" type="noConversion"/>
  </si>
  <si>
    <t>treatment_of_totem</t>
    <phoneticPr fontId="3" type="noConversion"/>
  </si>
  <si>
    <t>丛林祭司-绵羊</t>
    <phoneticPr fontId="3" type="noConversion"/>
  </si>
  <si>
    <t>丛林祭司的变身技能</t>
    <phoneticPr fontId="3" type="noConversion"/>
  </si>
  <si>
    <t>sheep</t>
    <phoneticPr fontId="3" type="noConversion"/>
  </si>
  <si>
    <t>变身技能的效果，暂时没英雄用</t>
    <phoneticPr fontId="3" type="noConversion"/>
  </si>
  <si>
    <t>misc.sheep</t>
    <phoneticPr fontId="3" type="noConversion"/>
  </si>
  <si>
    <t>frog</t>
    <phoneticPr fontId="3" type="noConversion"/>
  </si>
  <si>
    <t>独角魔的召唤技能</t>
    <phoneticPr fontId="3" type="noConversion"/>
  </si>
  <si>
    <t>beetle</t>
    <phoneticPr fontId="3" type="noConversion"/>
  </si>
  <si>
    <t>召唤技能的效果，暂时没英雄用</t>
    <phoneticPr fontId="3" type="noConversion"/>
  </si>
  <si>
    <t>小树人</t>
    <phoneticPr fontId="3" type="noConversion"/>
  </si>
  <si>
    <t>healer.goblin</t>
    <phoneticPr fontId="3" type="noConversion"/>
  </si>
  <si>
    <t>火元素</t>
    <phoneticPr fontId="3" type="noConversion"/>
  </si>
  <si>
    <t>宝箱怪-宝箱</t>
    <phoneticPr fontId="3" type="noConversion"/>
  </si>
  <si>
    <t>冒险关卡中，宝箱怪的伪装</t>
    <phoneticPr fontId="3" type="noConversion"/>
  </si>
  <si>
    <t>treasure</t>
    <phoneticPr fontId="3" type="noConversion"/>
  </si>
  <si>
    <t>冰雪女王-雪人</t>
    <phoneticPr fontId="3" type="noConversion"/>
  </si>
  <si>
    <t>冰雪女王的召唤生物</t>
    <phoneticPr fontId="3" type="noConversion"/>
  </si>
  <si>
    <t>misc.5skills_summon</t>
    <phoneticPr fontId="3" type="noConversion"/>
  </si>
  <si>
    <t>九尾狐的召唤生物</t>
    <phoneticPr fontId="3" type="noConversion"/>
  </si>
  <si>
    <t>misc.5skills_summon</t>
    <phoneticPr fontId="3" type="noConversion"/>
  </si>
  <si>
    <t>地狱火</t>
    <phoneticPr fontId="3" type="noConversion"/>
  </si>
  <si>
    <t>召唤生物，暂时没英雄用</t>
    <phoneticPr fontId="3" type="noConversion"/>
  </si>
  <si>
    <t>inferno_call</t>
    <phoneticPr fontId="3" type="noConversion"/>
  </si>
  <si>
    <t>salou_farr</t>
    <phoneticPr fontId="3" type="noConversion"/>
  </si>
  <si>
    <t>恶魔形态</t>
    <phoneticPr fontId="3" type="noConversion"/>
  </si>
  <si>
    <t xml:space="preserve">illidan </t>
    <phoneticPr fontId="3" type="noConversion"/>
  </si>
  <si>
    <t>大工匠BOSS-炸弹</t>
    <phoneticPr fontId="3" type="noConversion"/>
  </si>
  <si>
    <t>大工匠BOSS的大炸弹</t>
    <phoneticPr fontId="3" type="noConversion"/>
  </si>
  <si>
    <t>bomb</t>
    <phoneticPr fontId="3" type="noConversion"/>
  </si>
  <si>
    <t>丛林祭司BOSS-巢穴</t>
    <phoneticPr fontId="3" type="noConversion"/>
  </si>
  <si>
    <t>丛林祭司BOSS的召唤技能</t>
    <phoneticPr fontId="3" type="noConversion"/>
  </si>
  <si>
    <t>misc.1skills_summon_static</t>
    <phoneticPr fontId="3" type="noConversion"/>
  </si>
  <si>
    <t>nest</t>
    <phoneticPr fontId="3" type="noConversion"/>
  </si>
  <si>
    <t>先知圣者BOSS-援军</t>
    <phoneticPr fontId="3" type="noConversion"/>
  </si>
  <si>
    <t>先知圣者BOSS的召唤技能</t>
    <phoneticPr fontId="3" type="noConversion"/>
  </si>
  <si>
    <t>water_elemental</t>
    <phoneticPr fontId="3" type="noConversion"/>
  </si>
  <si>
    <t>先知圣者BOSS-狼</t>
    <phoneticPr fontId="3" type="noConversion"/>
  </si>
  <si>
    <t>巢穴-小强</t>
    <phoneticPr fontId="3" type="noConversion"/>
  </si>
  <si>
    <t>丛林祭司BOSS的巢穴的召唤生物</t>
    <phoneticPr fontId="3" type="noConversion"/>
  </si>
  <si>
    <t>beetle</t>
    <phoneticPr fontId="3" type="noConversion"/>
  </si>
  <si>
    <t>地精亲王BOSS-炸弹</t>
    <phoneticPr fontId="3" type="noConversion"/>
  </si>
  <si>
    <t>地精亲王BOSS的召唤生物</t>
    <phoneticPr fontId="3" type="noConversion"/>
  </si>
  <si>
    <t>森林半神BOSS-蜘蛛</t>
    <phoneticPr fontId="3" type="noConversion"/>
  </si>
  <si>
    <t>森林半神BOSS-幽灵狼</t>
    <phoneticPr fontId="3" type="noConversion"/>
  </si>
  <si>
    <t>森林半神BOSS的召唤生物</t>
    <phoneticPr fontId="3" type="noConversion"/>
  </si>
  <si>
    <t>ghost_wolf</t>
    <phoneticPr fontId="3" type="noConversion"/>
  </si>
  <si>
    <t>demon_gorilla</t>
    <phoneticPr fontId="3" type="noConversion"/>
  </si>
  <si>
    <t>圣光使者BOSS-圣灵</t>
    <phoneticPr fontId="3" type="noConversion"/>
  </si>
  <si>
    <t>圣光使者BOSS的召唤生物</t>
    <phoneticPr fontId="3" type="noConversion"/>
  </si>
  <si>
    <t>uther</t>
    <phoneticPr fontId="3" type="noConversion"/>
  </si>
  <si>
    <t>山丘之王BOSS-天神下凡</t>
    <phoneticPr fontId="3" type="noConversion"/>
  </si>
  <si>
    <t>grom</t>
    <phoneticPr fontId="3" type="noConversion"/>
  </si>
  <si>
    <t>狂战士BOSS的变身</t>
    <phoneticPr fontId="3" type="noConversion"/>
  </si>
  <si>
    <t>剑圣BOSS-分身1</t>
    <phoneticPr fontId="3" type="noConversion"/>
  </si>
  <si>
    <t>剑圣BOSS的分身技能</t>
    <phoneticPr fontId="3" type="noConversion"/>
  </si>
  <si>
    <t>剑圣BOSS-分身2</t>
    <phoneticPr fontId="3" type="noConversion"/>
  </si>
  <si>
    <t>剑圣BOSS的分身技能</t>
    <phoneticPr fontId="3" type="noConversion"/>
  </si>
  <si>
    <t>misc.1skills_summon</t>
    <phoneticPr fontId="3" type="noConversion"/>
  </si>
  <si>
    <t>蛇头女妖BOSS-石像</t>
    <phoneticPr fontId="3" type="noConversion"/>
  </si>
  <si>
    <t>figure_stone</t>
    <phoneticPr fontId="3" type="noConversion"/>
  </si>
  <si>
    <t>bomb</t>
    <phoneticPr fontId="3" type="noConversion"/>
  </si>
  <si>
    <t>哈迪斯的召唤（无光标记）</t>
    <phoneticPr fontId="3" type="noConversion"/>
  </si>
  <si>
    <t>misc.5skills_is_enemy_there</t>
    <phoneticPr fontId="3" type="noConversion"/>
  </si>
  <si>
    <t>哈迪斯-死神光标记</t>
    <phoneticPr fontId="3" type="noConversion"/>
  </si>
  <si>
    <t>哈迪斯的召唤（有光标记版本）</t>
    <phoneticPr fontId="3" type="noConversion"/>
  </si>
  <si>
    <t>healer.cenarius</t>
    <phoneticPr fontId="3" type="noConversion"/>
  </si>
  <si>
    <t>犬妖贤者-火舌图腾</t>
    <phoneticPr fontId="3" type="noConversion"/>
  </si>
  <si>
    <t>犬妖贤者的召唤</t>
    <phoneticPr fontId="3" type="noConversion"/>
  </si>
  <si>
    <t>flametongue_totem_new</t>
    <phoneticPr fontId="3" type="noConversion"/>
  </si>
  <si>
    <t>邪神洛基-恶魔</t>
    <phoneticPr fontId="3" type="noConversion"/>
  </si>
  <si>
    <t>misc.2skills_summon_heal</t>
    <phoneticPr fontId="3" type="noConversion"/>
  </si>
  <si>
    <t>skeleton_wizard_npc</t>
  </si>
  <si>
    <t>刀锋女皇-刺蛇</t>
    <phoneticPr fontId="3" type="noConversion"/>
  </si>
  <si>
    <t>刀锋女皇召唤刺蛇</t>
    <phoneticPr fontId="3" type="noConversion"/>
  </si>
  <si>
    <t>hydralisks</t>
    <phoneticPr fontId="3" type="noConversion"/>
  </si>
  <si>
    <t>九尾妖狐-先祖图腾</t>
    <phoneticPr fontId="3" type="noConversion"/>
  </si>
  <si>
    <t>totem_ancestors</t>
    <phoneticPr fontId="3" type="noConversion"/>
  </si>
  <si>
    <t>冰雪女王（章1-0）</t>
    <phoneticPr fontId="3" type="noConversion"/>
  </si>
  <si>
    <t>冰雪女王</t>
    <phoneticPr fontId="3" type="noConversion"/>
  </si>
  <si>
    <t>初始新手关，冰雪女王</t>
    <phoneticPr fontId="3" type="noConversion"/>
  </si>
  <si>
    <t>misc.5skills_second_target_is_valid</t>
    <phoneticPr fontId="3" type="noConversion"/>
  </si>
  <si>
    <t>ice_queen_new_player</t>
    <phoneticPr fontId="3" type="noConversion"/>
  </si>
  <si>
    <t>人鱼公主（流血标记）</t>
    <phoneticPr fontId="3" type="noConversion"/>
  </si>
  <si>
    <t>米迦勒</t>
    <phoneticPr fontId="3" type="noConversion"/>
  </si>
  <si>
    <t>healer.salou_farr</t>
    <phoneticPr fontId="3" type="noConversion"/>
  </si>
  <si>
    <t>剧情关卡专用，增加酒利用</t>
    <phoneticPr fontId="3" type="noConversion"/>
  </si>
  <si>
    <t>哈迪斯（光标记）</t>
    <phoneticPr fontId="3" type="noConversion"/>
  </si>
  <si>
    <t>hades</t>
    <phoneticPr fontId="3" type="noConversion"/>
  </si>
  <si>
    <t>米迦勒</t>
    <phoneticPr fontId="3" type="noConversion"/>
  </si>
  <si>
    <t>剧情关卡专用，增加光利用</t>
    <phoneticPr fontId="3" type="noConversion"/>
  </si>
  <si>
    <t>healer.michael</t>
    <phoneticPr fontId="3" type="noConversion"/>
  </si>
  <si>
    <t>michael</t>
    <phoneticPr fontId="3" type="noConversion"/>
  </si>
  <si>
    <t>狮王辛巴（流血利用）</t>
    <phoneticPr fontId="3" type="noConversion"/>
  </si>
  <si>
    <t>狮王辛巴</t>
    <phoneticPr fontId="3" type="noConversion"/>
  </si>
  <si>
    <t>melee.simba</t>
    <phoneticPr fontId="3" type="noConversion"/>
  </si>
  <si>
    <t>simba</t>
    <phoneticPr fontId="3" type="noConversion"/>
  </si>
  <si>
    <t>齐天大圣（光利用）</t>
    <phoneticPr fontId="3" type="noConversion"/>
  </si>
  <si>
    <t>齐天大圣</t>
    <phoneticPr fontId="3" type="noConversion"/>
  </si>
  <si>
    <t>misc.5skills_second_target_is_valid</t>
    <phoneticPr fontId="3" type="noConversion"/>
  </si>
  <si>
    <t>娅美蝶（光标记）</t>
    <phoneticPr fontId="3" type="noConversion"/>
  </si>
  <si>
    <t>娅美蝶</t>
    <phoneticPr fontId="3" type="noConversion"/>
  </si>
  <si>
    <t>healer.butterfly</t>
    <phoneticPr fontId="3" type="noConversion"/>
  </si>
  <si>
    <t>butterfly</t>
    <phoneticPr fontId="3" type="noConversion"/>
  </si>
  <si>
    <t>关卡1-7，BOSS版</t>
    <phoneticPr fontId="3" type="noConversion"/>
  </si>
  <si>
    <t>elf_assassin_boss</t>
    <phoneticPr fontId="3" type="noConversion"/>
  </si>
  <si>
    <t>鳄鱼雷克(关卡4-7)</t>
    <phoneticPr fontId="3" type="noConversion"/>
  </si>
  <si>
    <t>关卡4-7，BOSS版</t>
    <phoneticPr fontId="3" type="noConversion"/>
  </si>
  <si>
    <t>关卡4-10，BOSS版</t>
    <phoneticPr fontId="3" type="noConversion"/>
  </si>
  <si>
    <t>德古拉(关卡5-10)</t>
    <phoneticPr fontId="3" type="noConversion"/>
  </si>
  <si>
    <t>关卡5-10，4技能BOSS版</t>
    <phoneticPr fontId="3" type="noConversion"/>
  </si>
  <si>
    <t>misc.5skills_is_enemy_there</t>
    <phoneticPr fontId="12" type="noConversion"/>
  </si>
  <si>
    <t>kil_jaeden</t>
    <phoneticPr fontId="3" type="noConversion"/>
  </si>
  <si>
    <t>关卡7-1，4技能BOSS版</t>
    <phoneticPr fontId="3" type="noConversion"/>
  </si>
  <si>
    <t>丛林祭司(关卡8-3)</t>
    <phoneticPr fontId="3" type="noConversion"/>
  </si>
  <si>
    <t>关卡8-3，4技能BOSS版</t>
    <phoneticPr fontId="3" type="noConversion"/>
  </si>
  <si>
    <t>关卡8-7，BOSS-5技能版</t>
    <phoneticPr fontId="3" type="noConversion"/>
  </si>
  <si>
    <t>cenarius_boss</t>
    <phoneticPr fontId="3" type="noConversion"/>
  </si>
  <si>
    <t>关卡10-7，4技能BOSS版</t>
    <phoneticPr fontId="3" type="noConversion"/>
  </si>
  <si>
    <t>莉莉丝（剧1-0）</t>
    <phoneticPr fontId="3" type="noConversion"/>
  </si>
  <si>
    <t>初始新手关</t>
    <phoneticPr fontId="3" type="noConversion"/>
  </si>
  <si>
    <t>风暴之灵（剧1-0）</t>
    <phoneticPr fontId="3" type="noConversion"/>
  </si>
  <si>
    <t>咕叽咕叽（剧1-0）</t>
    <phoneticPr fontId="3" type="noConversion"/>
  </si>
  <si>
    <t>BOSS版本，4技能</t>
    <phoneticPr fontId="3" type="noConversion"/>
  </si>
  <si>
    <t>misc.5skills_friendly_ratio</t>
    <phoneticPr fontId="12" type="noConversion"/>
  </si>
  <si>
    <t>guji_boss</t>
    <phoneticPr fontId="8" type="noConversion"/>
  </si>
  <si>
    <t>女武神(关卡7-7)</t>
    <phoneticPr fontId="3" type="noConversion"/>
  </si>
  <si>
    <t>女武神</t>
    <phoneticPr fontId="3" type="noConversion"/>
  </si>
  <si>
    <t>关卡7-7，4技能BOSS版</t>
    <phoneticPr fontId="3" type="noConversion"/>
  </si>
  <si>
    <t>misc.5skills_third_self_hp_ratio</t>
    <phoneticPr fontId="3" type="noConversion"/>
  </si>
  <si>
    <t>wushen</t>
    <phoneticPr fontId="3" type="noConversion"/>
  </si>
  <si>
    <t>刀锋女皇(关卡8-10)</t>
    <phoneticPr fontId="3" type="noConversion"/>
  </si>
  <si>
    <t>关卡8-10，4技能BOSS版</t>
    <phoneticPr fontId="3" type="noConversion"/>
  </si>
  <si>
    <t>scarlet_crusade_npc</t>
  </si>
  <si>
    <t>吉尔伽美什</t>
    <phoneticPr fontId="3" type="noConversion"/>
  </si>
  <si>
    <t>关卡9-10，4技能BOSS版</t>
    <phoneticPr fontId="3" type="noConversion"/>
  </si>
  <si>
    <t>冰雪女王(关卡10-3)</t>
    <phoneticPr fontId="3" type="noConversion"/>
  </si>
  <si>
    <t>关卡10-3，4技能BOSS版</t>
    <phoneticPr fontId="3" type="noConversion"/>
  </si>
  <si>
    <t>精灵游侠(关卡12-3)</t>
    <phoneticPr fontId="3" type="noConversion"/>
  </si>
  <si>
    <t>关卡12-3，4技能BOSS版</t>
    <phoneticPr fontId="3" type="noConversion"/>
  </si>
  <si>
    <t>elf_assassin_npc</t>
    <phoneticPr fontId="3" type="noConversion"/>
  </si>
  <si>
    <t>雅典娜</t>
    <phoneticPr fontId="3" type="noConversion"/>
  </si>
  <si>
    <t>range.athena</t>
    <phoneticPr fontId="3" type="noConversion"/>
  </si>
  <si>
    <t>athena</t>
    <phoneticPr fontId="3" type="noConversion"/>
  </si>
  <si>
    <t>人鱼公主(3-10)</t>
    <phoneticPr fontId="3" type="noConversion"/>
  </si>
  <si>
    <t>关卡3-10，4技能BOSS版</t>
    <phoneticPr fontId="3" type="noConversion"/>
  </si>
  <si>
    <t>female</t>
    <phoneticPr fontId="3" type="noConversion"/>
  </si>
  <si>
    <t>healer.salou_farr</t>
    <phoneticPr fontId="3" type="noConversion"/>
  </si>
  <si>
    <t>蛇头女妖（无回血）</t>
    <phoneticPr fontId="3" type="noConversion"/>
  </si>
  <si>
    <t>死亡骑士BOSS（无召唤）</t>
    <phoneticPr fontId="3" type="noConversion"/>
  </si>
  <si>
    <t>lich_king</t>
    <phoneticPr fontId="3" type="noConversion"/>
  </si>
  <si>
    <t>路西法BOSS</t>
    <phoneticPr fontId="3" type="noConversion"/>
  </si>
  <si>
    <t>路西法</t>
    <phoneticPr fontId="3" type="noConversion"/>
  </si>
  <si>
    <t>range.lucifer</t>
    <phoneticPr fontId="3" type="noConversion"/>
  </si>
  <si>
    <t>lucifer</t>
    <phoneticPr fontId="3" type="noConversion"/>
  </si>
  <si>
    <t>超能大白BOSS</t>
    <phoneticPr fontId="3" type="noConversion"/>
  </si>
  <si>
    <t>超能大白</t>
    <phoneticPr fontId="3" type="noConversion"/>
  </si>
  <si>
    <t>magani_copper</t>
    <phoneticPr fontId="3" type="noConversion"/>
  </si>
  <si>
    <t>月亮女神BOSS</t>
    <phoneticPr fontId="3" type="noConversion"/>
  </si>
  <si>
    <t>moon_goddess_hero</t>
    <phoneticPr fontId="3" type="noConversion"/>
  </si>
  <si>
    <t>齐天大圣BOSS</t>
    <phoneticPr fontId="3" type="noConversion"/>
  </si>
  <si>
    <t>齐天大圣</t>
    <phoneticPr fontId="3" type="noConversion"/>
  </si>
  <si>
    <t>misc.5skills_second_target_is_valid</t>
    <phoneticPr fontId="3" type="noConversion"/>
  </si>
  <si>
    <t>monkey_king_hero</t>
    <phoneticPr fontId="3" type="noConversion"/>
  </si>
  <si>
    <t>饥荒骑士BOSS</t>
    <phoneticPr fontId="3" type="noConversion"/>
  </si>
  <si>
    <t>饥荒骑士</t>
    <phoneticPr fontId="3" type="noConversion"/>
  </si>
  <si>
    <t>healer.death_knight</t>
    <phoneticPr fontId="3" type="noConversion"/>
  </si>
  <si>
    <t>death_knight_hero</t>
    <phoneticPr fontId="3" type="noConversion"/>
  </si>
  <si>
    <t>娅美蝶BOSS</t>
    <phoneticPr fontId="3" type="noConversion"/>
  </si>
  <si>
    <t>娅美蝶</t>
    <phoneticPr fontId="3" type="noConversion"/>
  </si>
  <si>
    <t>healer.butterfly</t>
    <phoneticPr fontId="3" type="noConversion"/>
  </si>
  <si>
    <t>butterfly_hero</t>
    <phoneticPr fontId="3" type="noConversion"/>
  </si>
  <si>
    <t>melee.hades</t>
    <phoneticPr fontId="3" type="noConversion"/>
  </si>
  <si>
    <t>雅典娜1</t>
  </si>
  <si>
    <t>雅典娜2</t>
  </si>
  <si>
    <t>雅典娜3</t>
  </si>
  <si>
    <t>雅典娜4</t>
  </si>
  <si>
    <t>雅典娜5</t>
  </si>
  <si>
    <t>雅典娜6</t>
  </si>
  <si>
    <t>雅典娜7</t>
  </si>
  <si>
    <t>雅典娜8</t>
  </si>
  <si>
    <t>雅典娜10</t>
  </si>
  <si>
    <t>雅典娜9</t>
  </si>
  <si>
    <t>雅典娜关卡(14-10)</t>
  </si>
  <si>
    <t>雅典娜的化身</t>
    <phoneticPr fontId="3" type="noConversion"/>
  </si>
  <si>
    <t>森金盾手</t>
  </si>
  <si>
    <t>精灵游侠(关卡12-3)</t>
  </si>
  <si>
    <t>魔化猩猩</t>
  </si>
  <si>
    <t>哥布林亲王BOSS</t>
  </si>
  <si>
    <t>嗜血狼人BOSS</t>
  </si>
  <si>
    <t>食人魔BOSS</t>
  </si>
  <si>
    <t>牛头佣兵</t>
  </si>
  <si>
    <t>血色牧师</t>
  </si>
  <si>
    <t>血色战士</t>
  </si>
  <si>
    <t>蛇头女妖BOSS</t>
  </si>
  <si>
    <t>刀锋女皇(关卡8-10)</t>
    <phoneticPr fontId="3" type="noConversion"/>
  </si>
  <si>
    <t>娅美蝶BOSS</t>
  </si>
  <si>
    <t>嗜血蜘蛛</t>
  </si>
  <si>
    <t>巨魔猎手</t>
  </si>
  <si>
    <t>雅典娜1</t>
    <phoneticPr fontId="3" type="noConversion"/>
  </si>
  <si>
    <t>邪恶树人</t>
  </si>
  <si>
    <t>刀锋女皇(关卡8-10)</t>
  </si>
  <si>
    <t>丛林游侠</t>
  </si>
  <si>
    <t>丛林游侠</t>
    <phoneticPr fontId="3" type="noConversion"/>
  </si>
  <si>
    <t>森金盾手</t>
    <phoneticPr fontId="3" type="noConversion"/>
  </si>
  <si>
    <t>哥布林亲王</t>
  </si>
  <si>
    <t>牛头佣兵</t>
    <phoneticPr fontId="3" type="noConversion"/>
  </si>
  <si>
    <t>食人魔</t>
  </si>
  <si>
    <t>嗜血狼人</t>
  </si>
  <si>
    <t>嗜血狼人</t>
    <phoneticPr fontId="3" type="noConversion"/>
  </si>
  <si>
    <t>娅美蝶</t>
  </si>
  <si>
    <t>娅美蝶</t>
    <phoneticPr fontId="3" type="noConversion"/>
  </si>
  <si>
    <t>刀锋女皇</t>
    <phoneticPr fontId="3" type="noConversion"/>
  </si>
  <si>
    <t>魔化熊猫人</t>
  </si>
  <si>
    <t>魔化熊猫人</t>
    <phoneticPr fontId="3" type="noConversion"/>
  </si>
  <si>
    <t>魔化熊猫人</t>
    <phoneticPr fontId="3" type="noConversion"/>
  </si>
  <si>
    <t>雅典娜的化身</t>
  </si>
  <si>
    <t>金宝箱</t>
  </si>
  <si>
    <t>guard1_normal</t>
  </si>
  <si>
    <t>guard1_boss</t>
  </si>
  <si>
    <t>guard_box1</t>
  </si>
  <si>
    <t>guard2_normal</t>
  </si>
  <si>
    <t>guard2_boss</t>
  </si>
  <si>
    <t>guard3_normal</t>
  </si>
  <si>
    <t>guard3_boss</t>
  </si>
  <si>
    <t>guard4_normal</t>
  </si>
  <si>
    <t>guard4_boss</t>
  </si>
  <si>
    <t>guard1_boss</t>
    <phoneticPr fontId="3" type="noConversion"/>
  </si>
  <si>
    <t>guard1_boss</t>
    <phoneticPr fontId="3" type="noConversion"/>
  </si>
  <si>
    <t>guard1_boss</t>
    <phoneticPr fontId="3" type="noConversion"/>
  </si>
  <si>
    <t>guard1_box</t>
    <phoneticPr fontId="3" type="noConversion"/>
  </si>
  <si>
    <t>guard2_boss</t>
    <phoneticPr fontId="3" type="noConversion"/>
  </si>
  <si>
    <t>undead5</t>
  </si>
  <si>
    <t>throne5</t>
  </si>
  <si>
    <t>treasure5</t>
  </si>
  <si>
    <t>guard5</t>
  </si>
  <si>
    <t>throne5</t>
    <phoneticPr fontId="12" type="noConversion"/>
  </si>
  <si>
    <t>超能大白(带觉醒)</t>
    <phoneticPr fontId="3" type="noConversion"/>
  </si>
  <si>
    <t>超能大白</t>
    <phoneticPr fontId="3" type="noConversion"/>
  </si>
  <si>
    <t>超能大白英雄复刻，带觉醒</t>
    <phoneticPr fontId="3" type="noConversion"/>
  </si>
  <si>
    <t>male</t>
    <phoneticPr fontId="3" type="noConversion"/>
  </si>
  <si>
    <t>misc.5skills</t>
    <phoneticPr fontId="12" type="noConversion"/>
  </si>
  <si>
    <t>magani_copper_hero</t>
    <phoneticPr fontId="8" type="noConversion"/>
  </si>
  <si>
    <t>冰雪女王(带觉醒)</t>
    <phoneticPr fontId="3" type="noConversion"/>
  </si>
  <si>
    <t>冰雪女王英雄复刻，带觉醒</t>
    <phoneticPr fontId="3" type="noConversion"/>
  </si>
  <si>
    <t>misc.5skills_second_target_is_valid</t>
    <phoneticPr fontId="12" type="noConversion"/>
  </si>
  <si>
    <t>ice_queen</t>
    <phoneticPr fontId="8" type="noConversion"/>
  </si>
  <si>
    <t>剑圣(带觉醒)</t>
  </si>
  <si>
    <t>剑圣</t>
  </si>
  <si>
    <t>剑圣英雄复刻，带觉醒</t>
  </si>
  <si>
    <t>melee.grom</t>
    <phoneticPr fontId="12" type="noConversion"/>
  </si>
  <si>
    <t>grom</t>
    <phoneticPr fontId="8" type="noConversion"/>
  </si>
  <si>
    <t>九尾妖狐(带觉醒)</t>
  </si>
  <si>
    <t>九尾妖狐</t>
  </si>
  <si>
    <t>九尾妖狐英雄复刻，带觉醒</t>
  </si>
  <si>
    <t>fox_hero</t>
    <phoneticPr fontId="8" type="noConversion"/>
  </si>
  <si>
    <t>冥王哈迪斯(带觉醒)</t>
  </si>
  <si>
    <t>冥王哈迪斯</t>
  </si>
  <si>
    <t>冥王哈迪斯英雄复刻，带觉醒</t>
  </si>
  <si>
    <t>melee.hades</t>
    <phoneticPr fontId="12" type="noConversion"/>
  </si>
  <si>
    <t>hades_hero</t>
    <phoneticPr fontId="8" type="noConversion"/>
  </si>
  <si>
    <t>女神雅典娜(带觉醒)</t>
  </si>
  <si>
    <t>女神雅典娜</t>
  </si>
  <si>
    <t>女神雅典娜英雄复刻，带觉醒</t>
  </si>
  <si>
    <t>range.athena</t>
    <phoneticPr fontId="12" type="noConversion"/>
  </si>
  <si>
    <t>athena</t>
    <phoneticPr fontId="8" type="noConversion"/>
  </si>
  <si>
    <t>刀锋女皇(带觉醒)</t>
  </si>
  <si>
    <t>刀锋女皇英雄复刻，带觉醒</t>
  </si>
  <si>
    <t>queen_of_blades</t>
    <phoneticPr fontId="8" type="noConversion"/>
  </si>
  <si>
    <t>路西法(带觉醒)</t>
  </si>
  <si>
    <t>路西法</t>
  </si>
  <si>
    <t>路西法英雄复刻，带觉醒</t>
  </si>
  <si>
    <t>range.lucifer</t>
    <phoneticPr fontId="12" type="noConversion"/>
  </si>
  <si>
    <t>lucifer_hero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</si>
</sst>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color theme="1"/>
      <name val="宋体"/>
      <family val="2"/>
      <scheme val="minor"/>
    </font>
    <font>
      <sz val="11"/>
      <color rgb="FFFF00FF"/>
      <name val="微软雅黑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2">
    <xf numFmtId="0" fontId="0" fillId="0" borderId="0" xfId="0"/>
    <xf numFmtId="0" fontId="9" fillId="0" borderId="0" xfId="0" applyFont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1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6" fillId="8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12" borderId="0" xfId="0" applyFont="1" applyFill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16" fillId="7" borderId="0" xfId="0" applyFont="1" applyFill="1" applyAlignment="1">
      <alignment horizontal="center" vertical="center"/>
    </xf>
    <xf numFmtId="0" fontId="16" fillId="11" borderId="0" xfId="0" applyFont="1" applyFill="1" applyAlignment="1">
      <alignment horizontal="center" vertical="center"/>
    </xf>
    <xf numFmtId="0" fontId="16" fillId="10" borderId="0" xfId="0" applyFont="1" applyFill="1" applyAlignment="1">
      <alignment horizontal="center" vertical="center"/>
    </xf>
    <xf numFmtId="0" fontId="16" fillId="9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8" fillId="8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left" vertical="center"/>
    </xf>
    <xf numFmtId="0" fontId="17" fillId="8" borderId="0" xfId="0" applyFont="1" applyFill="1" applyAlignment="1">
      <alignment horizontal="center" vertical="center"/>
    </xf>
    <xf numFmtId="0" fontId="17" fillId="8" borderId="0" xfId="0" applyFont="1" applyFill="1" applyAlignment="1">
      <alignment horizontal="left" vertical="center"/>
    </xf>
    <xf numFmtId="0" fontId="17" fillId="8" borderId="0" xfId="0" applyNumberFormat="1" applyFont="1" applyFill="1" applyAlignment="1">
      <alignment horizontal="center" vertical="center"/>
    </xf>
    <xf numFmtId="0" fontId="17" fillId="6" borderId="0" xfId="0" applyFont="1" applyFill="1" applyAlignment="1">
      <alignment horizontal="center" vertical="center"/>
    </xf>
    <xf numFmtId="0" fontId="17" fillId="6" borderId="0" xfId="0" applyFont="1" applyFill="1" applyAlignment="1">
      <alignment horizontal="left" vertical="center"/>
    </xf>
    <xf numFmtId="0" fontId="16" fillId="2" borderId="2" xfId="0" applyNumberFormat="1" applyFont="1" applyFill="1" applyBorder="1" applyAlignment="1">
      <alignment horizontal="center" vertical="center"/>
    </xf>
    <xf numFmtId="0" fontId="14" fillId="12" borderId="0" xfId="0" applyFont="1" applyFill="1" applyAlignment="1">
      <alignment horizontal="center" vertical="center"/>
    </xf>
    <xf numFmtId="0" fontId="16" fillId="12" borderId="0" xfId="0" applyFont="1" applyFill="1" applyAlignment="1">
      <alignment horizontal="center" vertical="center"/>
    </xf>
    <xf numFmtId="0" fontId="17" fillId="11" borderId="0" xfId="0" applyFont="1" applyFill="1" applyAlignment="1">
      <alignment horizontal="center" vertical="center"/>
    </xf>
    <xf numFmtId="0" fontId="17" fillId="7" borderId="0" xfId="0" applyFont="1" applyFill="1" applyAlignment="1">
      <alignment horizontal="center" vertical="center"/>
    </xf>
    <xf numFmtId="0" fontId="16" fillId="2" borderId="2" xfId="3" applyNumberFormat="1" applyFont="1" applyFill="1" applyBorder="1" applyAlignment="1">
      <alignment horizontal="center" vertical="center"/>
    </xf>
    <xf numFmtId="0" fontId="16" fillId="2" borderId="2" xfId="4" applyNumberFormat="1" applyFont="1" applyFill="1" applyBorder="1" applyAlignment="1">
      <alignment horizontal="center" vertical="center"/>
    </xf>
    <xf numFmtId="0" fontId="16" fillId="2" borderId="2" xfId="5" applyFont="1" applyFill="1" applyBorder="1" applyAlignment="1">
      <alignment horizontal="center" vertical="center"/>
    </xf>
    <xf numFmtId="0" fontId="19" fillId="13" borderId="2" xfId="1" applyFont="1" applyFill="1" applyBorder="1" applyAlignment="1">
      <alignment horizontal="left" vertical="center"/>
    </xf>
    <xf numFmtId="0" fontId="20" fillId="13" borderId="2" xfId="0" applyFont="1" applyFill="1" applyBorder="1" applyAlignment="1">
      <alignment horizontal="center" vertical="center"/>
    </xf>
    <xf numFmtId="0" fontId="17" fillId="14" borderId="0" xfId="0" applyFont="1" applyFill="1" applyAlignment="1">
      <alignment horizontal="center" vertical="center"/>
    </xf>
    <xf numFmtId="0" fontId="17" fillId="14" borderId="0" xfId="0" applyFont="1" applyFill="1" applyAlignment="1">
      <alignment horizontal="left" vertical="center"/>
    </xf>
    <xf numFmtId="0" fontId="17" fillId="14" borderId="0" xfId="0" applyNumberFormat="1" applyFont="1" applyFill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7" fillId="15" borderId="0" xfId="0" applyFont="1" applyFill="1" applyAlignment="1">
      <alignment horizontal="center" vertical="center"/>
    </xf>
    <xf numFmtId="0" fontId="16" fillId="13" borderId="2" xfId="0" applyFont="1" applyFill="1" applyBorder="1" applyAlignment="1">
      <alignment horizontal="center"/>
    </xf>
    <xf numFmtId="0" fontId="0" fillId="0" borderId="0" xfId="0" applyFont="1"/>
    <xf numFmtId="0" fontId="0" fillId="15" borderId="0" xfId="0" applyFont="1" applyFill="1"/>
    <xf numFmtId="0" fontId="16" fillId="16" borderId="2" xfId="0" applyNumberFormat="1" applyFont="1" applyFill="1" applyBorder="1" applyAlignment="1">
      <alignment horizontal="center" vertical="center"/>
    </xf>
    <xf numFmtId="0" fontId="17" fillId="8" borderId="0" xfId="0" applyFont="1" applyFill="1" applyBorder="1" applyAlignment="1">
      <alignment horizontal="center" vertical="center"/>
    </xf>
    <xf numFmtId="0" fontId="17" fillId="17" borderId="0" xfId="0" applyFont="1" applyFill="1" applyAlignment="1">
      <alignment horizontal="center" vertical="center"/>
    </xf>
    <xf numFmtId="0" fontId="17" fillId="17" borderId="0" xfId="0" applyFont="1" applyFill="1" applyBorder="1" applyAlignment="1">
      <alignment horizontal="center" vertical="center"/>
    </xf>
    <xf numFmtId="0" fontId="20" fillId="17" borderId="2" xfId="0" applyFont="1" applyFill="1" applyBorder="1" applyAlignment="1">
      <alignment horizontal="center" vertical="center"/>
    </xf>
    <xf numFmtId="0" fontId="17" fillId="17" borderId="0" xfId="0" applyFont="1" applyFill="1" applyAlignment="1">
      <alignment horizontal="left" vertical="center"/>
    </xf>
    <xf numFmtId="0" fontId="16" fillId="17" borderId="2" xfId="0" applyNumberFormat="1" applyFont="1" applyFill="1" applyBorder="1" applyAlignment="1">
      <alignment horizontal="center" vertical="center"/>
    </xf>
    <xf numFmtId="0" fontId="19" fillId="17" borderId="2" xfId="1" applyFont="1" applyFill="1" applyBorder="1" applyAlignment="1">
      <alignment horizontal="left" vertical="center"/>
    </xf>
    <xf numFmtId="0" fontId="16" fillId="2" borderId="2" xfId="6" applyNumberFormat="1" applyFont="1" applyFill="1" applyBorder="1" applyAlignment="1">
      <alignment horizontal="center" vertical="center"/>
    </xf>
    <xf numFmtId="0" fontId="16" fillId="2" borderId="2" xfId="7" applyFont="1" applyFill="1" applyBorder="1" applyAlignment="1">
      <alignment horizontal="center" vertical="center"/>
    </xf>
    <xf numFmtId="0" fontId="17" fillId="17" borderId="0" xfId="0" applyNumberFormat="1" applyFont="1" applyFill="1" applyAlignment="1">
      <alignment horizontal="center" vertical="center"/>
    </xf>
    <xf numFmtId="0" fontId="16" fillId="2" borderId="2" xfId="7" applyNumberFormat="1" applyFont="1" applyFill="1" applyBorder="1" applyAlignment="1">
      <alignment horizontal="center" vertical="center"/>
    </xf>
    <xf numFmtId="0" fontId="21" fillId="0" borderId="0" xfId="0" applyFont="1"/>
    <xf numFmtId="0" fontId="0" fillId="0" borderId="0" xfId="0" applyNumberFormat="1" applyFont="1"/>
    <xf numFmtId="0" fontId="0" fillId="14" borderId="0" xfId="0" applyFont="1" applyFill="1"/>
    <xf numFmtId="0" fontId="0" fillId="14" borderId="0" xfId="0" applyNumberFormat="1" applyFont="1" applyFill="1"/>
    <xf numFmtId="0" fontId="0" fillId="0" borderId="0" xfId="0" applyFont="1" applyAlignment="1">
      <alignment horizontal="left"/>
    </xf>
    <xf numFmtId="0" fontId="16" fillId="14" borderId="0" xfId="0" applyFont="1" applyFill="1" applyAlignment="1">
      <alignment horizontal="center" vertical="center"/>
    </xf>
    <xf numFmtId="0" fontId="20" fillId="13" borderId="2" xfId="0" applyNumberFormat="1" applyFont="1" applyFill="1" applyBorder="1" applyAlignment="1">
      <alignment horizontal="left" vertical="center"/>
    </xf>
    <xf numFmtId="0" fontId="22" fillId="14" borderId="2" xfId="0" applyFont="1" applyFill="1" applyBorder="1" applyAlignment="1">
      <alignment horizontal="center" vertical="center"/>
    </xf>
    <xf numFmtId="0" fontId="16" fillId="13" borderId="2" xfId="0" applyNumberFormat="1" applyFont="1" applyFill="1" applyBorder="1" applyAlignment="1">
      <alignment horizontal="left" vertical="center"/>
    </xf>
  </cellXfs>
  <cellStyles count="8">
    <cellStyle name="百分比 2" xfId="2"/>
    <cellStyle name="常规" xfId="0" builtinId="0"/>
    <cellStyle name="常规 2" xfId="1"/>
    <cellStyle name="常规 2 2" xfId="4"/>
    <cellStyle name="常规 2 3" xfId="3"/>
    <cellStyle name="常规 2 4" xfId="7"/>
    <cellStyle name="常规 3" xfId="5"/>
    <cellStyle name="常规 4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angyuanfei\Perforce\tangyuanfei-pc_881\ChaosDesigner\&#37197;&#32622;&#34920;&#26684;\scenario\npc%20(&#33258;&#21160;&#20445;&#23384;&#30340;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NewProject\ChaosDesigner\&#37197;&#32622;&#34920;&#26684;\np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角色"/>
      <sheetName val="属性"/>
      <sheetName val="辅助表"/>
    </sheetNames>
    <sheetDataSet>
      <sheetData sheetId="0" refreshError="1"/>
      <sheetData sheetId="1" refreshError="1"/>
      <sheetData sheetId="2" refreshError="1">
        <row r="2">
          <cell r="A2">
            <v>1</v>
          </cell>
          <cell r="B2">
            <v>1</v>
          </cell>
        </row>
        <row r="3">
          <cell r="A3">
            <v>2</v>
          </cell>
          <cell r="B3">
            <v>2</v>
          </cell>
        </row>
        <row r="4">
          <cell r="A4">
            <v>3</v>
          </cell>
          <cell r="B4">
            <v>2</v>
          </cell>
        </row>
        <row r="5">
          <cell r="A5">
            <v>4</v>
          </cell>
          <cell r="B5">
            <v>3</v>
          </cell>
        </row>
        <row r="6">
          <cell r="A6">
            <v>5</v>
          </cell>
          <cell r="B6">
            <v>3</v>
          </cell>
        </row>
        <row r="7">
          <cell r="A7">
            <v>6</v>
          </cell>
          <cell r="B7">
            <v>4</v>
          </cell>
        </row>
        <row r="8">
          <cell r="A8">
            <v>7</v>
          </cell>
          <cell r="B8">
            <v>4</v>
          </cell>
        </row>
        <row r="9">
          <cell r="A9">
            <v>8</v>
          </cell>
          <cell r="B9">
            <v>4</v>
          </cell>
        </row>
        <row r="10">
          <cell r="A10">
            <v>9</v>
          </cell>
          <cell r="B10">
            <v>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角色"/>
      <sheetName val="属性"/>
      <sheetName val="辅助表"/>
    </sheetNames>
    <sheetDataSet>
      <sheetData sheetId="0" refreshError="1"/>
      <sheetData sheetId="1" refreshError="1"/>
      <sheetData sheetId="2" refreshError="1">
        <row r="2">
          <cell r="A2">
            <v>1</v>
          </cell>
          <cell r="B2">
            <v>1</v>
          </cell>
        </row>
        <row r="3">
          <cell r="A3">
            <v>2</v>
          </cell>
          <cell r="B3">
            <v>2</v>
          </cell>
        </row>
        <row r="4">
          <cell r="A4">
            <v>3</v>
          </cell>
          <cell r="B4">
            <v>2</v>
          </cell>
        </row>
        <row r="5">
          <cell r="A5">
            <v>4</v>
          </cell>
          <cell r="B5">
            <v>3</v>
          </cell>
        </row>
        <row r="6">
          <cell r="A6">
            <v>5</v>
          </cell>
          <cell r="B6">
            <v>3</v>
          </cell>
        </row>
        <row r="7">
          <cell r="A7">
            <v>6</v>
          </cell>
          <cell r="B7">
            <v>4</v>
          </cell>
        </row>
        <row r="8">
          <cell r="A8">
            <v>7</v>
          </cell>
          <cell r="B8">
            <v>4</v>
          </cell>
        </row>
        <row r="9">
          <cell r="A9">
            <v>8</v>
          </cell>
          <cell r="B9">
            <v>4</v>
          </cell>
        </row>
        <row r="10">
          <cell r="A10">
            <v>9</v>
          </cell>
          <cell r="B10">
            <v>5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O549"/>
  <sheetViews>
    <sheetView zoomScaleNormal="100" workbookViewId="0">
      <pane xSplit="7" ySplit="2" topLeftCell="P531" activePane="bottomRight" state="frozen"/>
      <selection pane="topRight" activeCell="H1" sqref="H1"/>
      <selection pane="bottomLeft" activeCell="A3" sqref="A3"/>
      <selection pane="bottomRight" activeCell="P175" sqref="P175"/>
    </sheetView>
  </sheetViews>
  <sheetFormatPr defaultColWidth="9" defaultRowHeight="16.5" x14ac:dyDescent="0.15"/>
  <cols>
    <col min="1" max="10" width="11.25" style="8" customWidth="1"/>
    <col min="11" max="11" width="15.375" style="8" bestFit="1" customWidth="1"/>
    <col min="12" max="13" width="18.875" style="8" customWidth="1"/>
    <col min="14" max="14" width="47" style="8" bestFit="1" customWidth="1"/>
    <col min="15" max="20" width="11.25" style="8" customWidth="1"/>
    <col min="21" max="21" width="16.125" style="8" bestFit="1" customWidth="1"/>
    <col min="22" max="30" width="11.25" style="8" customWidth="1"/>
    <col min="31" max="31" width="12.375" style="8" bestFit="1" customWidth="1"/>
    <col min="32" max="32" width="10.375" style="8" bestFit="1" customWidth="1"/>
    <col min="33" max="33" width="30.5" style="8" bestFit="1" customWidth="1"/>
    <col min="34" max="38" width="11.25" style="8" customWidth="1"/>
    <col min="39" max="39" width="20.875" style="8" bestFit="1" customWidth="1"/>
    <col min="40" max="60" width="11.25" style="8" customWidth="1"/>
    <col min="61" max="61" width="7.375" style="8" bestFit="1" customWidth="1"/>
    <col min="62" max="93" width="11.25" style="8" customWidth="1"/>
    <col min="94" max="16384" width="9" style="8"/>
  </cols>
  <sheetData>
    <row r="1" spans="1:93" s="15" customFormat="1" ht="15" x14ac:dyDescent="0.15">
      <c r="A1" s="24" t="s">
        <v>0</v>
      </c>
      <c r="B1" s="24" t="s">
        <v>291</v>
      </c>
      <c r="C1" s="24" t="s">
        <v>16</v>
      </c>
      <c r="D1" s="24" t="s">
        <v>292</v>
      </c>
      <c r="E1" s="24" t="s">
        <v>293</v>
      </c>
      <c r="F1" s="24" t="s">
        <v>294</v>
      </c>
      <c r="G1" s="24" t="s">
        <v>295</v>
      </c>
      <c r="H1" s="24" t="s">
        <v>296</v>
      </c>
      <c r="I1" s="24" t="s">
        <v>297</v>
      </c>
      <c r="J1" s="24" t="s">
        <v>298</v>
      </c>
      <c r="K1" s="24" t="s">
        <v>299</v>
      </c>
      <c r="L1" s="24" t="s">
        <v>375</v>
      </c>
      <c r="M1" s="24" t="s">
        <v>427</v>
      </c>
      <c r="N1" s="24" t="s">
        <v>428</v>
      </c>
      <c r="O1" s="24" t="s">
        <v>1</v>
      </c>
      <c r="P1" s="24" t="s">
        <v>2</v>
      </c>
      <c r="Q1" s="24" t="s">
        <v>300</v>
      </c>
      <c r="R1" s="24" t="s">
        <v>301</v>
      </c>
      <c r="S1" s="24" t="s">
        <v>3</v>
      </c>
      <c r="T1" s="24" t="s">
        <v>302</v>
      </c>
      <c r="U1" s="24" t="s">
        <v>303</v>
      </c>
      <c r="V1" s="24" t="s">
        <v>304</v>
      </c>
      <c r="W1" s="24" t="s">
        <v>305</v>
      </c>
      <c r="X1" s="24" t="s">
        <v>306</v>
      </c>
      <c r="Y1" s="24" t="s">
        <v>307</v>
      </c>
      <c r="Z1" s="24" t="s">
        <v>308</v>
      </c>
      <c r="AA1" s="24" t="s">
        <v>309</v>
      </c>
      <c r="AB1" s="24" t="s">
        <v>310</v>
      </c>
      <c r="AC1" s="24" t="s">
        <v>311</v>
      </c>
      <c r="AD1" s="24" t="s">
        <v>312</v>
      </c>
      <c r="AE1" s="24" t="s">
        <v>313</v>
      </c>
      <c r="AF1" s="24" t="s">
        <v>314</v>
      </c>
      <c r="AG1" s="24" t="s">
        <v>315</v>
      </c>
      <c r="AH1" s="24" t="s">
        <v>316</v>
      </c>
      <c r="AI1" s="24" t="s">
        <v>317</v>
      </c>
      <c r="AJ1" s="24" t="s">
        <v>318</v>
      </c>
      <c r="AK1" s="24" t="s">
        <v>319</v>
      </c>
      <c r="AL1" s="24" t="s">
        <v>320</v>
      </c>
      <c r="AM1" s="24" t="s">
        <v>321</v>
      </c>
      <c r="AN1" s="24" t="s">
        <v>322</v>
      </c>
      <c r="AO1" s="24" t="s">
        <v>323</v>
      </c>
      <c r="AP1" s="24" t="s">
        <v>90</v>
      </c>
      <c r="AQ1" s="24" t="s">
        <v>324</v>
      </c>
      <c r="AR1" s="24" t="s">
        <v>325</v>
      </c>
      <c r="AS1" s="24" t="s">
        <v>326</v>
      </c>
      <c r="AT1" s="24" t="s">
        <v>327</v>
      </c>
      <c r="AU1" s="24" t="s">
        <v>328</v>
      </c>
      <c r="AV1" s="24" t="s">
        <v>329</v>
      </c>
      <c r="AW1" s="24" t="s">
        <v>330</v>
      </c>
      <c r="AX1" s="24" t="s">
        <v>331</v>
      </c>
      <c r="AY1" s="24" t="s">
        <v>332</v>
      </c>
      <c r="AZ1" s="24" t="s">
        <v>333</v>
      </c>
      <c r="BA1" s="24" t="s">
        <v>334</v>
      </c>
      <c r="BB1" s="24" t="s">
        <v>335</v>
      </c>
      <c r="BC1" s="24" t="s">
        <v>336</v>
      </c>
      <c r="BD1" s="24" t="s">
        <v>337</v>
      </c>
      <c r="BE1" s="24" t="s">
        <v>338</v>
      </c>
      <c r="BF1" s="24" t="s">
        <v>339</v>
      </c>
      <c r="BG1" s="24" t="s">
        <v>340</v>
      </c>
      <c r="BH1" s="24" t="s">
        <v>341</v>
      </c>
      <c r="BI1" s="24" t="s">
        <v>342</v>
      </c>
      <c r="BJ1" s="24" t="s">
        <v>343</v>
      </c>
      <c r="BK1" s="24" t="s">
        <v>344</v>
      </c>
      <c r="BL1" s="24" t="s">
        <v>345</v>
      </c>
      <c r="BM1" s="24" t="s">
        <v>346</v>
      </c>
      <c r="BN1" s="24" t="s">
        <v>347</v>
      </c>
      <c r="BO1" s="24" t="s">
        <v>348</v>
      </c>
      <c r="BP1" s="24" t="s">
        <v>349</v>
      </c>
      <c r="BQ1" s="24" t="s">
        <v>350</v>
      </c>
      <c r="BR1" s="24" t="s">
        <v>351</v>
      </c>
      <c r="BS1" s="24" t="s">
        <v>352</v>
      </c>
      <c r="BT1" s="24" t="s">
        <v>353</v>
      </c>
      <c r="BU1" s="24" t="s">
        <v>354</v>
      </c>
      <c r="BV1" s="24" t="s">
        <v>355</v>
      </c>
      <c r="BW1" s="24" t="s">
        <v>356</v>
      </c>
      <c r="BX1" s="24" t="s">
        <v>357</v>
      </c>
      <c r="BY1" s="24" t="s">
        <v>358</v>
      </c>
      <c r="BZ1" s="24" t="s">
        <v>359</v>
      </c>
      <c r="CA1" s="24" t="s">
        <v>360</v>
      </c>
      <c r="CB1" s="24" t="s">
        <v>361</v>
      </c>
      <c r="CC1" s="24" t="s">
        <v>362</v>
      </c>
      <c r="CD1" s="24" t="s">
        <v>363</v>
      </c>
      <c r="CE1" s="24" t="s">
        <v>364</v>
      </c>
      <c r="CF1" s="24" t="s">
        <v>365</v>
      </c>
      <c r="CG1" s="24" t="s">
        <v>366</v>
      </c>
      <c r="CH1" s="24" t="s">
        <v>367</v>
      </c>
      <c r="CI1" s="24" t="s">
        <v>368</v>
      </c>
      <c r="CJ1" s="24" t="s">
        <v>369</v>
      </c>
      <c r="CK1" s="24" t="s">
        <v>370</v>
      </c>
      <c r="CL1" s="24" t="s">
        <v>371</v>
      </c>
      <c r="CM1" s="24" t="s">
        <v>372</v>
      </c>
      <c r="CN1" s="24" t="s">
        <v>373</v>
      </c>
      <c r="CO1" s="24" t="s">
        <v>374</v>
      </c>
    </row>
    <row r="2" spans="1:93" s="15" customFormat="1" ht="15" x14ac:dyDescent="0.15">
      <c r="A2" s="24" t="s">
        <v>4</v>
      </c>
      <c r="B2" s="24" t="s">
        <v>15</v>
      </c>
      <c r="C2" s="24" t="s">
        <v>91</v>
      </c>
      <c r="D2" s="24" t="s">
        <v>9</v>
      </c>
      <c r="E2" s="24" t="s">
        <v>129</v>
      </c>
      <c r="F2" s="24" t="s">
        <v>130</v>
      </c>
      <c r="G2" s="24" t="s">
        <v>131</v>
      </c>
      <c r="H2" s="24" t="s">
        <v>8</v>
      </c>
      <c r="I2" s="24" t="s">
        <v>61</v>
      </c>
      <c r="J2" s="24" t="s">
        <v>150</v>
      </c>
      <c r="K2" s="24"/>
      <c r="L2" s="24"/>
      <c r="M2" s="24"/>
      <c r="N2" s="24"/>
      <c r="O2" s="24" t="s">
        <v>5</v>
      </c>
      <c r="P2" s="24" t="s">
        <v>6</v>
      </c>
      <c r="Q2" s="24" t="s">
        <v>18</v>
      </c>
      <c r="R2" s="24" t="s">
        <v>36</v>
      </c>
      <c r="S2" s="24" t="s">
        <v>7</v>
      </c>
      <c r="T2" s="24" t="s">
        <v>26</v>
      </c>
      <c r="U2" s="24" t="s">
        <v>144</v>
      </c>
      <c r="V2" s="24" t="s">
        <v>21</v>
      </c>
      <c r="W2" s="24" t="s">
        <v>22</v>
      </c>
      <c r="X2" s="24" t="s">
        <v>23</v>
      </c>
      <c r="Y2" s="24" t="s">
        <v>43</v>
      </c>
      <c r="Z2" s="24" t="s">
        <v>44</v>
      </c>
      <c r="AA2" s="24" t="s">
        <v>45</v>
      </c>
      <c r="AB2" s="24" t="s">
        <v>28</v>
      </c>
      <c r="AC2" s="24" t="s">
        <v>29</v>
      </c>
      <c r="AD2" s="24" t="s">
        <v>193</v>
      </c>
      <c r="AE2" s="24" t="s">
        <v>237</v>
      </c>
      <c r="AF2" s="24" t="s">
        <v>276</v>
      </c>
      <c r="AG2" s="24" t="s">
        <v>94</v>
      </c>
      <c r="AH2" s="24" t="s">
        <v>10</v>
      </c>
      <c r="AI2" s="24" t="s">
        <v>11</v>
      </c>
      <c r="AJ2" s="24" t="s">
        <v>12</v>
      </c>
      <c r="AK2" s="24" t="s">
        <v>13</v>
      </c>
      <c r="AL2" s="24" t="s">
        <v>14</v>
      </c>
      <c r="AM2" s="24" t="s">
        <v>17</v>
      </c>
      <c r="AN2" s="24" t="s">
        <v>19</v>
      </c>
      <c r="AO2" s="24" t="s">
        <v>20</v>
      </c>
      <c r="AP2" s="24" t="s">
        <v>92</v>
      </c>
      <c r="AQ2" s="24" t="s">
        <v>93</v>
      </c>
      <c r="AR2" s="24" t="s">
        <v>149</v>
      </c>
      <c r="AS2" s="24" t="s">
        <v>145</v>
      </c>
      <c r="AT2" s="24" t="s">
        <v>146</v>
      </c>
      <c r="AU2" s="24" t="s">
        <v>151</v>
      </c>
      <c r="AV2" s="24" t="s">
        <v>152</v>
      </c>
      <c r="AW2" s="24" t="s">
        <v>153</v>
      </c>
      <c r="AX2" s="24" t="s">
        <v>154</v>
      </c>
      <c r="AY2" s="24" t="s">
        <v>155</v>
      </c>
      <c r="AZ2" s="24" t="s">
        <v>156</v>
      </c>
      <c r="BA2" s="24" t="s">
        <v>157</v>
      </c>
      <c r="BB2" s="24" t="s">
        <v>194</v>
      </c>
      <c r="BC2" s="24" t="s">
        <v>255</v>
      </c>
      <c r="BD2" s="24" t="s">
        <v>256</v>
      </c>
      <c r="BE2" s="24" t="s">
        <v>257</v>
      </c>
      <c r="BF2" s="24" t="s">
        <v>196</v>
      </c>
      <c r="BG2" s="24" t="s">
        <v>195</v>
      </c>
      <c r="BH2" s="24" t="s">
        <v>197</v>
      </c>
      <c r="BI2" s="24" t="s">
        <v>111</v>
      </c>
      <c r="BJ2" s="24" t="s">
        <v>112</v>
      </c>
      <c r="BK2" s="24" t="s">
        <v>113</v>
      </c>
      <c r="BL2" s="24" t="s">
        <v>114</v>
      </c>
      <c r="BM2" s="24" t="s">
        <v>115</v>
      </c>
      <c r="BN2" s="24" t="s">
        <v>116</v>
      </c>
      <c r="BO2" s="24" t="s">
        <v>117</v>
      </c>
      <c r="BP2" s="24" t="s">
        <v>118</v>
      </c>
      <c r="BQ2" s="24" t="s">
        <v>119</v>
      </c>
      <c r="BR2" s="24" t="s">
        <v>20</v>
      </c>
      <c r="BS2" s="24" t="s">
        <v>120</v>
      </c>
      <c r="BT2" s="24" t="s">
        <v>121</v>
      </c>
      <c r="BU2" s="24" t="s">
        <v>122</v>
      </c>
      <c r="BV2" s="24" t="s">
        <v>141</v>
      </c>
      <c r="BW2" s="24" t="s">
        <v>142</v>
      </c>
      <c r="BX2" s="24" t="s">
        <v>143</v>
      </c>
      <c r="BY2" s="24" t="s">
        <v>236</v>
      </c>
      <c r="BZ2" s="24" t="s">
        <v>171</v>
      </c>
      <c r="CA2" s="24" t="s">
        <v>123</v>
      </c>
      <c r="CB2" s="24" t="s">
        <v>124</v>
      </c>
      <c r="CC2" s="24" t="s">
        <v>125</v>
      </c>
      <c r="CD2" s="24" t="s">
        <v>126</v>
      </c>
      <c r="CE2" s="24" t="s">
        <v>127</v>
      </c>
      <c r="CF2" s="24" t="s">
        <v>128</v>
      </c>
      <c r="CG2" s="24" t="s">
        <v>246</v>
      </c>
      <c r="CH2" s="24" t="s">
        <v>247</v>
      </c>
      <c r="CI2" s="24" t="s">
        <v>244</v>
      </c>
      <c r="CJ2" s="24" t="s">
        <v>248</v>
      </c>
      <c r="CK2" s="24" t="s">
        <v>245</v>
      </c>
      <c r="CL2" s="24" t="s">
        <v>240</v>
      </c>
      <c r="CM2" s="24" t="s">
        <v>241</v>
      </c>
      <c r="CN2" s="24" t="s">
        <v>242</v>
      </c>
      <c r="CO2" s="24" t="s">
        <v>243</v>
      </c>
    </row>
    <row r="3" spans="1:93" s="12" customFormat="1" ht="16.5" customHeight="1" x14ac:dyDescent="0.15">
      <c r="A3" s="26">
        <v>31035001</v>
      </c>
      <c r="B3" s="26" t="s">
        <v>159</v>
      </c>
      <c r="C3" s="26" t="s">
        <v>251</v>
      </c>
      <c r="D3" s="26">
        <v>10</v>
      </c>
      <c r="E3" s="26" t="s">
        <v>100</v>
      </c>
      <c r="F3" s="26">
        <v>1</v>
      </c>
      <c r="G3" s="26" t="s">
        <v>104</v>
      </c>
      <c r="H3" s="26">
        <v>1</v>
      </c>
      <c r="I3" s="26" t="str">
        <f>VLOOKUP($L3,怪物模板!$A:$N,MATCH(角色!I$1,模板表头,0),0)</f>
        <v>phy</v>
      </c>
      <c r="J3" s="26"/>
      <c r="K3" s="26"/>
      <c r="L3" s="26" t="s">
        <v>376</v>
      </c>
      <c r="M3" s="26" t="str">
        <f>VLOOKUP($L3,怪物模板!$A:$N,MATCH(角色!M$1,模板表头,0),0)</f>
        <v>无对应英雄</v>
      </c>
      <c r="N3" s="26" t="str">
        <f>VLOOKUP($L3,怪物模板!$A:$N,MATCH(角色!N$1,模板表头,0),0)</f>
        <v>统一模板</v>
      </c>
      <c r="O3" s="26" t="s">
        <v>38</v>
      </c>
      <c r="P3" s="26">
        <v>2</v>
      </c>
      <c r="Q3" s="26">
        <v>2</v>
      </c>
      <c r="R3" s="26">
        <f>VLOOKUP(P3,辅助表!$A$2:$B$10,2,FALSE)</f>
        <v>2</v>
      </c>
      <c r="S3" s="26" t="str">
        <f>VLOOKUP($L3,怪物模板!$A:$N,MATCH(角色!S$1,模板表头,0),0)</f>
        <v>chaos</v>
      </c>
      <c r="T3" s="26" t="s">
        <v>39</v>
      </c>
      <c r="U3" s="26" t="s">
        <v>148</v>
      </c>
      <c r="V3" s="26"/>
      <c r="X3" s="26"/>
      <c r="Y3" s="26"/>
      <c r="Z3" s="26"/>
      <c r="AA3" s="26"/>
      <c r="AB3" s="26">
        <v>99</v>
      </c>
      <c r="AC3" s="26">
        <v>99</v>
      </c>
      <c r="AD3" s="26"/>
      <c r="AE3" s="26">
        <f>IF(G3="BOSS",20,2)</f>
        <v>2</v>
      </c>
      <c r="AF3" s="26">
        <v>0</v>
      </c>
      <c r="AG3" s="26" t="str">
        <f>VLOOKUP($L3,怪物模板!$A:$N,MATCH(角色!AG$1,模板表头,0),0)</f>
        <v>misc.5skills</v>
      </c>
      <c r="AH3" s="26">
        <f>IF(VLOOKUP($L3,怪物模板!$A:$N,MATCH(角色!AH$1,模板表头,0),0)=0,"",VLOOKUP($L3,怪物模板!$A:$N,MATCH(角色!AH$1,模板表头,0),0))</f>
        <v>11999011</v>
      </c>
      <c r="AI3" s="26">
        <f>IF(VLOOKUP($L3,怪物模板!$A:$N,MATCH(角色!AI$1,模板表头,0),0)=0,"",VLOOKUP($L3,怪物模板!$A:$N,MATCH(角色!AI$1,模板表头,0),0))</f>
        <v>11999012</v>
      </c>
      <c r="AJ3" s="26" t="str">
        <f>IF(VLOOKUP($L3,怪物模板!$A:$N,MATCH(角色!AJ$1,模板表头,0),0)=0,"",VLOOKUP($L3,怪物模板!$A:$N,MATCH(角色!AJ$1,模板表头,0),0))</f>
        <v/>
      </c>
      <c r="AK3" s="26" t="str">
        <f>IF(VLOOKUP($L3,怪物模板!$A:$N,MATCH(角色!AK$1,模板表头,0),0)=0,"",VLOOKUP($L3,怪物模板!$A:$N,MATCH(角色!AK$1,模板表头,0),0))</f>
        <v/>
      </c>
      <c r="AL3" s="26" t="str">
        <f>IF(VLOOKUP($L3,怪物模板!$A:$N,MATCH(角色!AL$1,模板表头,0),0)=0,"",VLOOKUP($L3,怪物模板!$A:$N,MATCH(角色!AL$1,模板表头,0),0))</f>
        <v/>
      </c>
      <c r="AM3" s="26" t="str">
        <f>VLOOKUP($L3,怪物模板!$A:$N,MATCH(角色!AM$1,模板表头,0),0)</f>
        <v>medievil</v>
      </c>
      <c r="AN3" s="26">
        <f>IF(T3="monster",0.8,IF(T3="boss",1.3,IF(T3="entity",1,IF(T3="guard",1.5,1))))</f>
        <v>0.8</v>
      </c>
      <c r="AO3" s="26">
        <v>1</v>
      </c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>
        <v>-5000</v>
      </c>
      <c r="BJ3" s="26">
        <v>-3000</v>
      </c>
      <c r="BK3" s="26"/>
      <c r="BL3" s="26">
        <v>20000</v>
      </c>
      <c r="BM3" s="26"/>
      <c r="BN3" s="26"/>
      <c r="BO3" s="26"/>
      <c r="BP3" s="26"/>
      <c r="BQ3" s="26"/>
      <c r="BR3" s="26"/>
      <c r="BS3" s="26"/>
      <c r="BT3" s="26"/>
      <c r="BU3" s="26">
        <f t="shared" ref="BU3:BU26" si="0">IF(OR(B3="骷髅战士",B3="骷髅法师"),-0.9,"")</f>
        <v>-0.9</v>
      </c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 t="str">
        <f>IF($G3="boss",5000,"")</f>
        <v/>
      </c>
      <c r="CH3" s="26" t="str">
        <f t="shared" ref="CH3:CO17" si="1">IF($G3="boss",5000,"")</f>
        <v/>
      </c>
      <c r="CI3" s="26" t="str">
        <f t="shared" si="1"/>
        <v/>
      </c>
      <c r="CJ3" s="26" t="str">
        <f t="shared" si="1"/>
        <v/>
      </c>
      <c r="CK3" s="26" t="str">
        <f t="shared" si="1"/>
        <v/>
      </c>
      <c r="CL3" s="26" t="str">
        <f t="shared" si="1"/>
        <v/>
      </c>
      <c r="CM3" s="26" t="str">
        <f t="shared" si="1"/>
        <v/>
      </c>
      <c r="CN3" s="26" t="str">
        <f t="shared" si="1"/>
        <v/>
      </c>
      <c r="CO3" s="26" t="str">
        <f t="shared" si="1"/>
        <v/>
      </c>
    </row>
    <row r="4" spans="1:93" s="12" customFormat="1" ht="16.5" customHeight="1" x14ac:dyDescent="0.15">
      <c r="A4" s="26">
        <v>31035002</v>
      </c>
      <c r="B4" s="26" t="s">
        <v>175</v>
      </c>
      <c r="C4" s="26" t="s">
        <v>86</v>
      </c>
      <c r="D4" s="26">
        <v>12</v>
      </c>
      <c r="E4" s="26" t="str">
        <f>E3</f>
        <v>undead1</v>
      </c>
      <c r="F4" s="26">
        <v>2</v>
      </c>
      <c r="G4" s="26" t="s">
        <v>104</v>
      </c>
      <c r="H4" s="26">
        <v>3</v>
      </c>
      <c r="I4" s="26" t="str">
        <f>VLOOKUP($L4,怪物模板!$A:$N,MATCH(角色!I$1,模板表头,0),0)</f>
        <v>phy</v>
      </c>
      <c r="J4" s="26"/>
      <c r="K4" s="26"/>
      <c r="L4" s="26" t="s">
        <v>399</v>
      </c>
      <c r="M4" s="26" t="str">
        <f>VLOOKUP($L4,怪物模板!$A:$N,MATCH(角色!M$1,模板表头,0),0)</f>
        <v>骷髅法师</v>
      </c>
      <c r="N4" s="26" t="str">
        <f>VLOOKUP($L4,怪物模板!$A:$N,MATCH(角色!N$1,模板表头,0),0)</f>
        <v>统一模板</v>
      </c>
      <c r="O4" s="26" t="s">
        <v>41</v>
      </c>
      <c r="P4" s="26">
        <v>3</v>
      </c>
      <c r="Q4" s="26">
        <v>2</v>
      </c>
      <c r="R4" s="26">
        <f>VLOOKUP(P4,辅助表!$A$2:$B$10,2,FALSE)</f>
        <v>2</v>
      </c>
      <c r="S4" s="26" t="str">
        <f>VLOOKUP($L4,怪物模板!$A:$N,MATCH(角色!S$1,模板表头,0),0)</f>
        <v>horde</v>
      </c>
      <c r="T4" s="26" t="s">
        <v>39</v>
      </c>
      <c r="U4" s="26" t="s">
        <v>148</v>
      </c>
      <c r="V4" s="26"/>
      <c r="W4" s="26"/>
      <c r="X4" s="26"/>
      <c r="Y4" s="26"/>
      <c r="Z4" s="26"/>
      <c r="AA4" s="26"/>
      <c r="AB4" s="26">
        <v>99</v>
      </c>
      <c r="AC4" s="26">
        <v>99</v>
      </c>
      <c r="AD4" s="26"/>
      <c r="AE4" s="26">
        <f t="shared" ref="AE4:AE67" si="2">IF(G4="BOSS",20,2)</f>
        <v>2</v>
      </c>
      <c r="AF4" s="26">
        <v>0</v>
      </c>
      <c r="AG4" s="26" t="str">
        <f>VLOOKUP($L4,怪物模板!$A:$N,MATCH(角色!AG$1,模板表头,0),0)</f>
        <v>healer.blood_priest</v>
      </c>
      <c r="AH4" s="26">
        <f>IF(VLOOKUP($L4,怪物模板!$A:$N,MATCH(角色!AH$1,模板表头,0),0)=0,"",VLOOKUP($L4,怪物模板!$A:$N,MATCH(角色!AH$1,模板表头,0),0))</f>
        <v>11999015</v>
      </c>
      <c r="AI4" s="26">
        <f>IF(VLOOKUP($L4,怪物模板!$A:$N,MATCH(角色!AI$1,模板表头,0),0)=0,"",VLOOKUP($L4,怪物模板!$A:$N,MATCH(角色!AI$1,模板表头,0),0))</f>
        <v>11999016</v>
      </c>
      <c r="AJ4" s="26" t="str">
        <f>IF(VLOOKUP($L4,怪物模板!$A:$N,MATCH(角色!AJ$1,模板表头,0),0)=0,"",VLOOKUP($L4,怪物模板!$A:$N,MATCH(角色!AJ$1,模板表头,0),0))</f>
        <v/>
      </c>
      <c r="AK4" s="26" t="str">
        <f>IF(VLOOKUP($L4,怪物模板!$A:$N,MATCH(角色!AK$1,模板表头,0),0)=0,"",VLOOKUP($L4,怪物模板!$A:$N,MATCH(角色!AK$1,模板表头,0),0))</f>
        <v/>
      </c>
      <c r="AL4" s="26" t="str">
        <f>IF(VLOOKUP($L4,怪物模板!$A:$N,MATCH(角色!AL$1,模板表头,0),0)=0,"",VLOOKUP($L4,怪物模板!$A:$N,MATCH(角色!AL$1,模板表头,0),0))</f>
        <v/>
      </c>
      <c r="AM4" s="26" t="str">
        <f>VLOOKUP($L4,怪物模板!$A:$N,MATCH(角色!AM$1,模板表头,0),0)</f>
        <v>skeleton_mage</v>
      </c>
      <c r="AN4" s="26">
        <f>IF(T4="monster",0.8,IF(T4="boss",1.3,IF(T4="entity",1,IF(T4="guard",1.5,1))))</f>
        <v>0.8</v>
      </c>
      <c r="AO4" s="26">
        <v>1</v>
      </c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>
        <f>BI3</f>
        <v>-5000</v>
      </c>
      <c r="BJ4" s="26">
        <f>BJ3</f>
        <v>-3000</v>
      </c>
      <c r="BK4" s="26"/>
      <c r="BL4" s="26">
        <v>20000</v>
      </c>
      <c r="BM4" s="26"/>
      <c r="BN4" s="26"/>
      <c r="BO4" s="26"/>
      <c r="BP4" s="26"/>
      <c r="BQ4" s="26"/>
      <c r="BR4" s="26"/>
      <c r="BS4" s="26"/>
      <c r="BT4" s="26"/>
      <c r="BU4" s="26">
        <f t="shared" si="0"/>
        <v>-0.9</v>
      </c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 t="str">
        <f t="shared" ref="CG4:CO23" si="3">IF($G4="boss",5000,"")</f>
        <v/>
      </c>
      <c r="CH4" s="26" t="str">
        <f t="shared" si="1"/>
        <v/>
      </c>
      <c r="CI4" s="26" t="str">
        <f t="shared" si="1"/>
        <v/>
      </c>
      <c r="CJ4" s="26" t="str">
        <f t="shared" si="1"/>
        <v/>
      </c>
      <c r="CK4" s="26" t="str">
        <f t="shared" si="1"/>
        <v/>
      </c>
      <c r="CL4" s="26" t="str">
        <f t="shared" si="1"/>
        <v/>
      </c>
      <c r="CM4" s="26" t="str">
        <f t="shared" si="1"/>
        <v/>
      </c>
      <c r="CN4" s="26" t="str">
        <f t="shared" si="1"/>
        <v/>
      </c>
      <c r="CO4" s="26" t="str">
        <f t="shared" si="1"/>
        <v/>
      </c>
    </row>
    <row r="5" spans="1:93" s="12" customFormat="1" ht="16.5" customHeight="1" x14ac:dyDescent="0.15">
      <c r="A5" s="26">
        <v>31035003</v>
      </c>
      <c r="B5" s="26" t="s">
        <v>159</v>
      </c>
      <c r="C5" s="26" t="s">
        <v>86</v>
      </c>
      <c r="D5" s="26">
        <v>12</v>
      </c>
      <c r="E5" s="26" t="str">
        <f t="shared" ref="E5:E21" si="4">E4</f>
        <v>undead1</v>
      </c>
      <c r="F5" s="26">
        <v>2</v>
      </c>
      <c r="G5" s="26" t="s">
        <v>104</v>
      </c>
      <c r="H5" s="26">
        <v>1</v>
      </c>
      <c r="I5" s="26" t="str">
        <f>VLOOKUP($L5,怪物模板!$A:$N,MATCH(角色!I$1,模板表头,0),0)</f>
        <v>phy</v>
      </c>
      <c r="J5" s="26"/>
      <c r="K5" s="26"/>
      <c r="L5" s="26" t="s">
        <v>400</v>
      </c>
      <c r="M5" s="26" t="str">
        <f>VLOOKUP($L5,怪物模板!$A:$N,MATCH(角色!M$1,模板表头,0),0)</f>
        <v>无对应英雄</v>
      </c>
      <c r="N5" s="26" t="str">
        <f>VLOOKUP($L5,怪物模板!$A:$N,MATCH(角色!N$1,模板表头,0),0)</f>
        <v>统一模板</v>
      </c>
      <c r="O5" s="26" t="s">
        <v>38</v>
      </c>
      <c r="P5" s="26">
        <v>2</v>
      </c>
      <c r="Q5" s="26">
        <v>2</v>
      </c>
      <c r="R5" s="26">
        <f>VLOOKUP(P5,辅助表!$A$2:$B$10,2,FALSE)</f>
        <v>2</v>
      </c>
      <c r="S5" s="26" t="str">
        <f>VLOOKUP($L5,怪物模板!$A:$N,MATCH(角色!S$1,模板表头,0),0)</f>
        <v>chaos</v>
      </c>
      <c r="T5" s="26" t="s">
        <v>39</v>
      </c>
      <c r="U5" s="26" t="s">
        <v>148</v>
      </c>
      <c r="V5" s="26"/>
      <c r="W5" s="26"/>
      <c r="X5" s="26"/>
      <c r="Y5" s="26"/>
      <c r="Z5" s="26"/>
      <c r="AA5" s="26"/>
      <c r="AB5" s="26">
        <v>99</v>
      </c>
      <c r="AC5" s="26">
        <v>99</v>
      </c>
      <c r="AD5" s="26"/>
      <c r="AE5" s="26">
        <f t="shared" si="2"/>
        <v>2</v>
      </c>
      <c r="AF5" s="26">
        <v>0</v>
      </c>
      <c r="AG5" s="26" t="str">
        <f>VLOOKUP($L5,怪物模板!$A:$N,MATCH(角色!AG$1,模板表头,0),0)</f>
        <v>misc.5skills</v>
      </c>
      <c r="AH5" s="26">
        <f>IF(VLOOKUP($L5,怪物模板!$A:$N,MATCH(角色!AH$1,模板表头,0),0)=0,"",VLOOKUP($L5,怪物模板!$A:$N,MATCH(角色!AH$1,模板表头,0),0))</f>
        <v>11999011</v>
      </c>
      <c r="AI5" s="26">
        <f>IF(VLOOKUP($L5,怪物模板!$A:$N,MATCH(角色!AI$1,模板表头,0),0)=0,"",VLOOKUP($L5,怪物模板!$A:$N,MATCH(角色!AI$1,模板表头,0),0))</f>
        <v>11999012</v>
      </c>
      <c r="AJ5" s="26" t="str">
        <f>IF(VLOOKUP($L5,怪物模板!$A:$N,MATCH(角色!AJ$1,模板表头,0),0)=0,"",VLOOKUP($L5,怪物模板!$A:$N,MATCH(角色!AJ$1,模板表头,0),0))</f>
        <v/>
      </c>
      <c r="AK5" s="26" t="str">
        <f>IF(VLOOKUP($L5,怪物模板!$A:$N,MATCH(角色!AK$1,模板表头,0),0)=0,"",VLOOKUP($L5,怪物模板!$A:$N,MATCH(角色!AK$1,模板表头,0),0))</f>
        <v/>
      </c>
      <c r="AL5" s="26" t="str">
        <f>IF(VLOOKUP($L5,怪物模板!$A:$N,MATCH(角色!AL$1,模板表头,0),0)=0,"",VLOOKUP($L5,怪物模板!$A:$N,MATCH(角色!AL$1,模板表头,0),0))</f>
        <v/>
      </c>
      <c r="AM5" s="26" t="str">
        <f>VLOOKUP($L5,怪物模板!$A:$N,MATCH(角色!AM$1,模板表头,0),0)</f>
        <v>medievil</v>
      </c>
      <c r="AN5" s="26">
        <f>IF(T5="monster",0.8,IF(T5="boss",1.3,IF(T5="entity",1,IF(T5="guard",1.5,1))))</f>
        <v>0.8</v>
      </c>
      <c r="AO5" s="26">
        <v>1</v>
      </c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>
        <f t="shared" ref="BI5:BI68" si="5">BI4</f>
        <v>-5000</v>
      </c>
      <c r="BJ5" s="26">
        <f t="shared" ref="BJ5:BJ68" si="6">BJ4</f>
        <v>-3000</v>
      </c>
      <c r="BK5" s="26"/>
      <c r="BL5" s="26">
        <v>20000</v>
      </c>
      <c r="BM5" s="26"/>
      <c r="BN5" s="26"/>
      <c r="BO5" s="26"/>
      <c r="BP5" s="26"/>
      <c r="BQ5" s="26"/>
      <c r="BR5" s="26"/>
      <c r="BS5" s="26"/>
      <c r="BT5" s="26"/>
      <c r="BU5" s="26">
        <f t="shared" si="0"/>
        <v>-0.9</v>
      </c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 t="str">
        <f t="shared" si="3"/>
        <v/>
      </c>
      <c r="CH5" s="26" t="str">
        <f t="shared" si="1"/>
        <v/>
      </c>
      <c r="CI5" s="26" t="str">
        <f t="shared" si="1"/>
        <v/>
      </c>
      <c r="CJ5" s="26" t="str">
        <f t="shared" si="1"/>
        <v/>
      </c>
      <c r="CK5" s="26" t="str">
        <f t="shared" si="1"/>
        <v/>
      </c>
      <c r="CL5" s="26" t="str">
        <f t="shared" si="1"/>
        <v/>
      </c>
      <c r="CM5" s="26" t="str">
        <f t="shared" si="1"/>
        <v/>
      </c>
      <c r="CN5" s="26" t="str">
        <f t="shared" si="1"/>
        <v/>
      </c>
      <c r="CO5" s="26" t="str">
        <f t="shared" si="1"/>
        <v/>
      </c>
    </row>
    <row r="6" spans="1:93" s="12" customFormat="1" ht="16.5" customHeight="1" x14ac:dyDescent="0.15">
      <c r="A6" s="26">
        <v>31035004</v>
      </c>
      <c r="B6" s="26" t="s">
        <v>160</v>
      </c>
      <c r="C6" s="26" t="s">
        <v>87</v>
      </c>
      <c r="D6" s="26">
        <v>15</v>
      </c>
      <c r="E6" s="26" t="str">
        <f t="shared" si="4"/>
        <v>undead1</v>
      </c>
      <c r="F6" s="26">
        <v>3</v>
      </c>
      <c r="G6" s="26" t="s">
        <v>104</v>
      </c>
      <c r="H6" s="26">
        <v>3</v>
      </c>
      <c r="I6" s="26" t="str">
        <f>VLOOKUP($L6,怪物模板!$A:$N,MATCH(角色!I$1,模板表头,0),0)</f>
        <v>phy</v>
      </c>
      <c r="J6" s="26"/>
      <c r="K6" s="26"/>
      <c r="L6" s="26" t="s">
        <v>377</v>
      </c>
      <c r="M6" s="26" t="str">
        <f>VLOOKUP($L6,怪物模板!$A:$N,MATCH(角色!M$1,模板表头,0),0)</f>
        <v>骷髅法师</v>
      </c>
      <c r="N6" s="26" t="str">
        <f>VLOOKUP($L6,怪物模板!$A:$N,MATCH(角色!N$1,模板表头,0),0)</f>
        <v>统一模板</v>
      </c>
      <c r="O6" s="26" t="s">
        <v>41</v>
      </c>
      <c r="P6" s="26">
        <v>3</v>
      </c>
      <c r="Q6" s="26">
        <v>2</v>
      </c>
      <c r="R6" s="26">
        <f>VLOOKUP(P6,辅助表!$A$2:$B$10,2,FALSE)</f>
        <v>2</v>
      </c>
      <c r="S6" s="26" t="str">
        <f>VLOOKUP($L6,怪物模板!$A:$N,MATCH(角色!S$1,模板表头,0),0)</f>
        <v>horde</v>
      </c>
      <c r="T6" s="26" t="s">
        <v>39</v>
      </c>
      <c r="U6" s="26" t="s">
        <v>148</v>
      </c>
      <c r="V6" s="26"/>
      <c r="W6" s="26"/>
      <c r="X6" s="26"/>
      <c r="Y6" s="26"/>
      <c r="Z6" s="26"/>
      <c r="AA6" s="26"/>
      <c r="AB6" s="26">
        <v>99</v>
      </c>
      <c r="AC6" s="26">
        <v>99</v>
      </c>
      <c r="AD6" s="26"/>
      <c r="AE6" s="26">
        <f t="shared" si="2"/>
        <v>2</v>
      </c>
      <c r="AF6" s="26">
        <v>0</v>
      </c>
      <c r="AG6" s="26" t="str">
        <f>VLOOKUP($L6,怪物模板!$A:$N,MATCH(角色!AG$1,模板表头,0),0)</f>
        <v>healer.blood_priest</v>
      </c>
      <c r="AH6" s="26">
        <f>IF(VLOOKUP($L6,怪物模板!$A:$N,MATCH(角色!AH$1,模板表头,0),0)=0,"",VLOOKUP($L6,怪物模板!$A:$N,MATCH(角色!AH$1,模板表头,0),0))</f>
        <v>11999015</v>
      </c>
      <c r="AI6" s="26">
        <f>IF(VLOOKUP($L6,怪物模板!$A:$N,MATCH(角色!AI$1,模板表头,0),0)=0,"",VLOOKUP($L6,怪物模板!$A:$N,MATCH(角色!AI$1,模板表头,0),0))</f>
        <v>11999016</v>
      </c>
      <c r="AJ6" s="26" t="str">
        <f>IF(VLOOKUP($L6,怪物模板!$A:$N,MATCH(角色!AJ$1,模板表头,0),0)=0,"",VLOOKUP($L6,怪物模板!$A:$N,MATCH(角色!AJ$1,模板表头,0),0))</f>
        <v/>
      </c>
      <c r="AK6" s="26" t="str">
        <f>IF(VLOOKUP($L6,怪物模板!$A:$N,MATCH(角色!AK$1,模板表头,0),0)=0,"",VLOOKUP($L6,怪物模板!$A:$N,MATCH(角色!AK$1,模板表头,0),0))</f>
        <v/>
      </c>
      <c r="AL6" s="26" t="str">
        <f>IF(VLOOKUP($L6,怪物模板!$A:$N,MATCH(角色!AL$1,模板表头,0),0)=0,"",VLOOKUP($L6,怪物模板!$A:$N,MATCH(角色!AL$1,模板表头,0),0))</f>
        <v/>
      </c>
      <c r="AM6" s="26" t="str">
        <f>VLOOKUP($L6,怪物模板!$A:$N,MATCH(角色!AM$1,模板表头,0),0)</f>
        <v>skeleton_mage</v>
      </c>
      <c r="AN6" s="26">
        <f>IF(T6="monster",0.8,IF(T6="boss",1.3,IF(T6="entity",1,IF(T6="guard",1.5,1))))</f>
        <v>0.8</v>
      </c>
      <c r="AO6" s="26">
        <v>1</v>
      </c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>
        <f t="shared" si="5"/>
        <v>-5000</v>
      </c>
      <c r="BJ6" s="26">
        <f t="shared" si="6"/>
        <v>-3000</v>
      </c>
      <c r="BK6" s="26"/>
      <c r="BL6" s="26">
        <v>20000</v>
      </c>
      <c r="BM6" s="26"/>
      <c r="BN6" s="26"/>
      <c r="BO6" s="26"/>
      <c r="BP6" s="26"/>
      <c r="BQ6" s="26"/>
      <c r="BR6" s="26"/>
      <c r="BS6" s="26"/>
      <c r="BT6" s="26"/>
      <c r="BU6" s="26">
        <f t="shared" si="0"/>
        <v>-0.9</v>
      </c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 t="str">
        <f t="shared" si="3"/>
        <v/>
      </c>
      <c r="CH6" s="26" t="str">
        <f t="shared" si="1"/>
        <v/>
      </c>
      <c r="CI6" s="26" t="str">
        <f t="shared" si="1"/>
        <v/>
      </c>
      <c r="CJ6" s="26" t="str">
        <f t="shared" si="1"/>
        <v/>
      </c>
      <c r="CK6" s="26" t="str">
        <f t="shared" si="1"/>
        <v/>
      </c>
      <c r="CL6" s="26" t="str">
        <f t="shared" si="1"/>
        <v/>
      </c>
      <c r="CM6" s="26" t="str">
        <f t="shared" si="1"/>
        <v/>
      </c>
      <c r="CN6" s="26" t="str">
        <f t="shared" si="1"/>
        <v/>
      </c>
      <c r="CO6" s="26" t="str">
        <f t="shared" si="1"/>
        <v/>
      </c>
    </row>
    <row r="7" spans="1:93" s="12" customFormat="1" ht="16.5" customHeight="1" x14ac:dyDescent="0.15">
      <c r="A7" s="26">
        <v>31035005</v>
      </c>
      <c r="B7" s="26" t="s">
        <v>163</v>
      </c>
      <c r="C7" s="26" t="s">
        <v>66</v>
      </c>
      <c r="D7" s="26">
        <v>15</v>
      </c>
      <c r="E7" s="26" t="str">
        <f t="shared" si="4"/>
        <v>undead1</v>
      </c>
      <c r="F7" s="26">
        <v>3</v>
      </c>
      <c r="G7" s="26" t="s">
        <v>105</v>
      </c>
      <c r="H7" s="26">
        <v>1</v>
      </c>
      <c r="I7" s="26" t="str">
        <f>VLOOKUP($L7,怪物模板!$A:$N,MATCH(角色!I$1,模板表头,0),0)</f>
        <v>mag</v>
      </c>
      <c r="J7" s="26"/>
      <c r="K7" s="26"/>
      <c r="L7" s="26" t="s">
        <v>501</v>
      </c>
      <c r="M7" s="26" t="str">
        <f>VLOOKUP($L7,怪物模板!$A:$N,MATCH(角色!M$1,模板表头,0),0)</f>
        <v>死亡骑士</v>
      </c>
      <c r="N7" s="26" t="str">
        <f>VLOOKUP($L7,怪物模板!$A:$N,MATCH(角色!N$1,模板表头,0),0)</f>
        <v>统一BOSS模板</v>
      </c>
      <c r="O7" s="26" t="s">
        <v>38</v>
      </c>
      <c r="P7" s="26">
        <v>7</v>
      </c>
      <c r="Q7" s="26">
        <v>3</v>
      </c>
      <c r="R7" s="26">
        <f>VLOOKUP(P7,辅助表!$A$2:$B$10,2,FALSE)</f>
        <v>4</v>
      </c>
      <c r="S7" s="26" t="str">
        <f>VLOOKUP($L7,怪物模板!$A:$N,MATCH(角色!S$1,模板表头,0),0)</f>
        <v>chaos</v>
      </c>
      <c r="T7" s="26" t="s">
        <v>27</v>
      </c>
      <c r="U7" s="26" t="s">
        <v>148</v>
      </c>
      <c r="V7" s="26"/>
      <c r="W7" s="26"/>
      <c r="X7" s="26"/>
      <c r="Y7" s="26"/>
      <c r="Z7" s="26"/>
      <c r="AA7" s="26"/>
      <c r="AB7" s="26">
        <v>99</v>
      </c>
      <c r="AC7" s="26">
        <v>99</v>
      </c>
      <c r="AD7" s="26"/>
      <c r="AE7" s="26">
        <f t="shared" si="2"/>
        <v>2</v>
      </c>
      <c r="AF7" s="26">
        <v>0</v>
      </c>
      <c r="AG7" s="26" t="str">
        <f>VLOOKUP($L7,怪物模板!$A:$N,MATCH(角色!AG$1,模板表头,0),0)</f>
        <v>melee.knight_rider</v>
      </c>
      <c r="AH7" s="26">
        <f>IF(VLOOKUP($L7,怪物模板!$A:$N,MATCH(角色!AH$1,模板表头,0),0)=0,"",VLOOKUP($L7,怪物模板!$A:$N,MATCH(角色!AH$1,模板表头,0),0))</f>
        <v>11660301</v>
      </c>
      <c r="AI7" s="26">
        <f>IF(VLOOKUP($L7,怪物模板!$A:$N,MATCH(角色!AI$1,模板表头,0),0)=0,"",VLOOKUP($L7,怪物模板!$A:$N,MATCH(角色!AI$1,模板表头,0),0))</f>
        <v>11660302</v>
      </c>
      <c r="AJ7" s="26">
        <f>IF(VLOOKUP($L7,怪物模板!$A:$N,MATCH(角色!AJ$1,模板表头,0),0)=0,"",VLOOKUP($L7,怪物模板!$A:$N,MATCH(角色!AJ$1,模板表头,0),0))</f>
        <v>11660303</v>
      </c>
      <c r="AK7" s="26">
        <f>IF(VLOOKUP($L7,怪物模板!$A:$N,MATCH(角色!AK$1,模板表头,0),0)=0,"",VLOOKUP($L7,怪物模板!$A:$N,MATCH(角色!AK$1,模板表头,0),0))</f>
        <v>11660304</v>
      </c>
      <c r="AL7" s="26" t="str">
        <f>IF(VLOOKUP($L7,怪物模板!$A:$N,MATCH(角色!AL$1,模板表头,0),0)=0,"",VLOOKUP($L7,怪物模板!$A:$N,MATCH(角色!AL$1,模板表头,0),0))</f>
        <v/>
      </c>
      <c r="AM7" s="26" t="str">
        <f>VLOOKUP($L7,怪物模板!$A:$N,MATCH(角色!AM$1,模板表头,0),0)</f>
        <v>lich_king</v>
      </c>
      <c r="AN7" s="26">
        <v>1.5</v>
      </c>
      <c r="AO7" s="26">
        <v>1</v>
      </c>
      <c r="AP7" s="26"/>
      <c r="AQ7" s="26"/>
      <c r="AR7" s="26" t="s">
        <v>181</v>
      </c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>
        <f t="shared" si="5"/>
        <v>-5000</v>
      </c>
      <c r="BJ7" s="26">
        <f t="shared" si="6"/>
        <v>-3000</v>
      </c>
      <c r="BK7" s="26"/>
      <c r="BL7" s="26">
        <v>20000</v>
      </c>
      <c r="BM7" s="26"/>
      <c r="BN7" s="26"/>
      <c r="BO7" s="26"/>
      <c r="BP7" s="26"/>
      <c r="BQ7" s="26"/>
      <c r="BR7" s="26"/>
      <c r="BS7" s="26"/>
      <c r="BT7" s="26"/>
      <c r="BU7" s="26" t="str">
        <f t="shared" si="0"/>
        <v/>
      </c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 t="str">
        <f t="shared" si="3"/>
        <v/>
      </c>
      <c r="CH7" s="26" t="str">
        <f t="shared" si="1"/>
        <v/>
      </c>
      <c r="CI7" s="26" t="str">
        <f t="shared" si="1"/>
        <v/>
      </c>
      <c r="CJ7" s="26" t="str">
        <f t="shared" si="1"/>
        <v/>
      </c>
      <c r="CK7" s="26" t="str">
        <f t="shared" si="1"/>
        <v/>
      </c>
      <c r="CL7" s="26" t="str">
        <f t="shared" si="1"/>
        <v/>
      </c>
      <c r="CM7" s="26" t="str">
        <f t="shared" si="1"/>
        <v/>
      </c>
      <c r="CN7" s="26" t="str">
        <f t="shared" si="1"/>
        <v/>
      </c>
      <c r="CO7" s="26" t="str">
        <f t="shared" si="1"/>
        <v/>
      </c>
    </row>
    <row r="8" spans="1:93" s="12" customFormat="1" ht="16.5" customHeight="1" x14ac:dyDescent="0.15">
      <c r="A8" s="26">
        <v>31035006</v>
      </c>
      <c r="B8" s="26" t="s">
        <v>42</v>
      </c>
      <c r="C8" s="26" t="s">
        <v>87</v>
      </c>
      <c r="D8" s="26">
        <v>17</v>
      </c>
      <c r="E8" s="26" t="str">
        <f t="shared" si="4"/>
        <v>undead1</v>
      </c>
      <c r="F8" s="26">
        <v>4</v>
      </c>
      <c r="G8" s="26" t="s">
        <v>105</v>
      </c>
      <c r="H8" s="26">
        <v>3</v>
      </c>
      <c r="I8" s="26" t="str">
        <f>VLOOKUP($L8,怪物模板!$A:$N,MATCH(角色!I$1,模板表头,0),0)</f>
        <v>phy</v>
      </c>
      <c r="J8" s="26"/>
      <c r="K8" s="26"/>
      <c r="L8" s="26" t="s">
        <v>378</v>
      </c>
      <c r="M8" s="26" t="str">
        <f>VLOOKUP($L8,怪物模板!$A:$N,MATCH(角色!M$1,模板表头,0),0)</f>
        <v>无对应英雄</v>
      </c>
      <c r="N8" s="26" t="str">
        <f>VLOOKUP($L8,怪物模板!$A:$N,MATCH(角色!N$1,模板表头,0),0)</f>
        <v>统一模板</v>
      </c>
      <c r="O8" s="26" t="s">
        <v>37</v>
      </c>
      <c r="P8" s="26">
        <v>7</v>
      </c>
      <c r="Q8" s="26">
        <v>4</v>
      </c>
      <c r="R8" s="26">
        <f>VLOOKUP(P8,辅助表!$A$2:$B$10,2,FALSE)</f>
        <v>4</v>
      </c>
      <c r="S8" s="26" t="str">
        <f>VLOOKUP($L8,怪物模板!$A:$N,MATCH(角色!S$1,模板表头,0),0)</f>
        <v>chaos</v>
      </c>
      <c r="T8" s="26" t="s">
        <v>177</v>
      </c>
      <c r="U8" s="26" t="s">
        <v>148</v>
      </c>
      <c r="V8" s="26"/>
      <c r="W8" s="26"/>
      <c r="X8" s="26"/>
      <c r="Y8" s="26"/>
      <c r="Z8" s="26"/>
      <c r="AA8" s="26"/>
      <c r="AB8" s="26">
        <v>99</v>
      </c>
      <c r="AC8" s="26">
        <v>99</v>
      </c>
      <c r="AD8" s="26"/>
      <c r="AE8" s="26">
        <f t="shared" si="2"/>
        <v>2</v>
      </c>
      <c r="AF8" s="26">
        <v>0</v>
      </c>
      <c r="AG8" s="26" t="str">
        <f>VLOOKUP($L8,怪物模板!$A:$N,MATCH(角色!AG$1,模板表头,0),0)</f>
        <v>misc.5skills_self_hp_ratio</v>
      </c>
      <c r="AH8" s="26">
        <f>IF(VLOOKUP($L8,怪物模板!$A:$N,MATCH(角色!AH$1,模板表头,0),0)=0,"",VLOOKUP($L8,怪物模板!$A:$N,MATCH(角色!AH$1,模板表头,0),0))</f>
        <v>11990101</v>
      </c>
      <c r="AI8" s="26">
        <f>IF(VLOOKUP($L8,怪物模板!$A:$N,MATCH(角色!AI$1,模板表头,0),0)=0,"",VLOOKUP($L8,怪物模板!$A:$N,MATCH(角色!AI$1,模板表头,0),0))</f>
        <v>11990102</v>
      </c>
      <c r="AJ8" s="26" t="str">
        <f>IF(VLOOKUP($L8,怪物模板!$A:$N,MATCH(角色!AJ$1,模板表头,0),0)=0,"",VLOOKUP($L8,怪物模板!$A:$N,MATCH(角色!AJ$1,模板表头,0),0))</f>
        <v/>
      </c>
      <c r="AK8" s="26" t="str">
        <f>IF(VLOOKUP($L8,怪物模板!$A:$N,MATCH(角色!AK$1,模板表头,0),0)=0,"",VLOOKUP($L8,怪物模板!$A:$N,MATCH(角色!AK$1,模板表头,0),0))</f>
        <v/>
      </c>
      <c r="AL8" s="26" t="str">
        <f>IF(VLOOKUP($L8,怪物模板!$A:$N,MATCH(角色!AL$1,模板表头,0),0)=0,"",VLOOKUP($L8,怪物模板!$A:$N,MATCH(角色!AL$1,模板表头,0),0))</f>
        <v/>
      </c>
      <c r="AM8" s="26" t="str">
        <f>VLOOKUP($L8,怪物模板!$A:$N,MATCH(角色!AM$1,模板表头,0),0)</f>
        <v>treant</v>
      </c>
      <c r="AN8" s="26">
        <v>1.1000000000000001</v>
      </c>
      <c r="AO8" s="26">
        <v>1</v>
      </c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>
        <f t="shared" si="5"/>
        <v>-5000</v>
      </c>
      <c r="BJ8" s="26">
        <f t="shared" si="6"/>
        <v>-3000</v>
      </c>
      <c r="BK8" s="26"/>
      <c r="BL8" s="26">
        <v>20000</v>
      </c>
      <c r="BM8" s="26"/>
      <c r="BN8" s="26"/>
      <c r="BO8" s="26"/>
      <c r="BP8" s="26"/>
      <c r="BQ8" s="26"/>
      <c r="BR8" s="26"/>
      <c r="BS8" s="26"/>
      <c r="BT8" s="26"/>
      <c r="BU8" s="26" t="str">
        <f t="shared" si="0"/>
        <v/>
      </c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 t="str">
        <f t="shared" si="3"/>
        <v/>
      </c>
      <c r="CH8" s="26" t="str">
        <f t="shared" si="1"/>
        <v/>
      </c>
      <c r="CI8" s="26" t="str">
        <f t="shared" si="1"/>
        <v/>
      </c>
      <c r="CJ8" s="26" t="str">
        <f t="shared" si="1"/>
        <v/>
      </c>
      <c r="CK8" s="26" t="str">
        <f t="shared" si="1"/>
        <v/>
      </c>
      <c r="CL8" s="26" t="str">
        <f t="shared" si="1"/>
        <v/>
      </c>
      <c r="CM8" s="26" t="str">
        <f t="shared" si="1"/>
        <v/>
      </c>
      <c r="CN8" s="26" t="str">
        <f t="shared" si="1"/>
        <v/>
      </c>
      <c r="CO8" s="26" t="str">
        <f t="shared" si="1"/>
        <v/>
      </c>
    </row>
    <row r="9" spans="1:93" s="12" customFormat="1" ht="16.5" customHeight="1" x14ac:dyDescent="0.15">
      <c r="A9" s="26">
        <v>31035007</v>
      </c>
      <c r="B9" s="26" t="s">
        <v>160</v>
      </c>
      <c r="C9" s="26" t="s">
        <v>66</v>
      </c>
      <c r="D9" s="26">
        <v>17</v>
      </c>
      <c r="E9" s="26" t="str">
        <f t="shared" si="4"/>
        <v>undead1</v>
      </c>
      <c r="F9" s="26">
        <v>4</v>
      </c>
      <c r="G9" s="26" t="s">
        <v>105</v>
      </c>
      <c r="H9" s="26">
        <v>3</v>
      </c>
      <c r="I9" s="26" t="str">
        <f>VLOOKUP($L9,怪物模板!$A:$N,MATCH(角色!I$1,模板表头,0),0)</f>
        <v>phy</v>
      </c>
      <c r="J9" s="26"/>
      <c r="K9" s="26"/>
      <c r="L9" s="26" t="s">
        <v>377</v>
      </c>
      <c r="M9" s="26" t="str">
        <f>VLOOKUP($L9,怪物模板!$A:$N,MATCH(角色!M$1,模板表头,0),0)</f>
        <v>骷髅法师</v>
      </c>
      <c r="N9" s="26" t="str">
        <f>VLOOKUP($L9,怪物模板!$A:$N,MATCH(角色!N$1,模板表头,0),0)</f>
        <v>统一模板</v>
      </c>
      <c r="O9" s="26" t="s">
        <v>41</v>
      </c>
      <c r="P9" s="26">
        <v>3</v>
      </c>
      <c r="Q9" s="26">
        <v>2</v>
      </c>
      <c r="R9" s="26">
        <f>VLOOKUP(P9,辅助表!$A$2:$B$10,2,FALSE)</f>
        <v>2</v>
      </c>
      <c r="S9" s="26" t="str">
        <f>VLOOKUP($L9,怪物模板!$A:$N,MATCH(角色!S$1,模板表头,0),0)</f>
        <v>horde</v>
      </c>
      <c r="T9" s="26" t="s">
        <v>167</v>
      </c>
      <c r="U9" s="26" t="s">
        <v>148</v>
      </c>
      <c r="V9" s="26"/>
      <c r="W9" s="26"/>
      <c r="X9" s="26"/>
      <c r="Y9" s="26"/>
      <c r="Z9" s="26"/>
      <c r="AA9" s="26"/>
      <c r="AB9" s="26">
        <v>99</v>
      </c>
      <c r="AC9" s="26">
        <v>99</v>
      </c>
      <c r="AD9" s="26"/>
      <c r="AE9" s="26">
        <f t="shared" si="2"/>
        <v>2</v>
      </c>
      <c r="AF9" s="26">
        <v>0</v>
      </c>
      <c r="AG9" s="26" t="str">
        <f>VLOOKUP($L9,怪物模板!$A:$N,MATCH(角色!AG$1,模板表头,0),0)</f>
        <v>healer.blood_priest</v>
      </c>
      <c r="AH9" s="26">
        <f>IF(VLOOKUP($L9,怪物模板!$A:$N,MATCH(角色!AH$1,模板表头,0),0)=0,"",VLOOKUP($L9,怪物模板!$A:$N,MATCH(角色!AH$1,模板表头,0),0))</f>
        <v>11999015</v>
      </c>
      <c r="AI9" s="26">
        <f>IF(VLOOKUP($L9,怪物模板!$A:$N,MATCH(角色!AI$1,模板表头,0),0)=0,"",VLOOKUP($L9,怪物模板!$A:$N,MATCH(角色!AI$1,模板表头,0),0))</f>
        <v>11999016</v>
      </c>
      <c r="AJ9" s="26" t="str">
        <f>IF(VLOOKUP($L9,怪物模板!$A:$N,MATCH(角色!AJ$1,模板表头,0),0)=0,"",VLOOKUP($L9,怪物模板!$A:$N,MATCH(角色!AJ$1,模板表头,0),0))</f>
        <v/>
      </c>
      <c r="AK9" s="26" t="str">
        <f>IF(VLOOKUP($L9,怪物模板!$A:$N,MATCH(角色!AK$1,模板表头,0),0)=0,"",VLOOKUP($L9,怪物模板!$A:$N,MATCH(角色!AK$1,模板表头,0),0))</f>
        <v/>
      </c>
      <c r="AL9" s="26" t="str">
        <f>IF(VLOOKUP($L9,怪物模板!$A:$N,MATCH(角色!AL$1,模板表头,0),0)=0,"",VLOOKUP($L9,怪物模板!$A:$N,MATCH(角色!AL$1,模板表头,0),0))</f>
        <v/>
      </c>
      <c r="AM9" s="26" t="str">
        <f>VLOOKUP($L9,怪物模板!$A:$N,MATCH(角色!AM$1,模板表头,0),0)</f>
        <v>skeleton_mage</v>
      </c>
      <c r="AN9" s="26">
        <v>1.1000000000000001</v>
      </c>
      <c r="AO9" s="26">
        <v>1</v>
      </c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>
        <f t="shared" si="5"/>
        <v>-5000</v>
      </c>
      <c r="BJ9" s="26">
        <f t="shared" si="6"/>
        <v>-3000</v>
      </c>
      <c r="BK9" s="26"/>
      <c r="BL9" s="26">
        <v>20000</v>
      </c>
      <c r="BM9" s="26"/>
      <c r="BN9" s="26"/>
      <c r="BO9" s="26"/>
      <c r="BP9" s="26"/>
      <c r="BQ9" s="26"/>
      <c r="BR9" s="26"/>
      <c r="BS9" s="26"/>
      <c r="BT9" s="26"/>
      <c r="BU9" s="26">
        <f t="shared" si="0"/>
        <v>-0.9</v>
      </c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 t="str">
        <f t="shared" si="3"/>
        <v/>
      </c>
      <c r="CH9" s="26" t="str">
        <f t="shared" si="1"/>
        <v/>
      </c>
      <c r="CI9" s="26" t="str">
        <f t="shared" si="1"/>
        <v/>
      </c>
      <c r="CJ9" s="26" t="str">
        <f t="shared" si="1"/>
        <v/>
      </c>
      <c r="CK9" s="26" t="str">
        <f t="shared" si="1"/>
        <v/>
      </c>
      <c r="CL9" s="26" t="str">
        <f t="shared" si="1"/>
        <v/>
      </c>
      <c r="CM9" s="26" t="str">
        <f t="shared" si="1"/>
        <v/>
      </c>
      <c r="CN9" s="26" t="str">
        <f t="shared" si="1"/>
        <v/>
      </c>
      <c r="CO9" s="26" t="str">
        <f t="shared" si="1"/>
        <v/>
      </c>
    </row>
    <row r="10" spans="1:93" s="12" customFormat="1" ht="16.5" customHeight="1" x14ac:dyDescent="0.15">
      <c r="A10" s="26">
        <v>31035008</v>
      </c>
      <c r="B10" s="26" t="s">
        <v>40</v>
      </c>
      <c r="C10" s="26" t="s">
        <v>454</v>
      </c>
      <c r="D10" s="26">
        <v>17</v>
      </c>
      <c r="E10" s="26" t="str">
        <f t="shared" si="4"/>
        <v>undead1</v>
      </c>
      <c r="F10" s="26">
        <v>5</v>
      </c>
      <c r="G10" s="26" t="s">
        <v>104</v>
      </c>
      <c r="H10" s="26">
        <v>2</v>
      </c>
      <c r="I10" s="26" t="str">
        <f>VLOOKUP($L10,怪物模板!$A:$N,MATCH(角色!I$1,模板表头,0),0)</f>
        <v>phy</v>
      </c>
      <c r="J10" s="26"/>
      <c r="K10" s="26"/>
      <c r="L10" s="26" t="s">
        <v>401</v>
      </c>
      <c r="M10" s="26" t="str">
        <f>VLOOKUP($L10,怪物模板!$A:$N,MATCH(角色!M$1,模板表头,0),0)</f>
        <v>无对应英雄</v>
      </c>
      <c r="N10" s="26" t="str">
        <f>VLOOKUP($L10,怪物模板!$A:$N,MATCH(角色!N$1,模板表头,0),0)</f>
        <v>新增突袭小招，大招改为引导</v>
      </c>
      <c r="O10" s="26" t="s">
        <v>38</v>
      </c>
      <c r="P10" s="26">
        <v>3</v>
      </c>
      <c r="Q10" s="26">
        <v>2</v>
      </c>
      <c r="R10" s="26">
        <f>VLOOKUP(P10,辅助表!$A$2:$B$10,2,FALSE)</f>
        <v>2</v>
      </c>
      <c r="S10" s="26" t="str">
        <f>VLOOKUP($L10,怪物模板!$A:$N,MATCH(角色!S$1,模板表头,0),0)</f>
        <v>horde</v>
      </c>
      <c r="T10" s="26" t="s">
        <v>39</v>
      </c>
      <c r="U10" s="26" t="s">
        <v>148</v>
      </c>
      <c r="V10" s="26"/>
      <c r="W10" s="26"/>
      <c r="X10" s="26"/>
      <c r="Y10" s="26"/>
      <c r="Z10" s="26"/>
      <c r="AA10" s="26"/>
      <c r="AB10" s="26">
        <v>99</v>
      </c>
      <c r="AC10" s="26">
        <v>99</v>
      </c>
      <c r="AD10" s="26"/>
      <c r="AE10" s="26">
        <f t="shared" si="2"/>
        <v>2</v>
      </c>
      <c r="AF10" s="26">
        <v>0</v>
      </c>
      <c r="AG10" s="26" t="str">
        <f>VLOOKUP($L10,怪物模板!$A:$N,MATCH(角色!AG$1,模板表头,0),0)</f>
        <v>misc.5skills</v>
      </c>
      <c r="AH10" s="26">
        <f>IF(VLOOKUP($L10,怪物模板!$A:$N,MATCH(角色!AH$1,模板表头,0),0)=0,"",VLOOKUP($L10,怪物模板!$A:$N,MATCH(角色!AH$1,模板表头,0),0))</f>
        <v>11980101</v>
      </c>
      <c r="AI10" s="26">
        <f>IF(VLOOKUP($L10,怪物模板!$A:$N,MATCH(角色!AI$1,模板表头,0),0)=0,"",VLOOKUP($L10,怪物模板!$A:$N,MATCH(角色!AI$1,模板表头,0),0))</f>
        <v>11999536</v>
      </c>
      <c r="AJ10" s="26">
        <f>IF(VLOOKUP($L10,怪物模板!$A:$N,MATCH(角色!AJ$1,模板表头,0),0)=0,"",VLOOKUP($L10,怪物模板!$A:$N,MATCH(角色!AJ$1,模板表头,0),0))</f>
        <v>11999537</v>
      </c>
      <c r="AK10" s="26" t="str">
        <f>IF(VLOOKUP($L10,怪物模板!$A:$N,MATCH(角色!AK$1,模板表头,0),0)=0,"",VLOOKUP($L10,怪物模板!$A:$N,MATCH(角色!AK$1,模板表头,0),0))</f>
        <v/>
      </c>
      <c r="AL10" s="26" t="str">
        <f>IF(VLOOKUP($L10,怪物模板!$A:$N,MATCH(角色!AL$1,模板表头,0),0)=0,"",VLOOKUP($L10,怪物模板!$A:$N,MATCH(角色!AL$1,模板表头,0),0))</f>
        <v/>
      </c>
      <c r="AM10" s="26" t="str">
        <f>VLOOKUP($L10,怪物模板!$A:$N,MATCH(角色!AM$1,模板表头,0),0)</f>
        <v>rogue</v>
      </c>
      <c r="AN10" s="26">
        <f>IF(T10="monster",0.8,IF(T10="boss",1.3,IF(T10="entity",1,IF(T10="guard",1.5,1))))</f>
        <v>0.8</v>
      </c>
      <c r="AO10" s="26">
        <v>1</v>
      </c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>
        <f t="shared" si="5"/>
        <v>-5000</v>
      </c>
      <c r="BJ10" s="26">
        <f t="shared" si="6"/>
        <v>-3000</v>
      </c>
      <c r="BK10" s="26"/>
      <c r="BL10" s="26">
        <v>20000</v>
      </c>
      <c r="BM10" s="26"/>
      <c r="BN10" s="26"/>
      <c r="BO10" s="26"/>
      <c r="BP10" s="26"/>
      <c r="BQ10" s="26"/>
      <c r="BR10" s="26"/>
      <c r="BS10" s="26"/>
      <c r="BT10" s="26"/>
      <c r="BU10" s="26" t="str">
        <f t="shared" si="0"/>
        <v/>
      </c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 t="str">
        <f t="shared" si="3"/>
        <v/>
      </c>
      <c r="CH10" s="26" t="str">
        <f t="shared" si="1"/>
        <v/>
      </c>
      <c r="CI10" s="26" t="str">
        <f t="shared" si="1"/>
        <v/>
      </c>
      <c r="CJ10" s="26" t="str">
        <f t="shared" si="1"/>
        <v/>
      </c>
      <c r="CK10" s="26" t="str">
        <f t="shared" si="1"/>
        <v/>
      </c>
      <c r="CL10" s="26" t="str">
        <f t="shared" si="1"/>
        <v/>
      </c>
      <c r="CM10" s="26" t="str">
        <f t="shared" si="1"/>
        <v/>
      </c>
      <c r="CN10" s="26" t="str">
        <f t="shared" si="1"/>
        <v/>
      </c>
      <c r="CO10" s="26" t="str">
        <f t="shared" si="1"/>
        <v/>
      </c>
    </row>
    <row r="11" spans="1:93" s="12" customFormat="1" x14ac:dyDescent="0.15">
      <c r="A11" s="26">
        <v>31035009</v>
      </c>
      <c r="B11" s="26" t="s">
        <v>25</v>
      </c>
      <c r="C11" s="26" t="s">
        <v>454</v>
      </c>
      <c r="D11" s="26">
        <v>17</v>
      </c>
      <c r="E11" s="26" t="str">
        <f t="shared" si="4"/>
        <v>undead1</v>
      </c>
      <c r="F11" s="26">
        <v>5</v>
      </c>
      <c r="G11" s="26" t="s">
        <v>104</v>
      </c>
      <c r="H11" s="26">
        <v>3</v>
      </c>
      <c r="I11" s="26" t="str">
        <f>VLOOKUP($L11,怪物模板!$A:$N,MATCH(角色!I$1,模板表头,0),0)</f>
        <v>phy</v>
      </c>
      <c r="J11" s="26"/>
      <c r="K11" s="26"/>
      <c r="L11" s="26" t="s">
        <v>402</v>
      </c>
      <c r="M11" s="26" t="str">
        <f>VLOOKUP($L11,怪物模板!$A:$N,MATCH(角色!M$1,模板表头,0),0)</f>
        <v>骷髅射手</v>
      </c>
      <c r="N11" s="26" t="str">
        <f>VLOOKUP($L11,怪物模板!$A:$N,MATCH(角色!N$1,模板表头,0),0)</f>
        <v>统一模板</v>
      </c>
      <c r="O11" s="26" t="s">
        <v>38</v>
      </c>
      <c r="P11" s="26">
        <v>1</v>
      </c>
      <c r="Q11" s="26">
        <v>1</v>
      </c>
      <c r="R11" s="26">
        <f>VLOOKUP(P11,辅助表!$A$2:$B$10,2,FALSE)</f>
        <v>1</v>
      </c>
      <c r="S11" s="26" t="str">
        <f>VLOOKUP($L11,怪物模板!$A:$N,MATCH(角色!S$1,模板表头,0),0)</f>
        <v>horde</v>
      </c>
      <c r="T11" s="26" t="s">
        <v>39</v>
      </c>
      <c r="U11" s="26" t="s">
        <v>148</v>
      </c>
      <c r="V11" s="26"/>
      <c r="W11" s="26"/>
      <c r="X11" s="26"/>
      <c r="Y11" s="26"/>
      <c r="Z11" s="26"/>
      <c r="AA11" s="26"/>
      <c r="AB11" s="26">
        <v>99</v>
      </c>
      <c r="AC11" s="26">
        <v>99</v>
      </c>
      <c r="AD11" s="26"/>
      <c r="AE11" s="26">
        <f t="shared" si="2"/>
        <v>2</v>
      </c>
      <c r="AF11" s="26">
        <v>0</v>
      </c>
      <c r="AG11" s="26" t="str">
        <f>VLOOKUP($L11,怪物模板!$A:$N,MATCH(角色!AG$1,模板表头,0),0)</f>
        <v>misc.5skills</v>
      </c>
      <c r="AH11" s="26">
        <f>IF(VLOOKUP($L11,怪物模板!$A:$N,MATCH(角色!AH$1,模板表头,0),0)=0,"",VLOOKUP($L11,怪物模板!$A:$N,MATCH(角色!AH$1,模板表头,0),0))</f>
        <v>11690101</v>
      </c>
      <c r="AI11" s="26">
        <f>IF(VLOOKUP($L11,怪物模板!$A:$N,MATCH(角色!AI$1,模板表头,0),0)=0,"",VLOOKUP($L11,怪物模板!$A:$N,MATCH(角色!AI$1,模板表头,0),0))</f>
        <v>11690102</v>
      </c>
      <c r="AJ11" s="26" t="str">
        <f>IF(VLOOKUP($L11,怪物模板!$A:$N,MATCH(角色!AJ$1,模板表头,0),0)=0,"",VLOOKUP($L11,怪物模板!$A:$N,MATCH(角色!AJ$1,模板表头,0),0))</f>
        <v/>
      </c>
      <c r="AK11" s="26" t="str">
        <f>IF(VLOOKUP($L11,怪物模板!$A:$N,MATCH(角色!AK$1,模板表头,0),0)=0,"",VLOOKUP($L11,怪物模板!$A:$N,MATCH(角色!AK$1,模板表头,0),0))</f>
        <v/>
      </c>
      <c r="AL11" s="26" t="str">
        <f>IF(VLOOKUP($L11,怪物模板!$A:$N,MATCH(角色!AL$1,模板表头,0),0)=0,"",VLOOKUP($L11,怪物模板!$A:$N,MATCH(角色!AL$1,模板表头,0),0))</f>
        <v/>
      </c>
      <c r="AM11" s="26" t="str">
        <f>VLOOKUP($L11,怪物模板!$A:$N,MATCH(角色!AM$1,模板表头,0),0)</f>
        <v>skeleton_archer_npc</v>
      </c>
      <c r="AN11" s="26">
        <f>IF(T11="monster",0.8,IF(T11="boss",1.3,IF(T11="entity",1,IF(T11="guard",1.5,1))))</f>
        <v>0.8</v>
      </c>
      <c r="AO11" s="26">
        <v>1</v>
      </c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>
        <f t="shared" si="5"/>
        <v>-5000</v>
      </c>
      <c r="BJ11" s="26">
        <f t="shared" si="6"/>
        <v>-3000</v>
      </c>
      <c r="BK11" s="26"/>
      <c r="BL11" s="26">
        <v>20000</v>
      </c>
      <c r="BM11" s="26"/>
      <c r="BN11" s="26"/>
      <c r="BO11" s="26"/>
      <c r="BP11" s="26"/>
      <c r="BQ11" s="26"/>
      <c r="BR11" s="26"/>
      <c r="BS11" s="26"/>
      <c r="BT11" s="26"/>
      <c r="BU11" s="26" t="str">
        <f t="shared" si="0"/>
        <v/>
      </c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 t="str">
        <f t="shared" si="3"/>
        <v/>
      </c>
      <c r="CH11" s="26" t="str">
        <f t="shared" si="1"/>
        <v/>
      </c>
      <c r="CI11" s="26" t="str">
        <f t="shared" si="1"/>
        <v/>
      </c>
      <c r="CJ11" s="26" t="str">
        <f t="shared" si="1"/>
        <v/>
      </c>
      <c r="CK11" s="26" t="str">
        <f t="shared" si="1"/>
        <v/>
      </c>
      <c r="CL11" s="26" t="str">
        <f t="shared" si="1"/>
        <v/>
      </c>
      <c r="CM11" s="26" t="str">
        <f t="shared" si="1"/>
        <v/>
      </c>
      <c r="CN11" s="26" t="str">
        <f t="shared" si="1"/>
        <v/>
      </c>
      <c r="CO11" s="26" t="str">
        <f t="shared" si="1"/>
        <v/>
      </c>
    </row>
    <row r="12" spans="1:93" s="12" customFormat="1" ht="16.5" customHeight="1" x14ac:dyDescent="0.15">
      <c r="A12" s="26">
        <v>31035010</v>
      </c>
      <c r="B12" s="26" t="s">
        <v>174</v>
      </c>
      <c r="C12" s="26" t="s">
        <v>455</v>
      </c>
      <c r="D12" s="26">
        <v>20</v>
      </c>
      <c r="E12" s="26" t="str">
        <f t="shared" si="4"/>
        <v>undead1</v>
      </c>
      <c r="F12" s="26">
        <v>6</v>
      </c>
      <c r="G12" s="26" t="s">
        <v>104</v>
      </c>
      <c r="H12" s="26">
        <v>2</v>
      </c>
      <c r="I12" s="26" t="str">
        <f>VLOOKUP($L12,怪物模板!$A:$N,MATCH(角色!I$1,模板表头,0),0)</f>
        <v>phy</v>
      </c>
      <c r="J12" s="26"/>
      <c r="K12" s="26"/>
      <c r="L12" s="26" t="s">
        <v>403</v>
      </c>
      <c r="M12" s="26" t="str">
        <f>VLOOKUP($L12,怪物模板!$A:$N,MATCH(角色!M$1,模板表头,0),0)</f>
        <v>无对应英雄</v>
      </c>
      <c r="N12" s="26" t="str">
        <f>VLOOKUP($L12,怪物模板!$A:$N,MATCH(角色!N$1,模板表头,0),0)</f>
        <v>统一模板</v>
      </c>
      <c r="O12" s="26" t="s">
        <v>38</v>
      </c>
      <c r="P12" s="26">
        <v>1</v>
      </c>
      <c r="Q12" s="26">
        <v>1</v>
      </c>
      <c r="R12" s="26">
        <f>VLOOKUP(P12,辅助表!$A$2:$B$10,2,FALSE)</f>
        <v>1</v>
      </c>
      <c r="S12" s="26" t="str">
        <f>VLOOKUP($L12,怪物模板!$A:$N,MATCH(角色!S$1,模板表头,0),0)</f>
        <v>chaos</v>
      </c>
      <c r="T12" s="26" t="s">
        <v>39</v>
      </c>
      <c r="U12" s="26" t="s">
        <v>148</v>
      </c>
      <c r="V12" s="26"/>
      <c r="W12" s="26"/>
      <c r="X12" s="26"/>
      <c r="Y12" s="26"/>
      <c r="Z12" s="26"/>
      <c r="AA12" s="26"/>
      <c r="AB12" s="26">
        <v>99</v>
      </c>
      <c r="AC12" s="26">
        <v>99</v>
      </c>
      <c r="AD12" s="26"/>
      <c r="AE12" s="26">
        <f t="shared" si="2"/>
        <v>2</v>
      </c>
      <c r="AF12" s="26">
        <v>0</v>
      </c>
      <c r="AG12" s="26" t="str">
        <f>VLOOKUP($L12,怪物模板!$A:$N,MATCH(角色!AG$1,模板表头,0),0)</f>
        <v>misc.5skills_self_hp_ratio</v>
      </c>
      <c r="AH12" s="26">
        <f>IF(VLOOKUP($L12,怪物模板!$A:$N,MATCH(角色!AH$1,模板表头,0),0)=0,"",VLOOKUP($L12,怪物模板!$A:$N,MATCH(角色!AH$1,模板表头,0),0))</f>
        <v>11990101</v>
      </c>
      <c r="AI12" s="26">
        <f>IF(VLOOKUP($L12,怪物模板!$A:$N,MATCH(角色!AI$1,模板表头,0),0)=0,"",VLOOKUP($L12,怪物模板!$A:$N,MATCH(角色!AI$1,模板表头,0),0))</f>
        <v>11990102</v>
      </c>
      <c r="AJ12" s="26" t="str">
        <f>IF(VLOOKUP($L12,怪物模板!$A:$N,MATCH(角色!AJ$1,模板表头,0),0)=0,"",VLOOKUP($L12,怪物模板!$A:$N,MATCH(角色!AJ$1,模板表头,0),0))</f>
        <v/>
      </c>
      <c r="AK12" s="26" t="str">
        <f>IF(VLOOKUP($L12,怪物模板!$A:$N,MATCH(角色!AK$1,模板表头,0),0)=0,"",VLOOKUP($L12,怪物模板!$A:$N,MATCH(角色!AK$1,模板表头,0),0))</f>
        <v/>
      </c>
      <c r="AL12" s="26" t="str">
        <f>IF(VLOOKUP($L12,怪物模板!$A:$N,MATCH(角色!AL$1,模板表头,0),0)=0,"",VLOOKUP($L12,怪物模板!$A:$N,MATCH(角色!AL$1,模板表头,0),0))</f>
        <v/>
      </c>
      <c r="AM12" s="26" t="str">
        <f>VLOOKUP($L12,怪物模板!$A:$N,MATCH(角色!AM$1,模板表头,0),0)</f>
        <v>treant</v>
      </c>
      <c r="AN12" s="26">
        <f>IF(T12="monster",0.8,IF(T12="boss",1.3,IF(T12="entity",1,IF(T12="guard",1.5,1))))</f>
        <v>0.8</v>
      </c>
      <c r="AO12" s="26">
        <v>1</v>
      </c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>
        <f t="shared" si="5"/>
        <v>-5000</v>
      </c>
      <c r="BJ12" s="26">
        <f t="shared" si="6"/>
        <v>-3000</v>
      </c>
      <c r="BK12" s="26"/>
      <c r="BL12" s="26">
        <v>20000</v>
      </c>
      <c r="BM12" s="26"/>
      <c r="BN12" s="26"/>
      <c r="BO12" s="26"/>
      <c r="BP12" s="26"/>
      <c r="BQ12" s="26"/>
      <c r="BR12" s="26"/>
      <c r="BS12" s="26"/>
      <c r="BT12" s="26"/>
      <c r="BU12" s="26" t="str">
        <f t="shared" si="0"/>
        <v/>
      </c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 t="str">
        <f t="shared" si="3"/>
        <v/>
      </c>
      <c r="CH12" s="26" t="str">
        <f t="shared" si="1"/>
        <v/>
      </c>
      <c r="CI12" s="26" t="str">
        <f t="shared" si="1"/>
        <v/>
      </c>
      <c r="CJ12" s="26" t="str">
        <f t="shared" si="1"/>
        <v/>
      </c>
      <c r="CK12" s="26" t="str">
        <f t="shared" si="1"/>
        <v/>
      </c>
      <c r="CL12" s="26" t="str">
        <f t="shared" si="1"/>
        <v/>
      </c>
      <c r="CM12" s="26" t="str">
        <f t="shared" si="1"/>
        <v/>
      </c>
      <c r="CN12" s="26" t="str">
        <f t="shared" si="1"/>
        <v/>
      </c>
      <c r="CO12" s="26" t="str">
        <f t="shared" si="1"/>
        <v/>
      </c>
    </row>
    <row r="13" spans="1:93" s="12" customFormat="1" x14ac:dyDescent="0.15">
      <c r="A13" s="26">
        <v>31035011</v>
      </c>
      <c r="B13" s="26" t="s">
        <v>25</v>
      </c>
      <c r="C13" s="26" t="s">
        <v>456</v>
      </c>
      <c r="D13" s="26">
        <v>20</v>
      </c>
      <c r="E13" s="26" t="str">
        <f t="shared" si="4"/>
        <v>undead1</v>
      </c>
      <c r="F13" s="26">
        <v>6</v>
      </c>
      <c r="G13" s="26" t="s">
        <v>104</v>
      </c>
      <c r="H13" s="26">
        <v>3</v>
      </c>
      <c r="I13" s="26" t="str">
        <f>VLOOKUP($L13,怪物模板!$A:$N,MATCH(角色!I$1,模板表头,0),0)</f>
        <v>phy</v>
      </c>
      <c r="J13" s="26"/>
      <c r="K13" s="26"/>
      <c r="L13" s="26" t="s">
        <v>402</v>
      </c>
      <c r="M13" s="26" t="str">
        <f>VLOOKUP($L13,怪物模板!$A:$N,MATCH(角色!M$1,模板表头,0),0)</f>
        <v>骷髅射手</v>
      </c>
      <c r="N13" s="26" t="str">
        <f>VLOOKUP($L13,怪物模板!$A:$N,MATCH(角色!N$1,模板表头,0),0)</f>
        <v>统一模板</v>
      </c>
      <c r="O13" s="26" t="s">
        <v>38</v>
      </c>
      <c r="P13" s="26">
        <v>1</v>
      </c>
      <c r="Q13" s="26">
        <v>1</v>
      </c>
      <c r="R13" s="26">
        <f>VLOOKUP(P13,辅助表!$A$2:$B$10,2,FALSE)</f>
        <v>1</v>
      </c>
      <c r="S13" s="26" t="str">
        <f>VLOOKUP($L13,怪物模板!$A:$N,MATCH(角色!S$1,模板表头,0),0)</f>
        <v>horde</v>
      </c>
      <c r="T13" s="26" t="s">
        <v>39</v>
      </c>
      <c r="U13" s="26" t="s">
        <v>148</v>
      </c>
      <c r="V13" s="26"/>
      <c r="W13" s="26"/>
      <c r="X13" s="26"/>
      <c r="Y13" s="26"/>
      <c r="Z13" s="26"/>
      <c r="AA13" s="26"/>
      <c r="AB13" s="26">
        <v>99</v>
      </c>
      <c r="AC13" s="26">
        <v>99</v>
      </c>
      <c r="AD13" s="26"/>
      <c r="AE13" s="26">
        <f t="shared" si="2"/>
        <v>2</v>
      </c>
      <c r="AF13" s="26">
        <v>0</v>
      </c>
      <c r="AG13" s="26" t="str">
        <f>VLOOKUP($L13,怪物模板!$A:$N,MATCH(角色!AG$1,模板表头,0),0)</f>
        <v>misc.5skills</v>
      </c>
      <c r="AH13" s="26">
        <f>IF(VLOOKUP($L13,怪物模板!$A:$N,MATCH(角色!AH$1,模板表头,0),0)=0,"",VLOOKUP($L13,怪物模板!$A:$N,MATCH(角色!AH$1,模板表头,0),0))</f>
        <v>11690101</v>
      </c>
      <c r="AI13" s="26">
        <f>IF(VLOOKUP($L13,怪物模板!$A:$N,MATCH(角色!AI$1,模板表头,0),0)=0,"",VLOOKUP($L13,怪物模板!$A:$N,MATCH(角色!AI$1,模板表头,0),0))</f>
        <v>11690102</v>
      </c>
      <c r="AJ13" s="26" t="str">
        <f>IF(VLOOKUP($L13,怪物模板!$A:$N,MATCH(角色!AJ$1,模板表头,0),0)=0,"",VLOOKUP($L13,怪物模板!$A:$N,MATCH(角色!AJ$1,模板表头,0),0))</f>
        <v/>
      </c>
      <c r="AK13" s="26" t="str">
        <f>IF(VLOOKUP($L13,怪物模板!$A:$N,MATCH(角色!AK$1,模板表头,0),0)=0,"",VLOOKUP($L13,怪物模板!$A:$N,MATCH(角色!AK$1,模板表头,0),0))</f>
        <v/>
      </c>
      <c r="AL13" s="26" t="str">
        <f>IF(VLOOKUP($L13,怪物模板!$A:$N,MATCH(角色!AL$1,模板表头,0),0)=0,"",VLOOKUP($L13,怪物模板!$A:$N,MATCH(角色!AL$1,模板表头,0),0))</f>
        <v/>
      </c>
      <c r="AM13" s="26" t="str">
        <f>VLOOKUP($L13,怪物模板!$A:$N,MATCH(角色!AM$1,模板表头,0),0)</f>
        <v>skeleton_archer_npc</v>
      </c>
      <c r="AN13" s="26">
        <f>IF(T13="monster",0.8,IF(T13="boss",1.3,IF(T13="entity",1,IF(T13="guard",1.5,1))))</f>
        <v>0.8</v>
      </c>
      <c r="AO13" s="26">
        <v>1</v>
      </c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>
        <f t="shared" si="5"/>
        <v>-5000</v>
      </c>
      <c r="BJ13" s="26">
        <f t="shared" si="6"/>
        <v>-3000</v>
      </c>
      <c r="BK13" s="26"/>
      <c r="BL13" s="26">
        <v>20000</v>
      </c>
      <c r="BM13" s="26"/>
      <c r="BN13" s="26"/>
      <c r="BO13" s="26"/>
      <c r="BP13" s="26"/>
      <c r="BQ13" s="26"/>
      <c r="BR13" s="26"/>
      <c r="BS13" s="26"/>
      <c r="BT13" s="26"/>
      <c r="BU13" s="26" t="str">
        <f t="shared" si="0"/>
        <v/>
      </c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 t="str">
        <f t="shared" si="3"/>
        <v/>
      </c>
      <c r="CH13" s="26" t="str">
        <f t="shared" si="1"/>
        <v/>
      </c>
      <c r="CI13" s="26" t="str">
        <f t="shared" si="1"/>
        <v/>
      </c>
      <c r="CJ13" s="26" t="str">
        <f t="shared" si="1"/>
        <v/>
      </c>
      <c r="CK13" s="26" t="str">
        <f t="shared" si="1"/>
        <v/>
      </c>
      <c r="CL13" s="26" t="str">
        <f t="shared" si="1"/>
        <v/>
      </c>
      <c r="CM13" s="26" t="str">
        <f t="shared" si="1"/>
        <v/>
      </c>
      <c r="CN13" s="26" t="str">
        <f t="shared" si="1"/>
        <v/>
      </c>
      <c r="CO13" s="26" t="str">
        <f t="shared" si="1"/>
        <v/>
      </c>
    </row>
    <row r="14" spans="1:93" s="12" customFormat="1" ht="16.5" customHeight="1" x14ac:dyDescent="0.15">
      <c r="A14" s="26">
        <v>31035012</v>
      </c>
      <c r="B14" s="26" t="s">
        <v>163</v>
      </c>
      <c r="C14" s="26" t="s">
        <v>457</v>
      </c>
      <c r="D14" s="26">
        <v>20</v>
      </c>
      <c r="E14" s="26" t="str">
        <f t="shared" si="4"/>
        <v>undead1</v>
      </c>
      <c r="F14" s="26">
        <v>7</v>
      </c>
      <c r="G14" s="26" t="s">
        <v>105</v>
      </c>
      <c r="H14" s="26">
        <v>1</v>
      </c>
      <c r="I14" s="26" t="str">
        <f>VLOOKUP($L14,怪物模板!$A:$N,MATCH(角色!I$1,模板表头,0),0)</f>
        <v>mag</v>
      </c>
      <c r="J14" s="26"/>
      <c r="K14" s="26"/>
      <c r="L14" s="26" t="s">
        <v>501</v>
      </c>
      <c r="M14" s="26" t="str">
        <f>VLOOKUP($L14,怪物模板!$A:$N,MATCH(角色!M$1,模板表头,0),0)</f>
        <v>死亡骑士</v>
      </c>
      <c r="N14" s="26" t="str">
        <f>VLOOKUP($L14,怪物模板!$A:$N,MATCH(角色!N$1,模板表头,0),0)</f>
        <v>统一BOSS模板</v>
      </c>
      <c r="O14" s="26" t="s">
        <v>38</v>
      </c>
      <c r="P14" s="26">
        <v>7</v>
      </c>
      <c r="Q14" s="26">
        <v>3</v>
      </c>
      <c r="R14" s="26">
        <f>VLOOKUP(P14,辅助表!$A$2:$B$10,2,FALSE)</f>
        <v>4</v>
      </c>
      <c r="S14" s="26" t="str">
        <f>VLOOKUP($L14,怪物模板!$A:$N,MATCH(角色!S$1,模板表头,0),0)</f>
        <v>chaos</v>
      </c>
      <c r="T14" s="26" t="s">
        <v>27</v>
      </c>
      <c r="U14" s="26" t="s">
        <v>148</v>
      </c>
      <c r="V14" s="26"/>
      <c r="W14" s="26"/>
      <c r="X14" s="26"/>
      <c r="Y14" s="26"/>
      <c r="Z14" s="26"/>
      <c r="AA14" s="26"/>
      <c r="AB14" s="26">
        <v>99</v>
      </c>
      <c r="AC14" s="26">
        <v>99</v>
      </c>
      <c r="AD14" s="26"/>
      <c r="AE14" s="26">
        <f t="shared" si="2"/>
        <v>2</v>
      </c>
      <c r="AF14" s="26">
        <v>0</v>
      </c>
      <c r="AG14" s="26" t="str">
        <f>VLOOKUP($L14,怪物模板!$A:$N,MATCH(角色!AG$1,模板表头,0),0)</f>
        <v>melee.knight_rider</v>
      </c>
      <c r="AH14" s="26">
        <f>IF(VLOOKUP($L14,怪物模板!$A:$N,MATCH(角色!AH$1,模板表头,0),0)=0,"",VLOOKUP($L14,怪物模板!$A:$N,MATCH(角色!AH$1,模板表头,0),0))</f>
        <v>11660301</v>
      </c>
      <c r="AI14" s="26">
        <f>IF(VLOOKUP($L14,怪物模板!$A:$N,MATCH(角色!AI$1,模板表头,0),0)=0,"",VLOOKUP($L14,怪物模板!$A:$N,MATCH(角色!AI$1,模板表头,0),0))</f>
        <v>11660302</v>
      </c>
      <c r="AJ14" s="26">
        <f>IF(VLOOKUP($L14,怪物模板!$A:$N,MATCH(角色!AJ$1,模板表头,0),0)=0,"",VLOOKUP($L14,怪物模板!$A:$N,MATCH(角色!AJ$1,模板表头,0),0))</f>
        <v>11660303</v>
      </c>
      <c r="AK14" s="26">
        <f>IF(VLOOKUP($L14,怪物模板!$A:$N,MATCH(角色!AK$1,模板表头,0),0)=0,"",VLOOKUP($L14,怪物模板!$A:$N,MATCH(角色!AK$1,模板表头,0),0))</f>
        <v>11660304</v>
      </c>
      <c r="AL14" s="26" t="str">
        <f>IF(VLOOKUP($L14,怪物模板!$A:$N,MATCH(角色!AL$1,模板表头,0),0)=0,"",VLOOKUP($L14,怪物模板!$A:$N,MATCH(角色!AL$1,模板表头,0),0))</f>
        <v/>
      </c>
      <c r="AM14" s="26" t="str">
        <f>VLOOKUP($L14,怪物模板!$A:$N,MATCH(角色!AM$1,模板表头,0),0)</f>
        <v>lich_king</v>
      </c>
      <c r="AN14" s="26">
        <v>1.5</v>
      </c>
      <c r="AO14" s="26">
        <v>1</v>
      </c>
      <c r="AP14" s="26"/>
      <c r="AQ14" s="26"/>
      <c r="AR14" s="26" t="s">
        <v>180</v>
      </c>
      <c r="AS14" s="26"/>
      <c r="AT14" s="26"/>
      <c r="AU14" s="26">
        <v>230021</v>
      </c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>
        <f t="shared" si="5"/>
        <v>-5000</v>
      </c>
      <c r="BJ14" s="26">
        <f t="shared" si="6"/>
        <v>-3000</v>
      </c>
      <c r="BK14" s="26"/>
      <c r="BL14" s="26">
        <v>20000</v>
      </c>
      <c r="BM14" s="26"/>
      <c r="BN14" s="26"/>
      <c r="BO14" s="26"/>
      <c r="BP14" s="26"/>
      <c r="BQ14" s="26"/>
      <c r="BR14" s="26"/>
      <c r="BS14" s="26"/>
      <c r="BT14" s="26"/>
      <c r="BU14" s="26" t="str">
        <f t="shared" si="0"/>
        <v/>
      </c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 t="str">
        <f t="shared" si="3"/>
        <v/>
      </c>
      <c r="CH14" s="26" t="str">
        <f t="shared" si="1"/>
        <v/>
      </c>
      <c r="CI14" s="26" t="str">
        <f t="shared" si="1"/>
        <v/>
      </c>
      <c r="CJ14" s="26" t="str">
        <f t="shared" si="1"/>
        <v/>
      </c>
      <c r="CK14" s="26" t="str">
        <f t="shared" si="1"/>
        <v/>
      </c>
      <c r="CL14" s="26" t="str">
        <f t="shared" si="1"/>
        <v/>
      </c>
      <c r="CM14" s="26" t="str">
        <f t="shared" si="1"/>
        <v/>
      </c>
      <c r="CN14" s="26" t="str">
        <f t="shared" si="1"/>
        <v/>
      </c>
      <c r="CO14" s="26" t="str">
        <f t="shared" si="1"/>
        <v/>
      </c>
    </row>
    <row r="15" spans="1:93" s="12" customFormat="1" ht="16.5" customHeight="1" x14ac:dyDescent="0.15">
      <c r="A15" s="26">
        <v>31035013</v>
      </c>
      <c r="B15" s="26" t="s">
        <v>179</v>
      </c>
      <c r="C15" s="26" t="s">
        <v>457</v>
      </c>
      <c r="D15" s="26">
        <v>20</v>
      </c>
      <c r="E15" s="26" t="str">
        <f t="shared" si="4"/>
        <v>undead1</v>
      </c>
      <c r="F15" s="26">
        <v>7</v>
      </c>
      <c r="G15" s="26" t="s">
        <v>105</v>
      </c>
      <c r="H15" s="26">
        <v>4</v>
      </c>
      <c r="I15" s="26" t="str">
        <f>VLOOKUP($L15,怪物模板!$A:$N,MATCH(角色!I$1,模板表头,0),0)</f>
        <v>phy</v>
      </c>
      <c r="J15" s="26"/>
      <c r="K15" s="26"/>
      <c r="L15" s="26" t="s">
        <v>399</v>
      </c>
      <c r="M15" s="26" t="str">
        <f>VLOOKUP($L15,怪物模板!$A:$N,MATCH(角色!M$1,模板表头,0),0)</f>
        <v>骷髅法师</v>
      </c>
      <c r="N15" s="26" t="str">
        <f>VLOOKUP($L15,怪物模板!$A:$N,MATCH(角色!N$1,模板表头,0),0)</f>
        <v>统一模板</v>
      </c>
      <c r="O15" s="26" t="s">
        <v>38</v>
      </c>
      <c r="P15" s="26">
        <v>6</v>
      </c>
      <c r="Q15" s="26">
        <v>3</v>
      </c>
      <c r="R15" s="26">
        <f>VLOOKUP(P15,辅助表!$A$2:$B$10,2,FALSE)</f>
        <v>4</v>
      </c>
      <c r="S15" s="26" t="str">
        <f>VLOOKUP($L15,怪物模板!$A:$N,MATCH(角色!S$1,模板表头,0),0)</f>
        <v>horde</v>
      </c>
      <c r="T15" s="26" t="s">
        <v>176</v>
      </c>
      <c r="U15" s="26" t="s">
        <v>148</v>
      </c>
      <c r="V15" s="26"/>
      <c r="W15" s="26"/>
      <c r="X15" s="26"/>
      <c r="Y15" s="26"/>
      <c r="Z15" s="26"/>
      <c r="AA15" s="26"/>
      <c r="AB15" s="26">
        <v>99</v>
      </c>
      <c r="AC15" s="26">
        <v>99</v>
      </c>
      <c r="AD15" s="26"/>
      <c r="AE15" s="26">
        <f t="shared" si="2"/>
        <v>2</v>
      </c>
      <c r="AF15" s="26">
        <v>0</v>
      </c>
      <c r="AG15" s="26" t="str">
        <f>VLOOKUP($L15,怪物模板!$A:$N,MATCH(角色!AG$1,模板表头,0),0)</f>
        <v>healer.blood_priest</v>
      </c>
      <c r="AH15" s="26">
        <f>IF(VLOOKUP($L15,怪物模板!$A:$N,MATCH(角色!AH$1,模板表头,0),0)=0,"",VLOOKUP($L15,怪物模板!$A:$N,MATCH(角色!AH$1,模板表头,0),0))</f>
        <v>11999015</v>
      </c>
      <c r="AI15" s="26">
        <f>IF(VLOOKUP($L15,怪物模板!$A:$N,MATCH(角色!AI$1,模板表头,0),0)=0,"",VLOOKUP($L15,怪物模板!$A:$N,MATCH(角色!AI$1,模板表头,0),0))</f>
        <v>11999016</v>
      </c>
      <c r="AJ15" s="26" t="str">
        <f>IF(VLOOKUP($L15,怪物模板!$A:$N,MATCH(角色!AJ$1,模板表头,0),0)=0,"",VLOOKUP($L15,怪物模板!$A:$N,MATCH(角色!AJ$1,模板表头,0),0))</f>
        <v/>
      </c>
      <c r="AK15" s="26" t="str">
        <f>IF(VLOOKUP($L15,怪物模板!$A:$N,MATCH(角色!AK$1,模板表头,0),0)=0,"",VLOOKUP($L15,怪物模板!$A:$N,MATCH(角色!AK$1,模板表头,0),0))</f>
        <v/>
      </c>
      <c r="AL15" s="26" t="str">
        <f>IF(VLOOKUP($L15,怪物模板!$A:$N,MATCH(角色!AL$1,模板表头,0),0)=0,"",VLOOKUP($L15,怪物模板!$A:$N,MATCH(角色!AL$1,模板表头,0),0))</f>
        <v/>
      </c>
      <c r="AM15" s="26" t="str">
        <f>VLOOKUP($L15,怪物模板!$A:$N,MATCH(角色!AM$1,模板表头,0),0)</f>
        <v>skeleton_mage</v>
      </c>
      <c r="AN15" s="26">
        <v>1.1000000000000001</v>
      </c>
      <c r="AO15" s="26">
        <v>1</v>
      </c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>
        <f t="shared" si="5"/>
        <v>-5000</v>
      </c>
      <c r="BJ15" s="26">
        <f t="shared" si="6"/>
        <v>-3000</v>
      </c>
      <c r="BK15" s="26"/>
      <c r="BL15" s="26">
        <v>20000</v>
      </c>
      <c r="BM15" s="26"/>
      <c r="BN15" s="26"/>
      <c r="BO15" s="26"/>
      <c r="BP15" s="26"/>
      <c r="BQ15" s="26"/>
      <c r="BR15" s="26"/>
      <c r="BS15" s="26"/>
      <c r="BT15" s="26"/>
      <c r="BU15" s="26" t="str">
        <f t="shared" si="0"/>
        <v/>
      </c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 t="str">
        <f t="shared" si="3"/>
        <v/>
      </c>
      <c r="CH15" s="26" t="str">
        <f t="shared" si="1"/>
        <v/>
      </c>
      <c r="CI15" s="26" t="str">
        <f t="shared" si="1"/>
        <v/>
      </c>
      <c r="CJ15" s="26" t="str">
        <f t="shared" si="1"/>
        <v/>
      </c>
      <c r="CK15" s="26" t="str">
        <f t="shared" si="1"/>
        <v/>
      </c>
      <c r="CL15" s="26" t="str">
        <f t="shared" si="1"/>
        <v/>
      </c>
      <c r="CM15" s="26" t="str">
        <f t="shared" si="1"/>
        <v/>
      </c>
      <c r="CN15" s="26" t="str">
        <f t="shared" si="1"/>
        <v/>
      </c>
      <c r="CO15" s="26" t="str">
        <f t="shared" si="1"/>
        <v/>
      </c>
    </row>
    <row r="16" spans="1:93" s="12" customFormat="1" x14ac:dyDescent="0.15">
      <c r="A16" s="26">
        <v>31035014</v>
      </c>
      <c r="B16" s="26" t="s">
        <v>178</v>
      </c>
      <c r="C16" s="26" t="s">
        <v>457</v>
      </c>
      <c r="D16" s="26">
        <v>20</v>
      </c>
      <c r="E16" s="26" t="str">
        <f t="shared" si="4"/>
        <v>undead1</v>
      </c>
      <c r="F16" s="26">
        <v>7</v>
      </c>
      <c r="G16" s="26" t="s">
        <v>105</v>
      </c>
      <c r="H16" s="26">
        <v>2</v>
      </c>
      <c r="I16" s="26" t="str">
        <f>VLOOKUP($L16,怪物模板!$A:$N,MATCH(角色!I$1,模板表头,0),0)</f>
        <v>phy</v>
      </c>
      <c r="J16" s="26"/>
      <c r="K16" s="26"/>
      <c r="L16" s="26" t="s">
        <v>376</v>
      </c>
      <c r="M16" s="26" t="str">
        <f>VLOOKUP($L16,怪物模板!$A:$N,MATCH(角色!M$1,模板表头,0),0)</f>
        <v>无对应英雄</v>
      </c>
      <c r="N16" s="26" t="str">
        <f>VLOOKUP($L16,怪物模板!$A:$N,MATCH(角色!N$1,模板表头,0),0)</f>
        <v>统一模板</v>
      </c>
      <c r="O16" s="26" t="s">
        <v>38</v>
      </c>
      <c r="P16" s="26">
        <v>5</v>
      </c>
      <c r="Q16" s="26">
        <v>3</v>
      </c>
      <c r="R16" s="26">
        <f>VLOOKUP(P16,辅助表!$A$2:$B$10,2,FALSE)</f>
        <v>3</v>
      </c>
      <c r="S16" s="26" t="str">
        <f>VLOOKUP($L16,怪物模板!$A:$N,MATCH(角色!S$1,模板表头,0),0)</f>
        <v>chaos</v>
      </c>
      <c r="T16" s="26" t="s">
        <v>185</v>
      </c>
      <c r="U16" s="26" t="s">
        <v>148</v>
      </c>
      <c r="V16" s="26"/>
      <c r="W16" s="26"/>
      <c r="X16" s="26"/>
      <c r="Y16" s="26"/>
      <c r="Z16" s="26"/>
      <c r="AA16" s="26"/>
      <c r="AB16" s="26">
        <v>99</v>
      </c>
      <c r="AC16" s="26">
        <v>99</v>
      </c>
      <c r="AD16" s="26"/>
      <c r="AE16" s="26">
        <f t="shared" si="2"/>
        <v>2</v>
      </c>
      <c r="AF16" s="26">
        <v>0</v>
      </c>
      <c r="AG16" s="26" t="str">
        <f>VLOOKUP($L16,怪物模板!$A:$N,MATCH(角色!AG$1,模板表头,0),0)</f>
        <v>misc.5skills</v>
      </c>
      <c r="AH16" s="26">
        <f>IF(VLOOKUP($L16,怪物模板!$A:$N,MATCH(角色!AH$1,模板表头,0),0)=0,"",VLOOKUP($L16,怪物模板!$A:$N,MATCH(角色!AH$1,模板表头,0),0))</f>
        <v>11999011</v>
      </c>
      <c r="AI16" s="26">
        <f>IF(VLOOKUP($L16,怪物模板!$A:$N,MATCH(角色!AI$1,模板表头,0),0)=0,"",VLOOKUP($L16,怪物模板!$A:$N,MATCH(角色!AI$1,模板表头,0),0))</f>
        <v>11999012</v>
      </c>
      <c r="AJ16" s="26" t="str">
        <f>IF(VLOOKUP($L16,怪物模板!$A:$N,MATCH(角色!AJ$1,模板表头,0),0)=0,"",VLOOKUP($L16,怪物模板!$A:$N,MATCH(角色!AJ$1,模板表头,0),0))</f>
        <v/>
      </c>
      <c r="AK16" s="26" t="str">
        <f>IF(VLOOKUP($L16,怪物模板!$A:$N,MATCH(角色!AK$1,模板表头,0),0)=0,"",VLOOKUP($L16,怪物模板!$A:$N,MATCH(角色!AK$1,模板表头,0),0))</f>
        <v/>
      </c>
      <c r="AL16" s="26" t="str">
        <f>IF(VLOOKUP($L16,怪物模板!$A:$N,MATCH(角色!AL$1,模板表头,0),0)=0,"",VLOOKUP($L16,怪物模板!$A:$N,MATCH(角色!AL$1,模板表头,0),0))</f>
        <v/>
      </c>
      <c r="AM16" s="26" t="str">
        <f>VLOOKUP($L16,怪物模板!$A:$N,MATCH(角色!AM$1,模板表头,0),0)</f>
        <v>medievil</v>
      </c>
      <c r="AN16" s="26">
        <v>1.1000000000000001</v>
      </c>
      <c r="AO16" s="26">
        <v>1</v>
      </c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>
        <f t="shared" si="5"/>
        <v>-5000</v>
      </c>
      <c r="BJ16" s="26">
        <f t="shared" si="6"/>
        <v>-3000</v>
      </c>
      <c r="BK16" s="26"/>
      <c r="BL16" s="26">
        <v>20000</v>
      </c>
      <c r="BM16" s="26"/>
      <c r="BN16" s="26"/>
      <c r="BO16" s="26"/>
      <c r="BP16" s="26"/>
      <c r="BQ16" s="26"/>
      <c r="BR16" s="26"/>
      <c r="BS16" s="26"/>
      <c r="BT16" s="26"/>
      <c r="BU16" s="26" t="str">
        <f t="shared" si="0"/>
        <v/>
      </c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 t="str">
        <f t="shared" si="3"/>
        <v/>
      </c>
      <c r="CH16" s="26" t="str">
        <f t="shared" si="1"/>
        <v/>
      </c>
      <c r="CI16" s="26" t="str">
        <f t="shared" si="1"/>
        <v/>
      </c>
      <c r="CJ16" s="26" t="str">
        <f t="shared" si="1"/>
        <v/>
      </c>
      <c r="CK16" s="26" t="str">
        <f t="shared" si="1"/>
        <v/>
      </c>
      <c r="CL16" s="26" t="str">
        <f t="shared" si="1"/>
        <v/>
      </c>
      <c r="CM16" s="26" t="str">
        <f t="shared" si="1"/>
        <v/>
      </c>
      <c r="CN16" s="26" t="str">
        <f t="shared" si="1"/>
        <v/>
      </c>
      <c r="CO16" s="26" t="str">
        <f t="shared" si="1"/>
        <v/>
      </c>
    </row>
    <row r="17" spans="1:93" s="12" customFormat="1" x14ac:dyDescent="0.15">
      <c r="A17" s="26">
        <v>31035015</v>
      </c>
      <c r="B17" s="26" t="s">
        <v>88</v>
      </c>
      <c r="C17" s="26" t="s">
        <v>457</v>
      </c>
      <c r="D17" s="26">
        <v>20</v>
      </c>
      <c r="E17" s="26" t="str">
        <f t="shared" si="4"/>
        <v>undead1</v>
      </c>
      <c r="F17" s="26">
        <v>7</v>
      </c>
      <c r="G17" s="26" t="s">
        <v>105</v>
      </c>
      <c r="H17" s="26">
        <v>4</v>
      </c>
      <c r="I17" s="26" t="str">
        <f>VLOOKUP($L17,怪物模板!$A:$N,MATCH(角色!I$1,模板表头,0),0)</f>
        <v>mag</v>
      </c>
      <c r="J17" s="26"/>
      <c r="K17" s="26"/>
      <c r="L17" s="26" t="s">
        <v>404</v>
      </c>
      <c r="M17" s="26" t="str">
        <f>VLOOKUP($L17,怪物模板!$A:$N,MATCH(角色!M$1,模板表头,0),0)</f>
        <v>瘟疫骑士</v>
      </c>
      <c r="N17" s="26" t="str">
        <f>VLOOKUP($L17,怪物模板!$A:$N,MATCH(角色!N$1,模板表头,0),0)</f>
        <v>同英雄技能</v>
      </c>
      <c r="O17" s="26" t="s">
        <v>37</v>
      </c>
      <c r="P17" s="26">
        <v>4</v>
      </c>
      <c r="Q17" s="26">
        <v>3</v>
      </c>
      <c r="R17" s="26">
        <f>VLOOKUP(P17,辅助表!$A$2:$B$10,2,FALSE)</f>
        <v>3</v>
      </c>
      <c r="S17" s="26" t="str">
        <f>VLOOKUP($L17,怪物模板!$A:$N,MATCH(角色!S$1,模板表头,0),0)</f>
        <v>chaos</v>
      </c>
      <c r="T17" s="26" t="s">
        <v>27</v>
      </c>
      <c r="U17" s="26" t="s">
        <v>148</v>
      </c>
      <c r="V17" s="26"/>
      <c r="W17" s="26"/>
      <c r="X17" s="26"/>
      <c r="Y17" s="26"/>
      <c r="Z17" s="26"/>
      <c r="AA17" s="26"/>
      <c r="AB17" s="26">
        <v>99</v>
      </c>
      <c r="AC17" s="26">
        <v>99</v>
      </c>
      <c r="AD17" s="26"/>
      <c r="AE17" s="26">
        <f t="shared" si="2"/>
        <v>2</v>
      </c>
      <c r="AF17" s="26">
        <v>0</v>
      </c>
      <c r="AG17" s="26" t="str">
        <f>VLOOKUP($L17,怪物模板!$A:$N,MATCH(角色!AG$1,模板表头,0),0)</f>
        <v>misc.5skills</v>
      </c>
      <c r="AH17" s="26">
        <f>IF(VLOOKUP($L17,怪物模板!$A:$N,MATCH(角色!AH$1,模板表头,0),0)=0,"",VLOOKUP($L17,怪物模板!$A:$N,MATCH(角色!AH$1,模板表头,0),0))</f>
        <v>11860101</v>
      </c>
      <c r="AI17" s="26">
        <f>IF(VLOOKUP($L17,怪物模板!$A:$N,MATCH(角色!AI$1,模板表头,0),0)=0,"",VLOOKUP($L17,怪物模板!$A:$N,MATCH(角色!AI$1,模板表头,0),0))</f>
        <v>11860102</v>
      </c>
      <c r="AJ17" s="26">
        <f>IF(VLOOKUP($L17,怪物模板!$A:$N,MATCH(角色!AJ$1,模板表头,0),0)=0,"",VLOOKUP($L17,怪物模板!$A:$N,MATCH(角色!AJ$1,模板表头,0),0))</f>
        <v>11860103</v>
      </c>
      <c r="AK17" s="26" t="str">
        <f>IF(VLOOKUP($L17,怪物模板!$A:$N,MATCH(角色!AK$1,模板表头,0),0)=0,"",VLOOKUP($L17,怪物模板!$A:$N,MATCH(角色!AK$1,模板表头,0),0))</f>
        <v/>
      </c>
      <c r="AL17" s="26" t="str">
        <f>IF(VLOOKUP($L17,怪物模板!$A:$N,MATCH(角色!AL$1,模板表头,0),0)=0,"",VLOOKUP($L17,怪物模板!$A:$N,MATCH(角色!AL$1,模板表头,0),0))</f>
        <v/>
      </c>
      <c r="AM17" s="26" t="str">
        <f>VLOOKUP($L17,怪物模板!$A:$N,MATCH(角色!AM$1,模板表头,0),0)</f>
        <v>sylvanas</v>
      </c>
      <c r="AN17" s="26">
        <v>1.5</v>
      </c>
      <c r="AO17" s="26">
        <v>1</v>
      </c>
      <c r="AP17" s="26"/>
      <c r="AQ17" s="26"/>
      <c r="AR17" s="26"/>
      <c r="AS17" s="26"/>
      <c r="AT17" s="26"/>
      <c r="AU17" s="26">
        <v>230011</v>
      </c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>
        <f t="shared" si="5"/>
        <v>-5000</v>
      </c>
      <c r="BJ17" s="26">
        <f t="shared" si="6"/>
        <v>-3000</v>
      </c>
      <c r="BK17" s="26"/>
      <c r="BL17" s="26">
        <v>20000</v>
      </c>
      <c r="BM17" s="26"/>
      <c r="BN17" s="26"/>
      <c r="BO17" s="26"/>
      <c r="BP17" s="26"/>
      <c r="BQ17" s="26"/>
      <c r="BR17" s="26"/>
      <c r="BS17" s="26"/>
      <c r="BT17" s="26"/>
      <c r="BU17" s="26" t="str">
        <f t="shared" si="0"/>
        <v/>
      </c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 t="str">
        <f t="shared" si="3"/>
        <v/>
      </c>
      <c r="CH17" s="26" t="str">
        <f t="shared" si="1"/>
        <v/>
      </c>
      <c r="CI17" s="26" t="str">
        <f t="shared" si="1"/>
        <v/>
      </c>
      <c r="CJ17" s="26" t="str">
        <f t="shared" si="1"/>
        <v/>
      </c>
      <c r="CK17" s="26" t="str">
        <f t="shared" si="1"/>
        <v/>
      </c>
      <c r="CL17" s="26" t="str">
        <f t="shared" si="1"/>
        <v/>
      </c>
      <c r="CM17" s="26" t="str">
        <f t="shared" si="1"/>
        <v/>
      </c>
      <c r="CN17" s="26" t="str">
        <f t="shared" si="1"/>
        <v/>
      </c>
      <c r="CO17" s="26" t="str">
        <f t="shared" si="1"/>
        <v/>
      </c>
    </row>
    <row r="18" spans="1:93" s="12" customFormat="1" ht="16.5" customHeight="1" x14ac:dyDescent="0.15">
      <c r="A18" s="26">
        <v>31035041</v>
      </c>
      <c r="B18" s="26" t="s">
        <v>168</v>
      </c>
      <c r="C18" s="26" t="s">
        <v>63</v>
      </c>
      <c r="D18" s="26">
        <v>1</v>
      </c>
      <c r="E18" s="26" t="str">
        <f t="shared" si="4"/>
        <v>undead1</v>
      </c>
      <c r="F18" s="26">
        <v>1</v>
      </c>
      <c r="G18" s="26" t="s">
        <v>106</v>
      </c>
      <c r="H18" s="26">
        <v>1</v>
      </c>
      <c r="I18" s="26" t="str">
        <f>VLOOKUP($L18,怪物模板!$A:$N,MATCH(角色!I$1,模板表头,0),0)</f>
        <v>mix</v>
      </c>
      <c r="J18" s="26"/>
      <c r="K18" s="26"/>
      <c r="L18" s="26" t="s">
        <v>382</v>
      </c>
      <c r="M18" s="26" t="str">
        <f>VLOOKUP($L18,怪物模板!$A:$N,MATCH(角色!M$1,模板表头,0),0)</f>
        <v>无对应英雄</v>
      </c>
      <c r="N18" s="26" t="str">
        <f>VLOOKUP($L18,怪物模板!$A:$N,MATCH(角色!N$1,模板表头,0),0)</f>
        <v>无技能</v>
      </c>
      <c r="O18" s="26" t="s">
        <v>37</v>
      </c>
      <c r="P18" s="26">
        <v>1</v>
      </c>
      <c r="Q18" s="26">
        <v>5</v>
      </c>
      <c r="R18" s="26">
        <f>VLOOKUP(P18,辅助表!$A$2:$B$10,2,FALSE)</f>
        <v>1</v>
      </c>
      <c r="S18" s="26" t="str">
        <f>VLOOKUP($L18,怪物模板!$A:$N,MATCH(角色!S$1,模板表头,0),0)</f>
        <v>order</v>
      </c>
      <c r="T18" s="26" t="s">
        <v>172</v>
      </c>
      <c r="U18" s="26"/>
      <c r="V18" s="26" t="s">
        <v>474</v>
      </c>
      <c r="W18" s="26" t="s">
        <v>475</v>
      </c>
      <c r="X18" s="26" t="s">
        <v>467</v>
      </c>
      <c r="Y18" s="26"/>
      <c r="Z18" s="26"/>
      <c r="AA18" s="26"/>
      <c r="AB18" s="26">
        <v>99</v>
      </c>
      <c r="AC18" s="26">
        <v>99</v>
      </c>
      <c r="AD18" s="26"/>
      <c r="AE18" s="26">
        <f t="shared" si="2"/>
        <v>20</v>
      </c>
      <c r="AF18" s="26">
        <f t="shared" ref="AF18:AF40" si="7">AE18</f>
        <v>20</v>
      </c>
      <c r="AG18" s="26" t="str">
        <f>VLOOKUP($L18,怪物模板!$A:$N,MATCH(角色!AG$1,模板表头,0),0)</f>
        <v>misc.entity</v>
      </c>
      <c r="AH18" s="26" t="str">
        <f>IF(VLOOKUP($L18,怪物模板!$A:$N,MATCH(角色!AH$1,模板表头,0),0)=0,"",VLOOKUP($L18,怪物模板!$A:$N,MATCH(角色!AH$1,模板表头,0),0))</f>
        <v/>
      </c>
      <c r="AI18" s="26" t="str">
        <f>IF(VLOOKUP($L18,怪物模板!$A:$N,MATCH(角色!AI$1,模板表头,0),0)=0,"",VLOOKUP($L18,怪物模板!$A:$N,MATCH(角色!AI$1,模板表头,0),0))</f>
        <v/>
      </c>
      <c r="AJ18" s="26" t="str">
        <f>IF(VLOOKUP($L18,怪物模板!$A:$N,MATCH(角色!AJ$1,模板表头,0),0)=0,"",VLOOKUP($L18,怪物模板!$A:$N,MATCH(角色!AJ$1,模板表头,0),0))</f>
        <v/>
      </c>
      <c r="AK18" s="26" t="str">
        <f>IF(VLOOKUP($L18,怪物模板!$A:$N,MATCH(角色!AK$1,模板表头,0),0)=0,"",VLOOKUP($L18,怪物模板!$A:$N,MATCH(角色!AK$1,模板表头,0),0))</f>
        <v/>
      </c>
      <c r="AL18" s="26" t="str">
        <f>IF(VLOOKUP($L18,怪物模板!$A:$N,MATCH(角色!AL$1,模板表头,0),0)=0,"",VLOOKUP($L18,怪物模板!$A:$N,MATCH(角色!AL$1,模板表头,0),0))</f>
        <v/>
      </c>
      <c r="AM18" s="26" t="str">
        <f>VLOOKUP($L18,怪物模板!$A:$N,MATCH(角色!AM$1,模板表头,0),0)</f>
        <v>devils_door_back</v>
      </c>
      <c r="AN18" s="26">
        <v>1</v>
      </c>
      <c r="AO18" s="26">
        <v>1</v>
      </c>
      <c r="AP18" s="26" t="s">
        <v>173</v>
      </c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>
        <f t="shared" si="5"/>
        <v>-5000</v>
      </c>
      <c r="BJ18" s="26">
        <f t="shared" si="6"/>
        <v>-3000</v>
      </c>
      <c r="BK18" s="26"/>
      <c r="BL18" s="26">
        <v>20000</v>
      </c>
      <c r="BM18" s="26"/>
      <c r="BN18" s="26"/>
      <c r="BO18" s="26"/>
      <c r="BP18" s="26"/>
      <c r="BQ18" s="26"/>
      <c r="BR18" s="26"/>
      <c r="BS18" s="26"/>
      <c r="BT18" s="26"/>
      <c r="BU18" s="26" t="str">
        <f t="shared" si="0"/>
        <v/>
      </c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>
        <f t="shared" si="3"/>
        <v>5000</v>
      </c>
      <c r="CH18" s="26">
        <f t="shared" si="3"/>
        <v>5000</v>
      </c>
      <c r="CI18" s="26">
        <f t="shared" si="3"/>
        <v>5000</v>
      </c>
      <c r="CJ18" s="26">
        <f t="shared" si="3"/>
        <v>5000</v>
      </c>
      <c r="CK18" s="26">
        <f t="shared" si="3"/>
        <v>5000</v>
      </c>
      <c r="CL18" s="26">
        <f t="shared" si="3"/>
        <v>5000</v>
      </c>
      <c r="CM18" s="26">
        <f t="shared" si="3"/>
        <v>5000</v>
      </c>
      <c r="CN18" s="26">
        <f t="shared" si="3"/>
        <v>5000</v>
      </c>
      <c r="CO18" s="26">
        <f t="shared" si="3"/>
        <v>5000</v>
      </c>
    </row>
    <row r="19" spans="1:93" s="12" customFormat="1" ht="16.5" customHeight="1" x14ac:dyDescent="0.15">
      <c r="A19" s="26">
        <v>31035042</v>
      </c>
      <c r="B19" s="26" t="s">
        <v>169</v>
      </c>
      <c r="C19" s="26" t="s">
        <v>64</v>
      </c>
      <c r="D19" s="26">
        <v>1</v>
      </c>
      <c r="E19" s="26" t="str">
        <f t="shared" si="4"/>
        <v>undead1</v>
      </c>
      <c r="F19" s="26">
        <v>1</v>
      </c>
      <c r="G19" s="26" t="s">
        <v>106</v>
      </c>
      <c r="H19" s="26">
        <v>1</v>
      </c>
      <c r="I19" s="26" t="str">
        <f>VLOOKUP($L19,怪物模板!$A:$N,MATCH(角色!I$1,模板表头,0),0)</f>
        <v>mix</v>
      </c>
      <c r="J19" s="26"/>
      <c r="K19" s="26"/>
      <c r="L19" s="26" t="s">
        <v>408</v>
      </c>
      <c r="M19" s="26" t="str">
        <f>VLOOKUP($L19,怪物模板!$A:$N,MATCH(角色!M$1,模板表头,0),0)</f>
        <v>无对应英雄</v>
      </c>
      <c r="N19" s="26" t="str">
        <f>VLOOKUP($L19,怪物模板!$A:$N,MATCH(角色!N$1,模板表头,0),0)</f>
        <v>无技能</v>
      </c>
      <c r="O19" s="26" t="s">
        <v>37</v>
      </c>
      <c r="P19" s="26">
        <v>1</v>
      </c>
      <c r="Q19" s="26">
        <v>5</v>
      </c>
      <c r="R19" s="26">
        <f>VLOOKUP(P19,辅助表!$A$2:$B$10,2,FALSE)</f>
        <v>1</v>
      </c>
      <c r="S19" s="26" t="str">
        <f>VLOOKUP($L19,怪物模板!$A:$N,MATCH(角色!S$1,模板表头,0),0)</f>
        <v>order</v>
      </c>
      <c r="T19" s="26" t="s">
        <v>172</v>
      </c>
      <c r="U19" s="26"/>
      <c r="V19" s="26" t="s">
        <v>474</v>
      </c>
      <c r="W19" s="26" t="s">
        <v>170</v>
      </c>
      <c r="X19" s="26" t="s">
        <v>467</v>
      </c>
      <c r="Y19" s="26"/>
      <c r="Z19" s="26"/>
      <c r="AA19" s="26"/>
      <c r="AB19" s="26">
        <v>99</v>
      </c>
      <c r="AC19" s="26">
        <v>99</v>
      </c>
      <c r="AD19" s="26"/>
      <c r="AE19" s="26">
        <f t="shared" si="2"/>
        <v>20</v>
      </c>
      <c r="AF19" s="26">
        <f t="shared" si="7"/>
        <v>20</v>
      </c>
      <c r="AG19" s="26" t="str">
        <f>VLOOKUP($L19,怪物模板!$A:$N,MATCH(角色!AG$1,模板表头,0),0)</f>
        <v>misc.entity</v>
      </c>
      <c r="AH19" s="26" t="str">
        <f>IF(VLOOKUP($L19,怪物模板!$A:$N,MATCH(角色!AH$1,模板表头,0),0)=0,"",VLOOKUP($L19,怪物模板!$A:$N,MATCH(角色!AH$1,模板表头,0),0))</f>
        <v/>
      </c>
      <c r="AI19" s="26" t="str">
        <f>IF(VLOOKUP($L19,怪物模板!$A:$N,MATCH(角色!AI$1,模板表头,0),0)=0,"",VLOOKUP($L19,怪物模板!$A:$N,MATCH(角色!AI$1,模板表头,0),0))</f>
        <v/>
      </c>
      <c r="AJ19" s="26" t="str">
        <f>IF(VLOOKUP($L19,怪物模板!$A:$N,MATCH(角色!AJ$1,模板表头,0),0)=0,"",VLOOKUP($L19,怪物模板!$A:$N,MATCH(角色!AJ$1,模板表头,0),0))</f>
        <v/>
      </c>
      <c r="AK19" s="26" t="str">
        <f>IF(VLOOKUP($L19,怪物模板!$A:$N,MATCH(角色!AK$1,模板表头,0),0)=0,"",VLOOKUP($L19,怪物模板!$A:$N,MATCH(角色!AK$1,模板表头,0),0))</f>
        <v/>
      </c>
      <c r="AL19" s="26" t="str">
        <f>IF(VLOOKUP($L19,怪物模板!$A:$N,MATCH(角色!AL$1,模板表头,0),0)=0,"",VLOOKUP($L19,怪物模板!$A:$N,MATCH(角色!AL$1,模板表头,0),0))</f>
        <v/>
      </c>
      <c r="AM19" s="26" t="str">
        <f>VLOOKUP($L19,怪物模板!$A:$N,MATCH(角色!AM$1,模板表头,0),0)</f>
        <v>devils_door</v>
      </c>
      <c r="AN19" s="26">
        <v>1.2</v>
      </c>
      <c r="AO19" s="26">
        <v>1</v>
      </c>
      <c r="AP19" s="26" t="s">
        <v>173</v>
      </c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>
        <f t="shared" si="5"/>
        <v>-5000</v>
      </c>
      <c r="BJ19" s="26">
        <f t="shared" si="6"/>
        <v>-3000</v>
      </c>
      <c r="BK19" s="26"/>
      <c r="BL19" s="26">
        <v>20000</v>
      </c>
      <c r="BM19" s="26"/>
      <c r="BN19" s="26"/>
      <c r="BO19" s="26"/>
      <c r="BP19" s="26"/>
      <c r="BQ19" s="26"/>
      <c r="BR19" s="26"/>
      <c r="BS19" s="26"/>
      <c r="BT19" s="26"/>
      <c r="BU19" s="26" t="str">
        <f t="shared" si="0"/>
        <v/>
      </c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>
        <f t="shared" si="3"/>
        <v>5000</v>
      </c>
      <c r="CH19" s="26">
        <f t="shared" si="3"/>
        <v>5000</v>
      </c>
      <c r="CI19" s="26">
        <f t="shared" si="3"/>
        <v>5000</v>
      </c>
      <c r="CJ19" s="26">
        <f t="shared" si="3"/>
        <v>5000</v>
      </c>
      <c r="CK19" s="26">
        <f t="shared" si="3"/>
        <v>5000</v>
      </c>
      <c r="CL19" s="26">
        <f t="shared" si="3"/>
        <v>5000</v>
      </c>
      <c r="CM19" s="26">
        <f t="shared" si="3"/>
        <v>5000</v>
      </c>
      <c r="CN19" s="26">
        <f t="shared" si="3"/>
        <v>5000</v>
      </c>
      <c r="CO19" s="26">
        <f t="shared" si="3"/>
        <v>5000</v>
      </c>
    </row>
    <row r="20" spans="1:93" s="12" customFormat="1" ht="16.5" customHeight="1" x14ac:dyDescent="0.15">
      <c r="A20" s="26">
        <v>31035043</v>
      </c>
      <c r="B20" s="26" t="s">
        <v>169</v>
      </c>
      <c r="C20" s="26" t="s">
        <v>65</v>
      </c>
      <c r="D20" s="26">
        <v>1</v>
      </c>
      <c r="E20" s="26" t="str">
        <f t="shared" si="4"/>
        <v>undead1</v>
      </c>
      <c r="F20" s="26">
        <v>1</v>
      </c>
      <c r="G20" s="26" t="s">
        <v>106</v>
      </c>
      <c r="H20" s="26">
        <v>1</v>
      </c>
      <c r="I20" s="26" t="str">
        <f>VLOOKUP($L20,怪物模板!$A:$N,MATCH(角色!I$1,模板表头,0),0)</f>
        <v>mix</v>
      </c>
      <c r="J20" s="26"/>
      <c r="K20" s="26"/>
      <c r="L20" s="26" t="s">
        <v>380</v>
      </c>
      <c r="M20" s="26" t="str">
        <f>VLOOKUP($L20,怪物模板!$A:$N,MATCH(角色!M$1,模板表头,0),0)</f>
        <v>无对应英雄</v>
      </c>
      <c r="N20" s="26" t="str">
        <f>VLOOKUP($L20,怪物模板!$A:$N,MATCH(角色!N$1,模板表头,0),0)</f>
        <v>无技能</v>
      </c>
      <c r="O20" s="26" t="s">
        <v>37</v>
      </c>
      <c r="P20" s="26">
        <v>1</v>
      </c>
      <c r="Q20" s="26">
        <v>5</v>
      </c>
      <c r="R20" s="26">
        <f>VLOOKUP(P20,辅助表!$A$2:$B$10,2,FALSE)</f>
        <v>1</v>
      </c>
      <c r="S20" s="26" t="str">
        <f>VLOOKUP($L20,怪物模板!$A:$N,MATCH(角色!S$1,模板表头,0),0)</f>
        <v>order</v>
      </c>
      <c r="T20" s="26" t="s">
        <v>172</v>
      </c>
      <c r="U20" s="26"/>
      <c r="V20" s="26" t="s">
        <v>474</v>
      </c>
      <c r="W20" s="26" t="s">
        <v>170</v>
      </c>
      <c r="X20" s="26" t="s">
        <v>467</v>
      </c>
      <c r="Y20" s="26"/>
      <c r="Z20" s="26"/>
      <c r="AA20" s="26"/>
      <c r="AB20" s="26">
        <v>99</v>
      </c>
      <c r="AC20" s="26">
        <v>99</v>
      </c>
      <c r="AD20" s="26"/>
      <c r="AE20" s="26">
        <f t="shared" si="2"/>
        <v>20</v>
      </c>
      <c r="AF20" s="26">
        <f t="shared" si="7"/>
        <v>20</v>
      </c>
      <c r="AG20" s="26" t="str">
        <f>VLOOKUP($L20,怪物模板!$A:$N,MATCH(角色!AG$1,模板表头,0),0)</f>
        <v>misc.entity</v>
      </c>
      <c r="AH20" s="26" t="str">
        <f>IF(VLOOKUP($L20,怪物模板!$A:$N,MATCH(角色!AH$1,模板表头,0),0)=0,"",VLOOKUP($L20,怪物模板!$A:$N,MATCH(角色!AH$1,模板表头,0),0))</f>
        <v/>
      </c>
      <c r="AI20" s="26" t="str">
        <f>IF(VLOOKUP($L20,怪物模板!$A:$N,MATCH(角色!AI$1,模板表头,0),0)=0,"",VLOOKUP($L20,怪物模板!$A:$N,MATCH(角色!AI$1,模板表头,0),0))</f>
        <v/>
      </c>
      <c r="AJ20" s="26" t="str">
        <f>IF(VLOOKUP($L20,怪物模板!$A:$N,MATCH(角色!AJ$1,模板表头,0),0)=0,"",VLOOKUP($L20,怪物模板!$A:$N,MATCH(角色!AJ$1,模板表头,0),0))</f>
        <v/>
      </c>
      <c r="AK20" s="26" t="str">
        <f>IF(VLOOKUP($L20,怪物模板!$A:$N,MATCH(角色!AK$1,模板表头,0),0)=0,"",VLOOKUP($L20,怪物模板!$A:$N,MATCH(角色!AK$1,模板表头,0),0))</f>
        <v/>
      </c>
      <c r="AL20" s="26" t="str">
        <f>IF(VLOOKUP($L20,怪物模板!$A:$N,MATCH(角色!AL$1,模板表头,0),0)=0,"",VLOOKUP($L20,怪物模板!$A:$N,MATCH(角色!AL$1,模板表头,0),0))</f>
        <v/>
      </c>
      <c r="AM20" s="26" t="str">
        <f>VLOOKUP($L20,怪物模板!$A:$N,MATCH(角色!AM$1,模板表头,0),0)</f>
        <v>devils_door</v>
      </c>
      <c r="AN20" s="26">
        <v>1.2</v>
      </c>
      <c r="AO20" s="26">
        <v>1</v>
      </c>
      <c r="AP20" s="26" t="s">
        <v>173</v>
      </c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>
        <f t="shared" si="5"/>
        <v>-5000</v>
      </c>
      <c r="BJ20" s="26">
        <f t="shared" si="6"/>
        <v>-3000</v>
      </c>
      <c r="BK20" s="26"/>
      <c r="BL20" s="26">
        <v>20000</v>
      </c>
      <c r="BM20" s="26"/>
      <c r="BN20" s="26"/>
      <c r="BO20" s="26"/>
      <c r="BP20" s="26"/>
      <c r="BQ20" s="26"/>
      <c r="BR20" s="26"/>
      <c r="BS20" s="26"/>
      <c r="BT20" s="26"/>
      <c r="BU20" s="26" t="str">
        <f t="shared" si="0"/>
        <v/>
      </c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>
        <f t="shared" si="3"/>
        <v>5000</v>
      </c>
      <c r="CH20" s="26">
        <f t="shared" si="3"/>
        <v>5000</v>
      </c>
      <c r="CI20" s="26">
        <f t="shared" si="3"/>
        <v>5000</v>
      </c>
      <c r="CJ20" s="26">
        <f t="shared" si="3"/>
        <v>5000</v>
      </c>
      <c r="CK20" s="26">
        <f t="shared" si="3"/>
        <v>5000</v>
      </c>
      <c r="CL20" s="26">
        <f t="shared" si="3"/>
        <v>5000</v>
      </c>
      <c r="CM20" s="26">
        <f t="shared" si="3"/>
        <v>5000</v>
      </c>
      <c r="CN20" s="26">
        <f t="shared" si="3"/>
        <v>5000</v>
      </c>
      <c r="CO20" s="26">
        <f t="shared" si="3"/>
        <v>5000</v>
      </c>
    </row>
    <row r="21" spans="1:93" s="12" customFormat="1" ht="16.5" customHeight="1" x14ac:dyDescent="0.15">
      <c r="A21" s="26">
        <v>31035044</v>
      </c>
      <c r="B21" s="26" t="s">
        <v>168</v>
      </c>
      <c r="C21" s="26" t="s">
        <v>62</v>
      </c>
      <c r="D21" s="26">
        <v>1</v>
      </c>
      <c r="E21" s="26" t="str">
        <f t="shared" si="4"/>
        <v>undead1</v>
      </c>
      <c r="F21" s="26">
        <v>1</v>
      </c>
      <c r="G21" s="26" t="s">
        <v>106</v>
      </c>
      <c r="H21" s="26">
        <v>1</v>
      </c>
      <c r="I21" s="26" t="str">
        <f>VLOOKUP($L21,怪物模板!$A:$N,MATCH(角色!I$1,模板表头,0),0)</f>
        <v>mix</v>
      </c>
      <c r="J21" s="26"/>
      <c r="K21" s="26"/>
      <c r="L21" s="26" t="s">
        <v>409</v>
      </c>
      <c r="M21" s="26" t="str">
        <f>VLOOKUP($L21,怪物模板!$A:$N,MATCH(角色!M$1,模板表头,0),0)</f>
        <v>无对应英雄</v>
      </c>
      <c r="N21" s="26" t="str">
        <f>VLOOKUP($L21,怪物模板!$A:$N,MATCH(角色!N$1,模板表头,0),0)</f>
        <v>无技能</v>
      </c>
      <c r="O21" s="26" t="s">
        <v>37</v>
      </c>
      <c r="P21" s="26">
        <v>1</v>
      </c>
      <c r="Q21" s="26">
        <v>5</v>
      </c>
      <c r="R21" s="26">
        <f>VLOOKUP(P21,辅助表!$A$2:$B$10,2,FALSE)</f>
        <v>1</v>
      </c>
      <c r="S21" s="26" t="str">
        <f>VLOOKUP($L21,怪物模板!$A:$N,MATCH(角色!S$1,模板表头,0),0)</f>
        <v>order</v>
      </c>
      <c r="T21" s="26" t="s">
        <v>172</v>
      </c>
      <c r="U21" s="26"/>
      <c r="V21" s="26" t="s">
        <v>474</v>
      </c>
      <c r="W21" s="26" t="s">
        <v>170</v>
      </c>
      <c r="X21" s="26" t="s">
        <v>467</v>
      </c>
      <c r="Y21" s="26"/>
      <c r="Z21" s="26"/>
      <c r="AA21" s="26"/>
      <c r="AB21" s="26">
        <v>99</v>
      </c>
      <c r="AC21" s="26">
        <v>99</v>
      </c>
      <c r="AD21" s="26"/>
      <c r="AE21" s="26">
        <f t="shared" si="2"/>
        <v>20</v>
      </c>
      <c r="AF21" s="26">
        <f t="shared" si="7"/>
        <v>20</v>
      </c>
      <c r="AG21" s="26" t="str">
        <f>VLOOKUP($L21,怪物模板!$A:$N,MATCH(角色!AG$1,模板表头,0),0)</f>
        <v>misc.entity</v>
      </c>
      <c r="AH21" s="26" t="str">
        <f>IF(VLOOKUP($L21,怪物模板!$A:$N,MATCH(角色!AH$1,模板表头,0),0)=0,"",VLOOKUP($L21,怪物模板!$A:$N,MATCH(角色!AH$1,模板表头,0),0))</f>
        <v/>
      </c>
      <c r="AI21" s="26" t="str">
        <f>IF(VLOOKUP($L21,怪物模板!$A:$N,MATCH(角色!AI$1,模板表头,0),0)=0,"",VLOOKUP($L21,怪物模板!$A:$N,MATCH(角色!AI$1,模板表头,0),0))</f>
        <v/>
      </c>
      <c r="AJ21" s="26" t="str">
        <f>IF(VLOOKUP($L21,怪物模板!$A:$N,MATCH(角色!AJ$1,模板表头,0),0)=0,"",VLOOKUP($L21,怪物模板!$A:$N,MATCH(角色!AJ$1,模板表头,0),0))</f>
        <v/>
      </c>
      <c r="AK21" s="26" t="str">
        <f>IF(VLOOKUP($L21,怪物模板!$A:$N,MATCH(角色!AK$1,模板表头,0),0)=0,"",VLOOKUP($L21,怪物模板!$A:$N,MATCH(角色!AK$1,模板表头,0),0))</f>
        <v/>
      </c>
      <c r="AL21" s="26" t="str">
        <f>IF(VLOOKUP($L21,怪物模板!$A:$N,MATCH(角色!AL$1,模板表头,0),0)=0,"",VLOOKUP($L21,怪物模板!$A:$N,MATCH(角色!AL$1,模板表头,0),0))</f>
        <v/>
      </c>
      <c r="AM21" s="26" t="str">
        <f>VLOOKUP($L21,怪物模板!$A:$N,MATCH(角色!AM$1,模板表头,0),0)</f>
        <v>devils_door_back</v>
      </c>
      <c r="AN21" s="26">
        <v>1</v>
      </c>
      <c r="AO21" s="26">
        <v>1</v>
      </c>
      <c r="AP21" s="26" t="s">
        <v>173</v>
      </c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>
        <f t="shared" si="5"/>
        <v>-5000</v>
      </c>
      <c r="BJ21" s="26">
        <f t="shared" si="6"/>
        <v>-3000</v>
      </c>
      <c r="BK21" s="26"/>
      <c r="BL21" s="26">
        <v>20000</v>
      </c>
      <c r="BM21" s="26"/>
      <c r="BN21" s="26"/>
      <c r="BO21" s="26"/>
      <c r="BP21" s="26"/>
      <c r="BQ21" s="26"/>
      <c r="BR21" s="26"/>
      <c r="BS21" s="26"/>
      <c r="BT21" s="26"/>
      <c r="BU21" s="26" t="str">
        <f t="shared" si="0"/>
        <v/>
      </c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>
        <f t="shared" si="3"/>
        <v>5000</v>
      </c>
      <c r="CH21" s="26">
        <f t="shared" si="3"/>
        <v>5000</v>
      </c>
      <c r="CI21" s="26">
        <f t="shared" si="3"/>
        <v>5000</v>
      </c>
      <c r="CJ21" s="26">
        <f t="shared" si="3"/>
        <v>5000</v>
      </c>
      <c r="CK21" s="26">
        <f t="shared" si="3"/>
        <v>5000</v>
      </c>
      <c r="CL21" s="26">
        <f t="shared" si="3"/>
        <v>5000</v>
      </c>
      <c r="CM21" s="26">
        <f t="shared" si="3"/>
        <v>5000</v>
      </c>
      <c r="CN21" s="26">
        <f t="shared" si="3"/>
        <v>5000</v>
      </c>
      <c r="CO21" s="26">
        <f t="shared" si="3"/>
        <v>5000</v>
      </c>
    </row>
    <row r="22" spans="1:93" s="12" customFormat="1" ht="16.5" customHeight="1" x14ac:dyDescent="0.15">
      <c r="A22" s="9">
        <v>31035051</v>
      </c>
      <c r="B22" s="9" t="s">
        <v>159</v>
      </c>
      <c r="C22" s="9" t="s">
        <v>458</v>
      </c>
      <c r="D22" s="9">
        <v>25</v>
      </c>
      <c r="E22" s="9" t="s">
        <v>102</v>
      </c>
      <c r="F22" s="9">
        <v>1</v>
      </c>
      <c r="G22" s="9" t="s">
        <v>104</v>
      </c>
      <c r="H22" s="9">
        <v>2</v>
      </c>
      <c r="I22" s="9" t="str">
        <f>VLOOKUP($L22,怪物模板!$A:$N,MATCH(角色!I$1,模板表头,0),0)</f>
        <v>phy</v>
      </c>
      <c r="J22" s="9"/>
      <c r="K22" s="9"/>
      <c r="L22" s="9" t="s">
        <v>400</v>
      </c>
      <c r="M22" s="9" t="str">
        <f>VLOOKUP($L22,怪物模板!$A:$N,MATCH(角色!M$1,模板表头,0),0)</f>
        <v>无对应英雄</v>
      </c>
      <c r="N22" s="9" t="str">
        <f>VLOOKUP($L22,怪物模板!$A:$N,MATCH(角色!N$1,模板表头,0),0)</f>
        <v>统一模板</v>
      </c>
      <c r="O22" s="9" t="s">
        <v>38</v>
      </c>
      <c r="P22" s="9">
        <v>1</v>
      </c>
      <c r="Q22" s="9">
        <v>1</v>
      </c>
      <c r="R22" s="9">
        <v>1</v>
      </c>
      <c r="S22" s="9" t="str">
        <f>VLOOKUP($L22,怪物模板!$A:$N,MATCH(角色!S$1,模板表头,0),0)</f>
        <v>chaos</v>
      </c>
      <c r="T22" s="9" t="s">
        <v>67</v>
      </c>
      <c r="U22" s="9" t="s">
        <v>148</v>
      </c>
      <c r="V22" s="9" t="s">
        <v>474</v>
      </c>
      <c r="W22" s="9"/>
      <c r="X22" s="9"/>
      <c r="Y22" s="9"/>
      <c r="Z22" s="9"/>
      <c r="AA22" s="9"/>
      <c r="AB22" s="9">
        <v>99</v>
      </c>
      <c r="AC22" s="9">
        <v>99</v>
      </c>
      <c r="AD22" s="9"/>
      <c r="AE22" s="26">
        <f t="shared" si="2"/>
        <v>2</v>
      </c>
      <c r="AF22" s="26">
        <v>0</v>
      </c>
      <c r="AG22" s="9" t="str">
        <f>VLOOKUP($L22,怪物模板!$A:$N,MATCH(角色!AG$1,模板表头,0),0)</f>
        <v>misc.5skills</v>
      </c>
      <c r="AH22" s="9">
        <f>IF(VLOOKUP($L22,怪物模板!$A:$N,MATCH(角色!AH$1,模板表头,0),0)=0,"",VLOOKUP($L22,怪物模板!$A:$N,MATCH(角色!AH$1,模板表头,0),0))</f>
        <v>11999011</v>
      </c>
      <c r="AI22" s="9">
        <f>IF(VLOOKUP($L22,怪物模板!$A:$N,MATCH(角色!AI$1,模板表头,0),0)=0,"",VLOOKUP($L22,怪物模板!$A:$N,MATCH(角色!AI$1,模板表头,0),0))</f>
        <v>11999012</v>
      </c>
      <c r="AJ22" s="9" t="str">
        <f>IF(VLOOKUP($L22,怪物模板!$A:$N,MATCH(角色!AJ$1,模板表头,0),0)=0,"",VLOOKUP($L22,怪物模板!$A:$N,MATCH(角色!AJ$1,模板表头,0),0))</f>
        <v/>
      </c>
      <c r="AK22" s="9" t="str">
        <f>IF(VLOOKUP($L22,怪物模板!$A:$N,MATCH(角色!AK$1,模板表头,0),0)=0,"",VLOOKUP($L22,怪物模板!$A:$N,MATCH(角色!AK$1,模板表头,0),0))</f>
        <v/>
      </c>
      <c r="AL22" s="9" t="str">
        <f>IF(VLOOKUP($L22,怪物模板!$A:$N,MATCH(角色!AL$1,模板表头,0),0)=0,"",VLOOKUP($L22,怪物模板!$A:$N,MATCH(角色!AL$1,模板表头,0),0))</f>
        <v/>
      </c>
      <c r="AM22" s="9" t="str">
        <f>VLOOKUP($L22,怪物模板!$A:$N,MATCH(角色!AM$1,模板表头,0),0)</f>
        <v>medievil</v>
      </c>
      <c r="AN22" s="9">
        <f>IF(T22="monster",0.8,IF(T22="boss",1.3,IF(T22="entity",1,IF(T22="guard",1.5,1))))</f>
        <v>0.8</v>
      </c>
      <c r="AO22" s="9">
        <v>1</v>
      </c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26">
        <v>-3000</v>
      </c>
      <c r="BJ22" s="26">
        <v>-1000</v>
      </c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>
        <f t="shared" si="0"/>
        <v>-0.9</v>
      </c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 t="str">
        <f t="shared" si="3"/>
        <v/>
      </c>
      <c r="CH22" s="9" t="str">
        <f t="shared" si="3"/>
        <v/>
      </c>
      <c r="CI22" s="9" t="str">
        <f t="shared" si="3"/>
        <v/>
      </c>
      <c r="CJ22" s="9" t="str">
        <f t="shared" si="3"/>
        <v/>
      </c>
      <c r="CK22" s="9" t="str">
        <f t="shared" si="3"/>
        <v/>
      </c>
      <c r="CL22" s="9" t="str">
        <f t="shared" si="3"/>
        <v/>
      </c>
      <c r="CM22" s="9" t="str">
        <f t="shared" si="3"/>
        <v/>
      </c>
      <c r="CN22" s="9" t="str">
        <f t="shared" si="3"/>
        <v/>
      </c>
      <c r="CO22" s="9" t="str">
        <f t="shared" si="3"/>
        <v/>
      </c>
    </row>
    <row r="23" spans="1:93" s="12" customFormat="1" ht="16.5" customHeight="1" x14ac:dyDescent="0.15">
      <c r="A23" s="9">
        <v>31035052</v>
      </c>
      <c r="B23" s="9" t="s">
        <v>160</v>
      </c>
      <c r="C23" s="9" t="s">
        <v>459</v>
      </c>
      <c r="D23" s="9">
        <v>27</v>
      </c>
      <c r="E23" s="9" t="str">
        <f>E22</f>
        <v>undead2</v>
      </c>
      <c r="F23" s="9">
        <v>2</v>
      </c>
      <c r="G23" s="9" t="s">
        <v>104</v>
      </c>
      <c r="H23" s="9">
        <v>3</v>
      </c>
      <c r="I23" s="9" t="str">
        <f>VLOOKUP($L23,怪物模板!$A:$N,MATCH(角色!I$1,模板表头,0),0)</f>
        <v>phy</v>
      </c>
      <c r="J23" s="9"/>
      <c r="K23" s="9"/>
      <c r="L23" s="9" t="s">
        <v>377</v>
      </c>
      <c r="M23" s="9" t="str">
        <f>VLOOKUP($L23,怪物模板!$A:$N,MATCH(角色!M$1,模板表头,0),0)</f>
        <v>骷髅法师</v>
      </c>
      <c r="N23" s="9" t="str">
        <f>VLOOKUP($L23,怪物模板!$A:$N,MATCH(角色!N$1,模板表头,0),0)</f>
        <v>统一模板</v>
      </c>
      <c r="O23" s="9" t="s">
        <v>37</v>
      </c>
      <c r="P23" s="9">
        <v>3</v>
      </c>
      <c r="Q23" s="9">
        <v>2</v>
      </c>
      <c r="R23" s="9">
        <v>2</v>
      </c>
      <c r="S23" s="9" t="str">
        <f>VLOOKUP($L23,怪物模板!$A:$N,MATCH(角色!S$1,模板表头,0),0)</f>
        <v>horde</v>
      </c>
      <c r="T23" s="9" t="s">
        <v>67</v>
      </c>
      <c r="U23" s="9" t="s">
        <v>148</v>
      </c>
      <c r="V23" s="9" t="s">
        <v>474</v>
      </c>
      <c r="W23" s="9"/>
      <c r="X23" s="9"/>
      <c r="Y23" s="9"/>
      <c r="Z23" s="9"/>
      <c r="AA23" s="9"/>
      <c r="AB23" s="9">
        <v>99</v>
      </c>
      <c r="AC23" s="9">
        <v>99</v>
      </c>
      <c r="AD23" s="9"/>
      <c r="AE23" s="26">
        <f t="shared" si="2"/>
        <v>2</v>
      </c>
      <c r="AF23" s="26">
        <v>0</v>
      </c>
      <c r="AG23" s="9" t="str">
        <f>VLOOKUP($L23,怪物模板!$A:$N,MATCH(角色!AG$1,模板表头,0),0)</f>
        <v>healer.blood_priest</v>
      </c>
      <c r="AH23" s="9">
        <f>IF(VLOOKUP($L23,怪物模板!$A:$N,MATCH(角色!AH$1,模板表头,0),0)=0,"",VLOOKUP($L23,怪物模板!$A:$N,MATCH(角色!AH$1,模板表头,0),0))</f>
        <v>11999015</v>
      </c>
      <c r="AI23" s="9">
        <f>IF(VLOOKUP($L23,怪物模板!$A:$N,MATCH(角色!AI$1,模板表头,0),0)=0,"",VLOOKUP($L23,怪物模板!$A:$N,MATCH(角色!AI$1,模板表头,0),0))</f>
        <v>11999016</v>
      </c>
      <c r="AJ23" s="9" t="str">
        <f>IF(VLOOKUP($L23,怪物模板!$A:$N,MATCH(角色!AJ$1,模板表头,0),0)=0,"",VLOOKUP($L23,怪物模板!$A:$N,MATCH(角色!AJ$1,模板表头,0),0))</f>
        <v/>
      </c>
      <c r="AK23" s="9" t="str">
        <f>IF(VLOOKUP($L23,怪物模板!$A:$N,MATCH(角色!AK$1,模板表头,0),0)=0,"",VLOOKUP($L23,怪物模板!$A:$N,MATCH(角色!AK$1,模板表头,0),0))</f>
        <v/>
      </c>
      <c r="AL23" s="9" t="str">
        <f>IF(VLOOKUP($L23,怪物模板!$A:$N,MATCH(角色!AL$1,模板表头,0),0)=0,"",VLOOKUP($L23,怪物模板!$A:$N,MATCH(角色!AL$1,模板表头,0),0))</f>
        <v/>
      </c>
      <c r="AM23" s="9" t="str">
        <f>VLOOKUP($L23,怪物模板!$A:$N,MATCH(角色!AM$1,模板表头,0),0)</f>
        <v>skeleton_mage</v>
      </c>
      <c r="AN23" s="9">
        <f>IF(T23="monster",0.8,IF(T23="boss",1.3,IF(T23="entity",1,IF(T23="guard",1.5,1))))</f>
        <v>0.8</v>
      </c>
      <c r="AO23" s="9">
        <v>1</v>
      </c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26">
        <f t="shared" si="5"/>
        <v>-3000</v>
      </c>
      <c r="BJ23" s="26">
        <f t="shared" si="6"/>
        <v>-1000</v>
      </c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>
        <f t="shared" si="0"/>
        <v>-0.9</v>
      </c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 t="str">
        <f t="shared" si="3"/>
        <v/>
      </c>
      <c r="CH23" s="9" t="str">
        <f t="shared" si="3"/>
        <v/>
      </c>
      <c r="CI23" s="9" t="str">
        <f t="shared" si="3"/>
        <v/>
      </c>
      <c r="CJ23" s="9" t="str">
        <f t="shared" si="3"/>
        <v/>
      </c>
      <c r="CK23" s="9" t="str">
        <f t="shared" si="3"/>
        <v/>
      </c>
      <c r="CL23" s="9" t="str">
        <f t="shared" si="3"/>
        <v/>
      </c>
      <c r="CM23" s="9" t="str">
        <f t="shared" si="3"/>
        <v/>
      </c>
      <c r="CN23" s="9" t="str">
        <f t="shared" si="3"/>
        <v/>
      </c>
      <c r="CO23" s="9" t="str">
        <f t="shared" si="3"/>
        <v/>
      </c>
    </row>
    <row r="24" spans="1:93" s="12" customFormat="1" ht="16.5" customHeight="1" x14ac:dyDescent="0.15">
      <c r="A24" s="9">
        <v>31035053</v>
      </c>
      <c r="B24" s="9" t="s">
        <v>159</v>
      </c>
      <c r="C24" s="9" t="s">
        <v>459</v>
      </c>
      <c r="D24" s="9">
        <v>27</v>
      </c>
      <c r="E24" s="9" t="str">
        <f t="shared" ref="E24:E40" si="8">E23</f>
        <v>undead2</v>
      </c>
      <c r="F24" s="9">
        <v>2</v>
      </c>
      <c r="G24" s="9" t="s">
        <v>104</v>
      </c>
      <c r="H24" s="9">
        <v>1</v>
      </c>
      <c r="I24" s="9" t="str">
        <f>VLOOKUP($L24,怪物模板!$A:$N,MATCH(角色!I$1,模板表头,0),0)</f>
        <v>phy</v>
      </c>
      <c r="J24" s="9"/>
      <c r="K24" s="9"/>
      <c r="L24" s="9" t="s">
        <v>376</v>
      </c>
      <c r="M24" s="9" t="str">
        <f>VLOOKUP($L24,怪物模板!$A:$N,MATCH(角色!M$1,模板表头,0),0)</f>
        <v>无对应英雄</v>
      </c>
      <c r="N24" s="9" t="str">
        <f>VLOOKUP($L24,怪物模板!$A:$N,MATCH(角色!N$1,模板表头,0),0)</f>
        <v>统一模板</v>
      </c>
      <c r="O24" s="9" t="s">
        <v>38</v>
      </c>
      <c r="P24" s="9">
        <v>2</v>
      </c>
      <c r="Q24" s="9">
        <v>2</v>
      </c>
      <c r="R24" s="9">
        <v>2</v>
      </c>
      <c r="S24" s="9" t="str">
        <f>VLOOKUP($L24,怪物模板!$A:$N,MATCH(角色!S$1,模板表头,0),0)</f>
        <v>chaos</v>
      </c>
      <c r="T24" s="9" t="s">
        <v>67</v>
      </c>
      <c r="U24" s="9" t="s">
        <v>148</v>
      </c>
      <c r="V24" s="9" t="s">
        <v>474</v>
      </c>
      <c r="W24" s="9"/>
      <c r="X24" s="9"/>
      <c r="Y24" s="9"/>
      <c r="Z24" s="9"/>
      <c r="AA24" s="9"/>
      <c r="AB24" s="9">
        <v>99</v>
      </c>
      <c r="AC24" s="9">
        <v>99</v>
      </c>
      <c r="AD24" s="9"/>
      <c r="AE24" s="26">
        <f t="shared" si="2"/>
        <v>2</v>
      </c>
      <c r="AF24" s="26">
        <v>0</v>
      </c>
      <c r="AG24" s="9" t="str">
        <f>VLOOKUP($L24,怪物模板!$A:$N,MATCH(角色!AG$1,模板表头,0),0)</f>
        <v>misc.5skills</v>
      </c>
      <c r="AH24" s="9">
        <f>IF(VLOOKUP($L24,怪物模板!$A:$N,MATCH(角色!AH$1,模板表头,0),0)=0,"",VLOOKUP($L24,怪物模板!$A:$N,MATCH(角色!AH$1,模板表头,0),0))</f>
        <v>11999011</v>
      </c>
      <c r="AI24" s="9">
        <f>IF(VLOOKUP($L24,怪物模板!$A:$N,MATCH(角色!AI$1,模板表头,0),0)=0,"",VLOOKUP($L24,怪物模板!$A:$N,MATCH(角色!AI$1,模板表头,0),0))</f>
        <v>11999012</v>
      </c>
      <c r="AJ24" s="9" t="str">
        <f>IF(VLOOKUP($L24,怪物模板!$A:$N,MATCH(角色!AJ$1,模板表头,0),0)=0,"",VLOOKUP($L24,怪物模板!$A:$N,MATCH(角色!AJ$1,模板表头,0),0))</f>
        <v/>
      </c>
      <c r="AK24" s="9" t="str">
        <f>IF(VLOOKUP($L24,怪物模板!$A:$N,MATCH(角色!AK$1,模板表头,0),0)=0,"",VLOOKUP($L24,怪物模板!$A:$N,MATCH(角色!AK$1,模板表头,0),0))</f>
        <v/>
      </c>
      <c r="AL24" s="9" t="str">
        <f>IF(VLOOKUP($L24,怪物模板!$A:$N,MATCH(角色!AL$1,模板表头,0),0)=0,"",VLOOKUP($L24,怪物模板!$A:$N,MATCH(角色!AL$1,模板表头,0),0))</f>
        <v/>
      </c>
      <c r="AM24" s="9" t="str">
        <f>VLOOKUP($L24,怪物模板!$A:$N,MATCH(角色!AM$1,模板表头,0),0)</f>
        <v>medievil</v>
      </c>
      <c r="AN24" s="9">
        <f>IF(T24="monster",0.8,IF(T24="boss",1.3,IF(T24="entity",1,IF(T24="guard",1.5,1))))</f>
        <v>0.8</v>
      </c>
      <c r="AO24" s="9">
        <v>1</v>
      </c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26">
        <f t="shared" si="5"/>
        <v>-3000</v>
      </c>
      <c r="BJ24" s="26">
        <f t="shared" si="6"/>
        <v>-1000</v>
      </c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>
        <f t="shared" si="0"/>
        <v>-0.9</v>
      </c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 t="str">
        <f t="shared" ref="CG24:CO43" si="9">IF($G24="boss",5000,"")</f>
        <v/>
      </c>
      <c r="CH24" s="9" t="str">
        <f t="shared" si="9"/>
        <v/>
      </c>
      <c r="CI24" s="9" t="str">
        <f t="shared" si="9"/>
        <v/>
      </c>
      <c r="CJ24" s="9" t="str">
        <f t="shared" si="9"/>
        <v/>
      </c>
      <c r="CK24" s="9" t="str">
        <f t="shared" si="9"/>
        <v/>
      </c>
      <c r="CL24" s="9" t="str">
        <f t="shared" si="9"/>
        <v/>
      </c>
      <c r="CM24" s="9" t="str">
        <f t="shared" si="9"/>
        <v/>
      </c>
      <c r="CN24" s="9" t="str">
        <f t="shared" si="9"/>
        <v/>
      </c>
      <c r="CO24" s="9" t="str">
        <f t="shared" si="9"/>
        <v/>
      </c>
    </row>
    <row r="25" spans="1:93" s="12" customFormat="1" ht="16.5" customHeight="1" x14ac:dyDescent="0.15">
      <c r="A25" s="9">
        <v>31035054</v>
      </c>
      <c r="B25" s="9" t="s">
        <v>163</v>
      </c>
      <c r="C25" s="9" t="s">
        <v>460</v>
      </c>
      <c r="D25" s="9">
        <v>30</v>
      </c>
      <c r="E25" s="9" t="str">
        <f>E26</f>
        <v>undead2</v>
      </c>
      <c r="F25" s="9">
        <v>3</v>
      </c>
      <c r="G25" s="9" t="s">
        <v>104</v>
      </c>
      <c r="H25" s="9">
        <v>1</v>
      </c>
      <c r="I25" s="9" t="str">
        <f>VLOOKUP($L25,怪物模板!$A:$N,MATCH(角色!I$1,模板表头,0),0)</f>
        <v>mag</v>
      </c>
      <c r="J25" s="9"/>
      <c r="K25" s="9"/>
      <c r="L25" s="9" t="s">
        <v>501</v>
      </c>
      <c r="M25" s="9" t="str">
        <f>VLOOKUP($L25,怪物模板!$A:$N,MATCH(角色!M$1,模板表头,0),0)</f>
        <v>死亡骑士</v>
      </c>
      <c r="N25" s="9" t="str">
        <f>VLOOKUP($L25,怪物模板!$A:$N,MATCH(角色!N$1,模板表头,0),0)</f>
        <v>统一BOSS模板</v>
      </c>
      <c r="O25" s="9" t="s">
        <v>38</v>
      </c>
      <c r="P25" s="9">
        <v>7</v>
      </c>
      <c r="Q25" s="9">
        <v>3</v>
      </c>
      <c r="R25" s="9">
        <v>4</v>
      </c>
      <c r="S25" s="9" t="str">
        <f>VLOOKUP($L25,怪物模板!$A:$N,MATCH(角色!S$1,模板表头,0),0)</f>
        <v>chaos</v>
      </c>
      <c r="T25" s="9" t="s">
        <v>27</v>
      </c>
      <c r="U25" s="9" t="s">
        <v>148</v>
      </c>
      <c r="V25" s="9" t="s">
        <v>474</v>
      </c>
      <c r="W25" s="9"/>
      <c r="X25" s="9"/>
      <c r="Y25" s="9"/>
      <c r="Z25" s="9"/>
      <c r="AA25" s="9"/>
      <c r="AB25" s="9">
        <v>99</v>
      </c>
      <c r="AC25" s="9">
        <v>99</v>
      </c>
      <c r="AD25" s="9"/>
      <c r="AE25" s="26">
        <f t="shared" si="2"/>
        <v>2</v>
      </c>
      <c r="AF25" s="26">
        <v>0</v>
      </c>
      <c r="AG25" s="9" t="str">
        <f>VLOOKUP($L25,怪物模板!$A:$N,MATCH(角色!AG$1,模板表头,0),0)</f>
        <v>melee.knight_rider</v>
      </c>
      <c r="AH25" s="9">
        <f>IF(VLOOKUP($L25,怪物模板!$A:$N,MATCH(角色!AH$1,模板表头,0),0)=0,"",VLOOKUP($L25,怪物模板!$A:$N,MATCH(角色!AH$1,模板表头,0),0))</f>
        <v>11660301</v>
      </c>
      <c r="AI25" s="9">
        <f>IF(VLOOKUP($L25,怪物模板!$A:$N,MATCH(角色!AI$1,模板表头,0),0)=0,"",VLOOKUP($L25,怪物模板!$A:$N,MATCH(角色!AI$1,模板表头,0),0))</f>
        <v>11660302</v>
      </c>
      <c r="AJ25" s="9">
        <f>IF(VLOOKUP($L25,怪物模板!$A:$N,MATCH(角色!AJ$1,模板表头,0),0)=0,"",VLOOKUP($L25,怪物模板!$A:$N,MATCH(角色!AJ$1,模板表头,0),0))</f>
        <v>11660303</v>
      </c>
      <c r="AK25" s="9">
        <f>IF(VLOOKUP($L25,怪物模板!$A:$N,MATCH(角色!AK$1,模板表头,0),0)=0,"",VLOOKUP($L25,怪物模板!$A:$N,MATCH(角色!AK$1,模板表头,0),0))</f>
        <v>11660304</v>
      </c>
      <c r="AL25" s="9" t="str">
        <f>IF(VLOOKUP($L25,怪物模板!$A:$N,MATCH(角色!AL$1,模板表头,0),0)=0,"",VLOOKUP($L25,怪物模板!$A:$N,MATCH(角色!AL$1,模板表头,0),0))</f>
        <v/>
      </c>
      <c r="AM25" s="9" t="str">
        <f>VLOOKUP($L25,怪物模板!$A:$N,MATCH(角色!AM$1,模板表头,0),0)</f>
        <v>lich_king</v>
      </c>
      <c r="AN25" s="9">
        <v>1.5</v>
      </c>
      <c r="AO25" s="9">
        <v>1</v>
      </c>
      <c r="AP25" s="9"/>
      <c r="AQ25" s="9"/>
      <c r="AR25" s="9" t="s">
        <v>180</v>
      </c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26">
        <f t="shared" si="5"/>
        <v>-3000</v>
      </c>
      <c r="BJ25" s="26">
        <f t="shared" si="6"/>
        <v>-1000</v>
      </c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 t="str">
        <f t="shared" si="0"/>
        <v/>
      </c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 t="str">
        <f t="shared" ref="CG25:CO25" si="10">IF($G25="boss",5000,"")</f>
        <v/>
      </c>
      <c r="CH25" s="9" t="str">
        <f t="shared" si="10"/>
        <v/>
      </c>
      <c r="CI25" s="9" t="str">
        <f t="shared" si="10"/>
        <v/>
      </c>
      <c r="CJ25" s="9" t="str">
        <f t="shared" si="10"/>
        <v/>
      </c>
      <c r="CK25" s="9" t="str">
        <f t="shared" si="10"/>
        <v/>
      </c>
      <c r="CL25" s="9" t="str">
        <f t="shared" si="10"/>
        <v/>
      </c>
      <c r="CM25" s="9" t="str">
        <f t="shared" si="10"/>
        <v/>
      </c>
      <c r="CN25" s="9" t="str">
        <f t="shared" si="10"/>
        <v/>
      </c>
      <c r="CO25" s="9" t="str">
        <f t="shared" si="10"/>
        <v/>
      </c>
    </row>
    <row r="26" spans="1:93" s="12" customFormat="1" ht="16.5" customHeight="1" x14ac:dyDescent="0.15">
      <c r="A26" s="9">
        <v>31035055</v>
      </c>
      <c r="B26" s="9" t="s">
        <v>495</v>
      </c>
      <c r="C26" s="9" t="s">
        <v>460</v>
      </c>
      <c r="D26" s="9">
        <v>30</v>
      </c>
      <c r="E26" s="9" t="str">
        <f>E24</f>
        <v>undead2</v>
      </c>
      <c r="F26" s="9">
        <v>3</v>
      </c>
      <c r="G26" s="9" t="s">
        <v>105</v>
      </c>
      <c r="H26" s="9">
        <v>3</v>
      </c>
      <c r="I26" s="9" t="str">
        <f>VLOOKUP($L26,怪物模板!$A:$N,MATCH(角色!I$1,模板表头,0),0)</f>
        <v>mag</v>
      </c>
      <c r="J26" s="9"/>
      <c r="K26" s="9"/>
      <c r="L26" s="9" t="s">
        <v>492</v>
      </c>
      <c r="M26" s="9" t="str">
        <f>VLOOKUP($L26,怪物模板!$A:$N,MATCH(角色!M$1,模板表头,0),0)</f>
        <v>黑魔导少女</v>
      </c>
      <c r="N26" s="9" t="str">
        <f>VLOOKUP($L26,怪物模板!$A:$N,MATCH(角色!N$1,模板表头,0),0)</f>
        <v>统一BOSS模板，同英雄技能+酒利用</v>
      </c>
      <c r="O26" s="9" t="s">
        <v>37</v>
      </c>
      <c r="P26" s="9">
        <v>7</v>
      </c>
      <c r="Q26" s="9">
        <v>4</v>
      </c>
      <c r="R26" s="9">
        <v>4</v>
      </c>
      <c r="S26" s="9" t="str">
        <f>VLOOKUP($L26,怪物模板!$A:$N,MATCH(角色!S$1,模板表头,0),0)</f>
        <v>alliance</v>
      </c>
      <c r="T26" s="9" t="s">
        <v>176</v>
      </c>
      <c r="U26" s="9" t="s">
        <v>148</v>
      </c>
      <c r="V26" s="9" t="s">
        <v>474</v>
      </c>
      <c r="W26" s="9"/>
      <c r="X26" s="9"/>
      <c r="Y26" s="9"/>
      <c r="Z26" s="9"/>
      <c r="AA26" s="9"/>
      <c r="AB26" s="9">
        <v>99</v>
      </c>
      <c r="AC26" s="9">
        <v>99</v>
      </c>
      <c r="AD26" s="9"/>
      <c r="AE26" s="26">
        <f t="shared" si="2"/>
        <v>2</v>
      </c>
      <c r="AF26" s="26">
        <v>0</v>
      </c>
      <c r="AG26" s="9" t="str">
        <f>VLOOKUP($L26,怪物模板!$A:$N,MATCH(角色!AG$1,模板表头,0),0)</f>
        <v>misc.5skills_is_enemy_second</v>
      </c>
      <c r="AH26" s="9">
        <f>IF(VLOOKUP($L26,怪物模板!$A:$N,MATCH(角色!AH$1,模板表头,0),0)=0,"",VLOOKUP($L26,怪物模板!$A:$N,MATCH(角色!AH$1,模板表头,0),0))</f>
        <v>11760301</v>
      </c>
      <c r="AI26" s="9">
        <f>IF(VLOOKUP($L26,怪物模板!$A:$N,MATCH(角色!AI$1,模板表头,0),0)=0,"",VLOOKUP($L26,怪物模板!$A:$N,MATCH(角色!AI$1,模板表头,0),0))</f>
        <v>11760302</v>
      </c>
      <c r="AJ26" s="9">
        <f>IF(VLOOKUP($L26,怪物模板!$A:$N,MATCH(角色!AJ$1,模板表头,0),0)=0,"",VLOOKUP($L26,怪物模板!$A:$N,MATCH(角色!AJ$1,模板表头,0),0))</f>
        <v>11760303</v>
      </c>
      <c r="AK26" s="9">
        <f>IF(VLOOKUP($L26,怪物模板!$A:$N,MATCH(角色!AK$1,模板表头,0),0)=0,"",VLOOKUP($L26,怪物模板!$A:$N,MATCH(角色!AK$1,模板表头,0),0))</f>
        <v>11760304</v>
      </c>
      <c r="AL26" s="9" t="str">
        <f>IF(VLOOKUP($L26,怪物模板!$A:$N,MATCH(角色!AL$1,模板表头,0),0)=0,"",VLOOKUP($L26,怪物模板!$A:$N,MATCH(角色!AL$1,模板表头,0),0))</f>
        <v/>
      </c>
      <c r="AM26" s="9" t="str">
        <f>VLOOKUP($L26,怪物模板!$A:$N,MATCH(角色!AM$1,模板表头,0),0)</f>
        <v>antonidas</v>
      </c>
      <c r="AN26" s="9">
        <v>1</v>
      </c>
      <c r="AO26" s="9">
        <v>1</v>
      </c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26">
        <f t="shared" si="5"/>
        <v>-3000</v>
      </c>
      <c r="BJ26" s="26">
        <f t="shared" si="6"/>
        <v>-1000</v>
      </c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 t="str">
        <f t="shared" si="0"/>
        <v/>
      </c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 t="str">
        <f t="shared" ref="CG26:CO26" si="11">IF($G26="boss",5000,"")</f>
        <v/>
      </c>
      <c r="CH26" s="9" t="str">
        <f t="shared" si="11"/>
        <v/>
      </c>
      <c r="CI26" s="9" t="str">
        <f t="shared" si="11"/>
        <v/>
      </c>
      <c r="CJ26" s="9" t="str">
        <f t="shared" si="11"/>
        <v/>
      </c>
      <c r="CK26" s="9" t="str">
        <f t="shared" si="11"/>
        <v/>
      </c>
      <c r="CL26" s="9" t="str">
        <f t="shared" si="11"/>
        <v/>
      </c>
      <c r="CM26" s="9" t="str">
        <f t="shared" si="11"/>
        <v/>
      </c>
      <c r="CN26" s="9" t="str">
        <f t="shared" si="11"/>
        <v/>
      </c>
      <c r="CO26" s="9" t="str">
        <f t="shared" si="11"/>
        <v/>
      </c>
    </row>
    <row r="27" spans="1:93" s="12" customFormat="1" ht="16.5" customHeight="1" x14ac:dyDescent="0.15">
      <c r="A27" s="9">
        <v>31035056</v>
      </c>
      <c r="B27" s="9" t="s">
        <v>40</v>
      </c>
      <c r="C27" s="9" t="s">
        <v>462</v>
      </c>
      <c r="D27" s="9">
        <v>30</v>
      </c>
      <c r="E27" s="9" t="str">
        <f t="shared" si="8"/>
        <v>undead2</v>
      </c>
      <c r="F27" s="9">
        <v>4</v>
      </c>
      <c r="G27" s="9" t="s">
        <v>105</v>
      </c>
      <c r="H27" s="9">
        <v>2</v>
      </c>
      <c r="I27" s="9" t="str">
        <f>VLOOKUP($L27,怪物模板!$A:$N,MATCH(角色!I$1,模板表头,0),0)</f>
        <v>phy</v>
      </c>
      <c r="J27" s="9"/>
      <c r="K27" s="9"/>
      <c r="L27" s="9" t="s">
        <v>384</v>
      </c>
      <c r="M27" s="9" t="str">
        <f>VLOOKUP($L27,怪物模板!$A:$N,MATCH(角色!M$1,模板表头,0),0)</f>
        <v>无对应英雄</v>
      </c>
      <c r="N27" s="9" t="str">
        <f>VLOOKUP($L27,怪物模板!$A:$N,MATCH(角色!N$1,模板表头,0),0)</f>
        <v>新增突袭小招，大招改为引导</v>
      </c>
      <c r="O27" s="9" t="s">
        <v>38</v>
      </c>
      <c r="P27" s="9">
        <v>3</v>
      </c>
      <c r="Q27" s="9">
        <v>2</v>
      </c>
      <c r="R27" s="9">
        <v>2</v>
      </c>
      <c r="S27" s="9" t="str">
        <f>VLOOKUP($L27,怪物模板!$A:$N,MATCH(角色!S$1,模板表头,0),0)</f>
        <v>horde</v>
      </c>
      <c r="T27" s="9" t="s">
        <v>67</v>
      </c>
      <c r="U27" s="9" t="s">
        <v>148</v>
      </c>
      <c r="V27" s="9" t="s">
        <v>474</v>
      </c>
      <c r="W27" s="9"/>
      <c r="X27" s="9"/>
      <c r="Y27" s="9"/>
      <c r="Z27" s="9"/>
      <c r="AA27" s="9"/>
      <c r="AB27" s="9">
        <v>99</v>
      </c>
      <c r="AC27" s="9">
        <v>99</v>
      </c>
      <c r="AD27" s="9"/>
      <c r="AE27" s="26">
        <f t="shared" si="2"/>
        <v>2</v>
      </c>
      <c r="AF27" s="26">
        <v>0</v>
      </c>
      <c r="AG27" s="9" t="str">
        <f>VLOOKUP($L27,怪物模板!$A:$N,MATCH(角色!AG$1,模板表头,0),0)</f>
        <v>misc.5skills</v>
      </c>
      <c r="AH27" s="9">
        <f>IF(VLOOKUP($L27,怪物模板!$A:$N,MATCH(角色!AH$1,模板表头,0),0)=0,"",VLOOKUP($L27,怪物模板!$A:$N,MATCH(角色!AH$1,模板表头,0),0))</f>
        <v>11980101</v>
      </c>
      <c r="AI27" s="9">
        <f>IF(VLOOKUP($L27,怪物模板!$A:$N,MATCH(角色!AI$1,模板表头,0),0)=0,"",VLOOKUP($L27,怪物模板!$A:$N,MATCH(角色!AI$1,模板表头,0),0))</f>
        <v>11999536</v>
      </c>
      <c r="AJ27" s="9">
        <f>IF(VLOOKUP($L27,怪物模板!$A:$N,MATCH(角色!AJ$1,模板表头,0),0)=0,"",VLOOKUP($L27,怪物模板!$A:$N,MATCH(角色!AJ$1,模板表头,0),0))</f>
        <v>11999537</v>
      </c>
      <c r="AK27" s="9" t="str">
        <f>IF(VLOOKUP($L27,怪物模板!$A:$N,MATCH(角色!AK$1,模板表头,0),0)=0,"",VLOOKUP($L27,怪物模板!$A:$N,MATCH(角色!AK$1,模板表头,0),0))</f>
        <v/>
      </c>
      <c r="AL27" s="9" t="str">
        <f>IF(VLOOKUP($L27,怪物模板!$A:$N,MATCH(角色!AL$1,模板表头,0),0)=0,"",VLOOKUP($L27,怪物模板!$A:$N,MATCH(角色!AL$1,模板表头,0),0))</f>
        <v/>
      </c>
      <c r="AM27" s="9" t="str">
        <f>VLOOKUP($L27,怪物模板!$A:$N,MATCH(角色!AM$1,模板表头,0),0)</f>
        <v>rogue</v>
      </c>
      <c r="AN27" s="9">
        <f>IF(T27="monster",0.8,IF(T27="boss",1.3,IF(T27="entity",1,IF(T27="guard",1.5,1))))</f>
        <v>0.8</v>
      </c>
      <c r="AO27" s="9">
        <v>1</v>
      </c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26">
        <f t="shared" si="5"/>
        <v>-3000</v>
      </c>
      <c r="BJ27" s="26">
        <f t="shared" si="6"/>
        <v>-1000</v>
      </c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 t="str">
        <f>IF(OR(B27="骷髅战士",B27="骷髅法师"),-0.9,"")</f>
        <v/>
      </c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 t="str">
        <f t="shared" si="9"/>
        <v/>
      </c>
      <c r="CH27" s="9" t="str">
        <f t="shared" si="9"/>
        <v/>
      </c>
      <c r="CI27" s="9" t="str">
        <f t="shared" si="9"/>
        <v/>
      </c>
      <c r="CJ27" s="9" t="str">
        <f t="shared" si="9"/>
        <v/>
      </c>
      <c r="CK27" s="9" t="str">
        <f t="shared" si="9"/>
        <v/>
      </c>
      <c r="CL27" s="9" t="str">
        <f t="shared" si="9"/>
        <v/>
      </c>
      <c r="CM27" s="9" t="str">
        <f t="shared" si="9"/>
        <v/>
      </c>
      <c r="CN27" s="9" t="str">
        <f t="shared" si="9"/>
        <v/>
      </c>
      <c r="CO27" s="9" t="str">
        <f t="shared" si="9"/>
        <v/>
      </c>
    </row>
    <row r="28" spans="1:93" s="12" customFormat="1" ht="16.5" customHeight="1" x14ac:dyDescent="0.15">
      <c r="A28" s="9">
        <v>31035057</v>
      </c>
      <c r="B28" s="9" t="s">
        <v>203</v>
      </c>
      <c r="C28" s="9" t="s">
        <v>460</v>
      </c>
      <c r="D28" s="9">
        <v>30</v>
      </c>
      <c r="E28" s="9" t="str">
        <f>E26</f>
        <v>undead2</v>
      </c>
      <c r="F28" s="9">
        <v>4</v>
      </c>
      <c r="G28" s="9" t="s">
        <v>105</v>
      </c>
      <c r="H28" s="9">
        <v>4</v>
      </c>
      <c r="I28" s="9" t="str">
        <f>VLOOKUP($L28,怪物模板!$A:$N,MATCH(角色!I$1,模板表头,0),0)</f>
        <v>mag</v>
      </c>
      <c r="J28" s="9"/>
      <c r="K28" s="9"/>
      <c r="L28" s="9" t="s">
        <v>411</v>
      </c>
      <c r="M28" s="9" t="str">
        <f>VLOOKUP($L28,怪物模板!$A:$N,MATCH(角色!M$1,模板表头,0),0)</f>
        <v>丛林祭司</v>
      </c>
      <c r="N28" s="9" t="str">
        <f>VLOOKUP($L28,怪物模板!$A:$N,MATCH(角色!N$1,模板表头,0),0)</f>
        <v>BOSS特别4技能版</v>
      </c>
      <c r="O28" s="9" t="s">
        <v>37</v>
      </c>
      <c r="P28" s="9">
        <v>4</v>
      </c>
      <c r="Q28" s="9">
        <v>3</v>
      </c>
      <c r="R28" s="9">
        <v>3</v>
      </c>
      <c r="S28" s="9" t="str">
        <f>VLOOKUP($L28,怪物模板!$A:$N,MATCH(角色!S$1,模板表头,0),0)</f>
        <v>order</v>
      </c>
      <c r="T28" s="9" t="s">
        <v>176</v>
      </c>
      <c r="U28" s="9" t="s">
        <v>148</v>
      </c>
      <c r="V28" s="9" t="s">
        <v>474</v>
      </c>
      <c r="W28" s="9"/>
      <c r="X28" s="9"/>
      <c r="Y28" s="9"/>
      <c r="Z28" s="9"/>
      <c r="AA28" s="9"/>
      <c r="AB28" s="9">
        <v>99</v>
      </c>
      <c r="AC28" s="9">
        <v>99</v>
      </c>
      <c r="AD28" s="9"/>
      <c r="AE28" s="26">
        <f t="shared" si="2"/>
        <v>2</v>
      </c>
      <c r="AF28" s="26">
        <v>0</v>
      </c>
      <c r="AG28" s="9" t="str">
        <f>VLOOKUP($L28,怪物模板!$A:$N,MATCH(角色!AG$1,模板表头,0),0)</f>
        <v>healer.velen_boss</v>
      </c>
      <c r="AH28" s="9">
        <f>IF(VLOOKUP($L28,怪物模板!$A:$N,MATCH(角色!AH$1,模板表头,0),0)=0,"",VLOOKUP($L28,怪物模板!$A:$N,MATCH(角色!AH$1,模板表头,0),0))</f>
        <v>11860301</v>
      </c>
      <c r="AI28" s="9">
        <f>IF(VLOOKUP($L28,怪物模板!$A:$N,MATCH(角色!AI$1,模板表头,0),0)=0,"",VLOOKUP($L28,怪物模板!$A:$N,MATCH(角色!AI$1,模板表头,0),0))</f>
        <v>11860302</v>
      </c>
      <c r="AJ28" s="9">
        <f>IF(VLOOKUP($L28,怪物模板!$A:$N,MATCH(角色!AJ$1,模板表头,0),0)=0,"",VLOOKUP($L28,怪物模板!$A:$N,MATCH(角色!AJ$1,模板表头,0),0))</f>
        <v>11860303</v>
      </c>
      <c r="AK28" s="9">
        <f>IF(VLOOKUP($L28,怪物模板!$A:$N,MATCH(角色!AK$1,模板表头,0),0)=0,"",VLOOKUP($L28,怪物模板!$A:$N,MATCH(角色!AK$1,模板表头,0),0))</f>
        <v>11999514</v>
      </c>
      <c r="AL28" s="9">
        <f>IF(VLOOKUP($L28,怪物模板!$A:$N,MATCH(角色!AL$1,模板表头,0),0)=0,"",VLOOKUP($L28,怪物模板!$A:$N,MATCH(角色!AL$1,模板表头,0),0))</f>
        <v>11860304</v>
      </c>
      <c r="AM28" s="9" t="str">
        <f>VLOOKUP($L28,怪物模板!$A:$N,MATCH(角色!AM$1,模板表头,0),0)</f>
        <v>volJin_boss</v>
      </c>
      <c r="AN28" s="9">
        <v>1</v>
      </c>
      <c r="AO28" s="9">
        <v>1</v>
      </c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26">
        <f t="shared" si="5"/>
        <v>-3000</v>
      </c>
      <c r="BJ28" s="26">
        <f t="shared" si="6"/>
        <v>-1000</v>
      </c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 t="s">
        <v>268</v>
      </c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 t="s">
        <v>268</v>
      </c>
      <c r="CH28" s="9" t="s">
        <v>268</v>
      </c>
      <c r="CI28" s="9" t="s">
        <v>268</v>
      </c>
      <c r="CJ28" s="9" t="s">
        <v>268</v>
      </c>
      <c r="CK28" s="9" t="s">
        <v>268</v>
      </c>
      <c r="CL28" s="9" t="s">
        <v>268</v>
      </c>
      <c r="CM28" s="9" t="s">
        <v>268</v>
      </c>
      <c r="CN28" s="9" t="s">
        <v>268</v>
      </c>
      <c r="CO28" s="9" t="s">
        <v>268</v>
      </c>
    </row>
    <row r="29" spans="1:93" s="12" customFormat="1" ht="16.5" customHeight="1" x14ac:dyDescent="0.15">
      <c r="A29" s="9">
        <v>31035058</v>
      </c>
      <c r="B29" s="9" t="s">
        <v>42</v>
      </c>
      <c r="C29" s="9" t="s">
        <v>461</v>
      </c>
      <c r="D29" s="9">
        <v>32</v>
      </c>
      <c r="E29" s="9" t="str">
        <f t="shared" si="8"/>
        <v>undead2</v>
      </c>
      <c r="F29" s="9">
        <v>5</v>
      </c>
      <c r="G29" s="9" t="s">
        <v>104</v>
      </c>
      <c r="H29" s="9">
        <v>1</v>
      </c>
      <c r="I29" s="9" t="str">
        <f>VLOOKUP($L29,怪物模板!$A:$N,MATCH(角色!I$1,模板表头,0),0)</f>
        <v>phy</v>
      </c>
      <c r="J29" s="9"/>
      <c r="K29" s="9"/>
      <c r="L29" s="9" t="s">
        <v>403</v>
      </c>
      <c r="M29" s="9" t="str">
        <f>VLOOKUP($L29,怪物模板!$A:$N,MATCH(角色!M$1,模板表头,0),0)</f>
        <v>无对应英雄</v>
      </c>
      <c r="N29" s="9" t="str">
        <f>VLOOKUP($L29,怪物模板!$A:$N,MATCH(角色!N$1,模板表头,0),0)</f>
        <v>统一模板</v>
      </c>
      <c r="O29" s="9" t="s">
        <v>38</v>
      </c>
      <c r="P29" s="9">
        <v>4</v>
      </c>
      <c r="Q29" s="9">
        <v>2</v>
      </c>
      <c r="R29" s="9">
        <v>3</v>
      </c>
      <c r="S29" s="9" t="str">
        <f>VLOOKUP($L29,怪物模板!$A:$N,MATCH(角色!S$1,模板表头,0),0)</f>
        <v>chaos</v>
      </c>
      <c r="T29" s="9" t="s">
        <v>67</v>
      </c>
      <c r="U29" s="9" t="s">
        <v>148</v>
      </c>
      <c r="V29" s="9" t="s">
        <v>474</v>
      </c>
      <c r="W29" s="9"/>
      <c r="X29" s="9"/>
      <c r="Y29" s="9"/>
      <c r="Z29" s="9"/>
      <c r="AA29" s="9"/>
      <c r="AB29" s="9">
        <v>99</v>
      </c>
      <c r="AC29" s="9">
        <v>99</v>
      </c>
      <c r="AD29" s="9"/>
      <c r="AE29" s="26">
        <f t="shared" si="2"/>
        <v>2</v>
      </c>
      <c r="AF29" s="26">
        <v>0</v>
      </c>
      <c r="AG29" s="9" t="str">
        <f>VLOOKUP($L29,怪物模板!$A:$N,MATCH(角色!AG$1,模板表头,0),0)</f>
        <v>misc.5skills_self_hp_ratio</v>
      </c>
      <c r="AH29" s="9">
        <f>IF(VLOOKUP($L29,怪物模板!$A:$N,MATCH(角色!AH$1,模板表头,0),0)=0,"",VLOOKUP($L29,怪物模板!$A:$N,MATCH(角色!AH$1,模板表头,0),0))</f>
        <v>11990101</v>
      </c>
      <c r="AI29" s="9">
        <f>IF(VLOOKUP($L29,怪物模板!$A:$N,MATCH(角色!AI$1,模板表头,0),0)=0,"",VLOOKUP($L29,怪物模板!$A:$N,MATCH(角色!AI$1,模板表头,0),0))</f>
        <v>11990102</v>
      </c>
      <c r="AJ29" s="9" t="str">
        <f>IF(VLOOKUP($L29,怪物模板!$A:$N,MATCH(角色!AJ$1,模板表头,0),0)=0,"",VLOOKUP($L29,怪物模板!$A:$N,MATCH(角色!AJ$1,模板表头,0),0))</f>
        <v/>
      </c>
      <c r="AK29" s="9" t="str">
        <f>IF(VLOOKUP($L29,怪物模板!$A:$N,MATCH(角色!AK$1,模板表头,0),0)=0,"",VLOOKUP($L29,怪物模板!$A:$N,MATCH(角色!AK$1,模板表头,0),0))</f>
        <v/>
      </c>
      <c r="AL29" s="9" t="str">
        <f>IF(VLOOKUP($L29,怪物模板!$A:$N,MATCH(角色!AL$1,模板表头,0),0)=0,"",VLOOKUP($L29,怪物模板!$A:$N,MATCH(角色!AL$1,模板表头,0),0))</f>
        <v/>
      </c>
      <c r="AM29" s="9" t="str">
        <f>VLOOKUP($L29,怪物模板!$A:$N,MATCH(角色!AM$1,模板表头,0),0)</f>
        <v>treant</v>
      </c>
      <c r="AN29" s="9">
        <v>1.1000000000000001</v>
      </c>
      <c r="AO29" s="9">
        <v>1</v>
      </c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26">
        <f t="shared" si="5"/>
        <v>-3000</v>
      </c>
      <c r="BJ29" s="26">
        <f t="shared" si="6"/>
        <v>-1000</v>
      </c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 t="str">
        <f>IF(OR(B29="骷髅战士",B29="骷髅法师"),-0.9,"")</f>
        <v/>
      </c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 t="str">
        <f t="shared" si="9"/>
        <v/>
      </c>
      <c r="CH29" s="9" t="str">
        <f t="shared" si="9"/>
        <v/>
      </c>
      <c r="CI29" s="9" t="str">
        <f t="shared" si="9"/>
        <v/>
      </c>
      <c r="CJ29" s="9" t="str">
        <f t="shared" si="9"/>
        <v/>
      </c>
      <c r="CK29" s="9" t="str">
        <f t="shared" si="9"/>
        <v/>
      </c>
      <c r="CL29" s="9" t="str">
        <f t="shared" si="9"/>
        <v/>
      </c>
      <c r="CM29" s="9" t="str">
        <f t="shared" si="9"/>
        <v/>
      </c>
      <c r="CN29" s="9" t="str">
        <f t="shared" si="9"/>
        <v/>
      </c>
      <c r="CO29" s="9" t="str">
        <f t="shared" si="9"/>
        <v/>
      </c>
    </row>
    <row r="30" spans="1:93" s="12" customFormat="1" ht="16.5" customHeight="1" x14ac:dyDescent="0.15">
      <c r="A30" s="9">
        <v>31035059</v>
      </c>
      <c r="B30" s="9" t="s">
        <v>160</v>
      </c>
      <c r="C30" s="9" t="s">
        <v>461</v>
      </c>
      <c r="D30" s="9">
        <v>32</v>
      </c>
      <c r="E30" s="9" t="str">
        <f t="shared" si="8"/>
        <v>undead2</v>
      </c>
      <c r="F30" s="9">
        <v>5</v>
      </c>
      <c r="G30" s="9" t="s">
        <v>104</v>
      </c>
      <c r="H30" s="9">
        <v>3</v>
      </c>
      <c r="I30" s="9" t="str">
        <f>VLOOKUP($L30,怪物模板!$A:$N,MATCH(角色!I$1,模板表头,0),0)</f>
        <v>phy</v>
      </c>
      <c r="J30" s="9"/>
      <c r="K30" s="9"/>
      <c r="L30" s="9" t="s">
        <v>399</v>
      </c>
      <c r="M30" s="9" t="str">
        <f>VLOOKUP($L30,怪物模板!$A:$N,MATCH(角色!M$1,模板表头,0),0)</f>
        <v>骷髅法师</v>
      </c>
      <c r="N30" s="9" t="str">
        <f>VLOOKUP($L30,怪物模板!$A:$N,MATCH(角色!N$1,模板表头,0),0)</f>
        <v>统一模板</v>
      </c>
      <c r="O30" s="9" t="s">
        <v>37</v>
      </c>
      <c r="P30" s="9">
        <v>3</v>
      </c>
      <c r="Q30" s="9">
        <v>2</v>
      </c>
      <c r="R30" s="9">
        <v>2</v>
      </c>
      <c r="S30" s="9" t="str">
        <f>VLOOKUP($L30,怪物模板!$A:$N,MATCH(角色!S$1,模板表头,0),0)</f>
        <v>horde</v>
      </c>
      <c r="T30" s="9" t="s">
        <v>67</v>
      </c>
      <c r="U30" s="9" t="s">
        <v>148</v>
      </c>
      <c r="V30" s="9" t="s">
        <v>474</v>
      </c>
      <c r="W30" s="9"/>
      <c r="X30" s="9"/>
      <c r="Y30" s="9"/>
      <c r="Z30" s="9"/>
      <c r="AA30" s="9"/>
      <c r="AB30" s="9">
        <v>99</v>
      </c>
      <c r="AC30" s="9">
        <v>99</v>
      </c>
      <c r="AD30" s="9"/>
      <c r="AE30" s="26">
        <f t="shared" si="2"/>
        <v>2</v>
      </c>
      <c r="AF30" s="26">
        <v>0</v>
      </c>
      <c r="AG30" s="9" t="str">
        <f>VLOOKUP($L30,怪物模板!$A:$N,MATCH(角色!AG$1,模板表头,0),0)</f>
        <v>healer.blood_priest</v>
      </c>
      <c r="AH30" s="9">
        <f>IF(VLOOKUP($L30,怪物模板!$A:$N,MATCH(角色!AH$1,模板表头,0),0)=0,"",VLOOKUP($L30,怪物模板!$A:$N,MATCH(角色!AH$1,模板表头,0),0))</f>
        <v>11999015</v>
      </c>
      <c r="AI30" s="9">
        <f>IF(VLOOKUP($L30,怪物模板!$A:$N,MATCH(角色!AI$1,模板表头,0),0)=0,"",VLOOKUP($L30,怪物模板!$A:$N,MATCH(角色!AI$1,模板表头,0),0))</f>
        <v>11999016</v>
      </c>
      <c r="AJ30" s="9" t="str">
        <f>IF(VLOOKUP($L30,怪物模板!$A:$N,MATCH(角色!AJ$1,模板表头,0),0)=0,"",VLOOKUP($L30,怪物模板!$A:$N,MATCH(角色!AJ$1,模板表头,0),0))</f>
        <v/>
      </c>
      <c r="AK30" s="9" t="str">
        <f>IF(VLOOKUP($L30,怪物模板!$A:$N,MATCH(角色!AK$1,模板表头,0),0)=0,"",VLOOKUP($L30,怪物模板!$A:$N,MATCH(角色!AK$1,模板表头,0),0))</f>
        <v/>
      </c>
      <c r="AL30" s="9" t="str">
        <f>IF(VLOOKUP($L30,怪物模板!$A:$N,MATCH(角色!AL$1,模板表头,0),0)=0,"",VLOOKUP($L30,怪物模板!$A:$N,MATCH(角色!AL$1,模板表头,0),0))</f>
        <v/>
      </c>
      <c r="AM30" s="9" t="str">
        <f>VLOOKUP($L30,怪物模板!$A:$N,MATCH(角色!AM$1,模板表头,0),0)</f>
        <v>skeleton_mage</v>
      </c>
      <c r="AN30" s="9">
        <v>1.1000000000000001</v>
      </c>
      <c r="AO30" s="9">
        <v>1</v>
      </c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26">
        <f t="shared" si="5"/>
        <v>-3000</v>
      </c>
      <c r="BJ30" s="26">
        <f t="shared" si="6"/>
        <v>-1000</v>
      </c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>
        <f>IF(OR(B30="骷髅战士",B30="骷髅法师"),-0.9,"")</f>
        <v>-0.9</v>
      </c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 t="str">
        <f t="shared" si="9"/>
        <v/>
      </c>
      <c r="CH30" s="9" t="str">
        <f t="shared" si="9"/>
        <v/>
      </c>
      <c r="CI30" s="9" t="str">
        <f t="shared" si="9"/>
        <v/>
      </c>
      <c r="CJ30" s="9" t="str">
        <f t="shared" si="9"/>
        <v/>
      </c>
      <c r="CK30" s="9" t="str">
        <f t="shared" si="9"/>
        <v/>
      </c>
      <c r="CL30" s="9" t="str">
        <f t="shared" si="9"/>
        <v/>
      </c>
      <c r="CM30" s="9" t="str">
        <f t="shared" si="9"/>
        <v/>
      </c>
      <c r="CN30" s="9" t="str">
        <f t="shared" si="9"/>
        <v/>
      </c>
      <c r="CO30" s="9" t="str">
        <f t="shared" si="9"/>
        <v/>
      </c>
    </row>
    <row r="31" spans="1:93" s="12" customFormat="1" ht="16.5" customHeight="1" x14ac:dyDescent="0.15">
      <c r="A31" s="9">
        <v>31035060</v>
      </c>
      <c r="B31" s="9" t="s">
        <v>40</v>
      </c>
      <c r="C31" s="9" t="s">
        <v>462</v>
      </c>
      <c r="D31" s="9">
        <v>32</v>
      </c>
      <c r="E31" s="9" t="str">
        <f t="shared" si="8"/>
        <v>undead2</v>
      </c>
      <c r="F31" s="9">
        <v>6</v>
      </c>
      <c r="G31" s="9" t="s">
        <v>104</v>
      </c>
      <c r="H31" s="9">
        <v>2</v>
      </c>
      <c r="I31" s="9" t="str">
        <f>VLOOKUP($L31,怪物模板!$A:$N,MATCH(角色!I$1,模板表头,0),0)</f>
        <v>phy</v>
      </c>
      <c r="J31" s="9"/>
      <c r="K31" s="9"/>
      <c r="L31" s="9" t="s">
        <v>401</v>
      </c>
      <c r="M31" s="9" t="str">
        <f>VLOOKUP($L31,怪物模板!$A:$N,MATCH(角色!M$1,模板表头,0),0)</f>
        <v>无对应英雄</v>
      </c>
      <c r="N31" s="9" t="str">
        <f>VLOOKUP($L31,怪物模板!$A:$N,MATCH(角色!N$1,模板表头,0),0)</f>
        <v>新增突袭小招，大招改为引导</v>
      </c>
      <c r="O31" s="9" t="s">
        <v>38</v>
      </c>
      <c r="P31" s="9">
        <v>3</v>
      </c>
      <c r="Q31" s="9">
        <v>2</v>
      </c>
      <c r="R31" s="9">
        <v>2</v>
      </c>
      <c r="S31" s="9" t="str">
        <f>VLOOKUP($L31,怪物模板!$A:$N,MATCH(角色!S$1,模板表头,0),0)</f>
        <v>horde</v>
      </c>
      <c r="T31" s="9" t="s">
        <v>68</v>
      </c>
      <c r="U31" s="9" t="s">
        <v>148</v>
      </c>
      <c r="V31" s="9" t="s">
        <v>474</v>
      </c>
      <c r="W31" s="9"/>
      <c r="X31" s="9"/>
      <c r="Y31" s="9"/>
      <c r="Z31" s="9"/>
      <c r="AA31" s="9"/>
      <c r="AB31" s="9">
        <v>99</v>
      </c>
      <c r="AC31" s="9">
        <v>99</v>
      </c>
      <c r="AD31" s="9"/>
      <c r="AE31" s="26">
        <f t="shared" si="2"/>
        <v>2</v>
      </c>
      <c r="AF31" s="26">
        <v>0</v>
      </c>
      <c r="AG31" s="9" t="str">
        <f>VLOOKUP($L31,怪物模板!$A:$N,MATCH(角色!AG$1,模板表头,0),0)</f>
        <v>misc.5skills</v>
      </c>
      <c r="AH31" s="9">
        <f>IF(VLOOKUP($L31,怪物模板!$A:$N,MATCH(角色!AH$1,模板表头,0),0)=0,"",VLOOKUP($L31,怪物模板!$A:$N,MATCH(角色!AH$1,模板表头,0),0))</f>
        <v>11980101</v>
      </c>
      <c r="AI31" s="9">
        <f>IF(VLOOKUP($L31,怪物模板!$A:$N,MATCH(角色!AI$1,模板表头,0),0)=0,"",VLOOKUP($L31,怪物模板!$A:$N,MATCH(角色!AI$1,模板表头,0),0))</f>
        <v>11999536</v>
      </c>
      <c r="AJ31" s="9">
        <f>IF(VLOOKUP($L31,怪物模板!$A:$N,MATCH(角色!AJ$1,模板表头,0),0)=0,"",VLOOKUP($L31,怪物模板!$A:$N,MATCH(角色!AJ$1,模板表头,0),0))</f>
        <v>11999537</v>
      </c>
      <c r="AK31" s="9" t="str">
        <f>IF(VLOOKUP($L31,怪物模板!$A:$N,MATCH(角色!AK$1,模板表头,0),0)=0,"",VLOOKUP($L31,怪物模板!$A:$N,MATCH(角色!AK$1,模板表头,0),0))</f>
        <v/>
      </c>
      <c r="AL31" s="9" t="str">
        <f>IF(VLOOKUP($L31,怪物模板!$A:$N,MATCH(角色!AL$1,模板表头,0),0)=0,"",VLOOKUP($L31,怪物模板!$A:$N,MATCH(角色!AL$1,模板表头,0),0))</f>
        <v/>
      </c>
      <c r="AM31" s="9" t="str">
        <f>VLOOKUP($L31,怪物模板!$A:$N,MATCH(角色!AM$1,模板表头,0),0)</f>
        <v>rogue</v>
      </c>
      <c r="AN31" s="9">
        <f>IF(T31="monster",0.8,IF(T31="boss",1.3,IF(T31="entity",1,IF(T31="guard",1.5,1))))</f>
        <v>0.8</v>
      </c>
      <c r="AO31" s="9">
        <v>1</v>
      </c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26">
        <f t="shared" si="5"/>
        <v>-3000</v>
      </c>
      <c r="BJ31" s="26">
        <f t="shared" si="6"/>
        <v>-1000</v>
      </c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 t="str">
        <f>IF(OR(B31="骷髅战士",B31="骷髅法师"),-0.9,"")</f>
        <v/>
      </c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 t="str">
        <f t="shared" si="9"/>
        <v/>
      </c>
      <c r="CH31" s="9" t="str">
        <f t="shared" si="9"/>
        <v/>
      </c>
      <c r="CI31" s="9" t="str">
        <f t="shared" si="9"/>
        <v/>
      </c>
      <c r="CJ31" s="9" t="str">
        <f t="shared" si="9"/>
        <v/>
      </c>
      <c r="CK31" s="9" t="str">
        <f t="shared" si="9"/>
        <v/>
      </c>
      <c r="CL31" s="9" t="str">
        <f t="shared" si="9"/>
        <v/>
      </c>
      <c r="CM31" s="9" t="str">
        <f t="shared" si="9"/>
        <v/>
      </c>
      <c r="CN31" s="9" t="str">
        <f t="shared" si="9"/>
        <v/>
      </c>
      <c r="CO31" s="9" t="str">
        <f t="shared" si="9"/>
        <v/>
      </c>
    </row>
    <row r="32" spans="1:93" s="12" customFormat="1" ht="16.5" customHeight="1" x14ac:dyDescent="0.15">
      <c r="A32" s="9">
        <v>31035061</v>
      </c>
      <c r="B32" s="9" t="s">
        <v>25</v>
      </c>
      <c r="C32" s="9" t="s">
        <v>462</v>
      </c>
      <c r="D32" s="9">
        <v>32</v>
      </c>
      <c r="E32" s="9" t="str">
        <f t="shared" si="8"/>
        <v>undead2</v>
      </c>
      <c r="F32" s="9">
        <v>6</v>
      </c>
      <c r="G32" s="9" t="s">
        <v>104</v>
      </c>
      <c r="H32" s="9">
        <v>3</v>
      </c>
      <c r="I32" s="9" t="str">
        <f>VLOOKUP($L32,怪物模板!$A:$N,MATCH(角色!I$1,模板表头,0),0)</f>
        <v>phy</v>
      </c>
      <c r="J32" s="9"/>
      <c r="K32" s="9"/>
      <c r="L32" s="9" t="s">
        <v>402</v>
      </c>
      <c r="M32" s="9" t="str">
        <f>VLOOKUP($L32,怪物模板!$A:$N,MATCH(角色!M$1,模板表头,0),0)</f>
        <v>骷髅射手</v>
      </c>
      <c r="N32" s="9" t="str">
        <f>VLOOKUP($L32,怪物模板!$A:$N,MATCH(角色!N$1,模板表头,0),0)</f>
        <v>统一模板</v>
      </c>
      <c r="O32" s="9" t="s">
        <v>38</v>
      </c>
      <c r="P32" s="9">
        <v>1</v>
      </c>
      <c r="Q32" s="9">
        <v>1</v>
      </c>
      <c r="R32" s="9">
        <v>1</v>
      </c>
      <c r="S32" s="9" t="str">
        <f>VLOOKUP($L32,怪物模板!$A:$N,MATCH(角色!S$1,模板表头,0),0)</f>
        <v>horde</v>
      </c>
      <c r="T32" s="9" t="s">
        <v>67</v>
      </c>
      <c r="U32" s="9" t="s">
        <v>148</v>
      </c>
      <c r="V32" s="9" t="s">
        <v>474</v>
      </c>
      <c r="W32" s="9"/>
      <c r="X32" s="9"/>
      <c r="Y32" s="9"/>
      <c r="Z32" s="9"/>
      <c r="AA32" s="9"/>
      <c r="AB32" s="9">
        <v>99</v>
      </c>
      <c r="AC32" s="9">
        <v>99</v>
      </c>
      <c r="AD32" s="9"/>
      <c r="AE32" s="26">
        <f t="shared" si="2"/>
        <v>2</v>
      </c>
      <c r="AF32" s="26">
        <v>0</v>
      </c>
      <c r="AG32" s="9" t="str">
        <f>VLOOKUP($L32,怪物模板!$A:$N,MATCH(角色!AG$1,模板表头,0),0)</f>
        <v>misc.5skills</v>
      </c>
      <c r="AH32" s="9">
        <f>IF(VLOOKUP($L32,怪物模板!$A:$N,MATCH(角色!AH$1,模板表头,0),0)=0,"",VLOOKUP($L32,怪物模板!$A:$N,MATCH(角色!AH$1,模板表头,0),0))</f>
        <v>11690101</v>
      </c>
      <c r="AI32" s="9">
        <f>IF(VLOOKUP($L32,怪物模板!$A:$N,MATCH(角色!AI$1,模板表头,0),0)=0,"",VLOOKUP($L32,怪物模板!$A:$N,MATCH(角色!AI$1,模板表头,0),0))</f>
        <v>11690102</v>
      </c>
      <c r="AJ32" s="9" t="str">
        <f>IF(VLOOKUP($L32,怪物模板!$A:$N,MATCH(角色!AJ$1,模板表头,0),0)=0,"",VLOOKUP($L32,怪物模板!$A:$N,MATCH(角色!AJ$1,模板表头,0),0))</f>
        <v/>
      </c>
      <c r="AK32" s="9" t="str">
        <f>IF(VLOOKUP($L32,怪物模板!$A:$N,MATCH(角色!AK$1,模板表头,0),0)=0,"",VLOOKUP($L32,怪物模板!$A:$N,MATCH(角色!AK$1,模板表头,0),0))</f>
        <v/>
      </c>
      <c r="AL32" s="9" t="str">
        <f>IF(VLOOKUP($L32,怪物模板!$A:$N,MATCH(角色!AL$1,模板表头,0),0)=0,"",VLOOKUP($L32,怪物模板!$A:$N,MATCH(角色!AL$1,模板表头,0),0))</f>
        <v/>
      </c>
      <c r="AM32" s="9" t="str">
        <f>VLOOKUP($L32,怪物模板!$A:$N,MATCH(角色!AM$1,模板表头,0),0)</f>
        <v>skeleton_archer_npc</v>
      </c>
      <c r="AN32" s="9">
        <f>IF(T32="monster",0.8,IF(T32="boss",1.3,IF(T32="entity",1,IF(T32="guard",1.5,1))))</f>
        <v>0.8</v>
      </c>
      <c r="AO32" s="9">
        <v>1</v>
      </c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26">
        <f t="shared" si="5"/>
        <v>-3000</v>
      </c>
      <c r="BJ32" s="26">
        <f t="shared" si="6"/>
        <v>-1000</v>
      </c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 t="str">
        <f>IF(OR(B32="骷髅战士",B32="骷髅法师"),-0.9,"")</f>
        <v/>
      </c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 t="str">
        <f t="shared" si="9"/>
        <v/>
      </c>
      <c r="CH32" s="9" t="str">
        <f t="shared" si="9"/>
        <v/>
      </c>
      <c r="CI32" s="9" t="str">
        <f t="shared" si="9"/>
        <v/>
      </c>
      <c r="CJ32" s="9" t="str">
        <f t="shared" si="9"/>
        <v/>
      </c>
      <c r="CK32" s="9" t="str">
        <f t="shared" si="9"/>
        <v/>
      </c>
      <c r="CL32" s="9" t="str">
        <f t="shared" si="9"/>
        <v/>
      </c>
      <c r="CM32" s="9" t="str">
        <f t="shared" si="9"/>
        <v/>
      </c>
      <c r="CN32" s="9" t="str">
        <f t="shared" si="9"/>
        <v/>
      </c>
      <c r="CO32" s="9" t="str">
        <f t="shared" si="9"/>
        <v/>
      </c>
    </row>
    <row r="33" spans="1:93" s="12" customFormat="1" ht="16.5" customHeight="1" x14ac:dyDescent="0.15">
      <c r="A33" s="9">
        <v>31035062</v>
      </c>
      <c r="B33" s="9" t="s">
        <v>198</v>
      </c>
      <c r="C33" s="9" t="s">
        <v>463</v>
      </c>
      <c r="D33" s="9">
        <v>33</v>
      </c>
      <c r="E33" s="9" t="str">
        <f t="shared" si="8"/>
        <v>undead2</v>
      </c>
      <c r="F33" s="9">
        <v>7</v>
      </c>
      <c r="G33" s="9" t="s">
        <v>105</v>
      </c>
      <c r="H33" s="9">
        <v>4</v>
      </c>
      <c r="I33" s="9" t="str">
        <f>VLOOKUP($L33,怪物模板!$A:$N,MATCH(角色!I$1,模板表头,0),0)</f>
        <v>mag</v>
      </c>
      <c r="J33" s="9"/>
      <c r="K33" s="9"/>
      <c r="L33" s="9" t="s">
        <v>414</v>
      </c>
      <c r="M33" s="9" t="str">
        <f>VLOOKUP($L33,怪物模板!$A:$N,MATCH(角色!M$1,模板表头,0),0)</f>
        <v>先知圣者</v>
      </c>
      <c r="N33" s="9" t="str">
        <f>VLOOKUP($L33,怪物模板!$A:$N,MATCH(角色!N$1,模板表头,0),0)</f>
        <v>BOSS特别4技能版</v>
      </c>
      <c r="O33" s="9" t="s">
        <v>38</v>
      </c>
      <c r="P33" s="9">
        <v>6</v>
      </c>
      <c r="Q33" s="9">
        <v>3</v>
      </c>
      <c r="R33" s="9">
        <v>4</v>
      </c>
      <c r="S33" s="9" t="str">
        <f>VLOOKUP($L33,怪物模板!$A:$N,MATCH(角色!S$1,模板表头,0),0)</f>
        <v>alliance</v>
      </c>
      <c r="T33" s="9" t="s">
        <v>176</v>
      </c>
      <c r="U33" s="9" t="s">
        <v>148</v>
      </c>
      <c r="V33" s="9" t="s">
        <v>474</v>
      </c>
      <c r="W33" s="9"/>
      <c r="X33" s="9"/>
      <c r="Y33" s="9"/>
      <c r="Z33" s="9"/>
      <c r="AA33" s="9"/>
      <c r="AB33" s="9">
        <v>99</v>
      </c>
      <c r="AC33" s="9">
        <v>99</v>
      </c>
      <c r="AD33" s="9"/>
      <c r="AE33" s="26">
        <f t="shared" si="2"/>
        <v>2</v>
      </c>
      <c r="AF33" s="26">
        <v>0</v>
      </c>
      <c r="AG33" s="9" t="str">
        <f>VLOOKUP($L33,怪物模板!$A:$N,MATCH(角色!AG$1,模板表头,0),0)</f>
        <v>healer.velen</v>
      </c>
      <c r="AH33" s="9">
        <f>IF(VLOOKUP($L33,怪物模板!$A:$N,MATCH(角色!AH$1,模板表头,0),0)=0,"",VLOOKUP($L33,怪物模板!$A:$N,MATCH(角色!AH$1,模板表头,0),0))</f>
        <v>11670201</v>
      </c>
      <c r="AI33" s="9">
        <f>IF(VLOOKUP($L33,怪物模板!$A:$N,MATCH(角色!AI$1,模板表头,0),0)=0,"",VLOOKUP($L33,怪物模板!$A:$N,MATCH(角色!AI$1,模板表头,0),0))</f>
        <v>11670202</v>
      </c>
      <c r="AJ33" s="9">
        <f>IF(VLOOKUP($L33,怪物模板!$A:$N,MATCH(角色!AJ$1,模板表头,0),0)=0,"",VLOOKUP($L33,怪物模板!$A:$N,MATCH(角色!AJ$1,模板表头,0),0))</f>
        <v>11999510</v>
      </c>
      <c r="AK33" s="9">
        <f>IF(VLOOKUP($L33,怪物模板!$A:$N,MATCH(角色!AK$1,模板表头,0),0)=0,"",VLOOKUP($L33,怪物模板!$A:$N,MATCH(角色!AK$1,模板表头,0),0))</f>
        <v>11670203</v>
      </c>
      <c r="AL33" s="9" t="str">
        <f>IF(VLOOKUP($L33,怪物模板!$A:$N,MATCH(角色!AL$1,模板表头,0),0)=0,"",VLOOKUP($L33,怪物模板!$A:$N,MATCH(角色!AL$1,模板表头,0),0))</f>
        <v/>
      </c>
      <c r="AM33" s="9" t="str">
        <f>VLOOKUP($L33,怪物模板!$A:$N,MATCH(角色!AM$1,模板表头,0),0)</f>
        <v>velen_boss</v>
      </c>
      <c r="AN33" s="9">
        <v>1</v>
      </c>
      <c r="AO33" s="9">
        <v>1</v>
      </c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26">
        <f t="shared" si="5"/>
        <v>-3000</v>
      </c>
      <c r="BJ33" s="26">
        <f t="shared" si="6"/>
        <v>-1000</v>
      </c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 t="s">
        <v>268</v>
      </c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 t="s">
        <v>268</v>
      </c>
      <c r="CH33" s="9" t="s">
        <v>268</v>
      </c>
      <c r="CI33" s="9" t="s">
        <v>268</v>
      </c>
      <c r="CJ33" s="9" t="s">
        <v>268</v>
      </c>
      <c r="CK33" s="9" t="s">
        <v>268</v>
      </c>
      <c r="CL33" s="9" t="s">
        <v>268</v>
      </c>
      <c r="CM33" s="9" t="s">
        <v>268</v>
      </c>
      <c r="CN33" s="9" t="s">
        <v>268</v>
      </c>
      <c r="CO33" s="9" t="s">
        <v>268</v>
      </c>
    </row>
    <row r="34" spans="1:93" s="12" customFormat="1" ht="16.5" customHeight="1" x14ac:dyDescent="0.15">
      <c r="A34" s="9">
        <v>31035063</v>
      </c>
      <c r="B34" s="9" t="s">
        <v>204</v>
      </c>
      <c r="C34" s="9" t="s">
        <v>463</v>
      </c>
      <c r="D34" s="9">
        <v>33</v>
      </c>
      <c r="E34" s="9" t="str">
        <f t="shared" si="8"/>
        <v>undead2</v>
      </c>
      <c r="F34" s="9">
        <v>7</v>
      </c>
      <c r="G34" s="9" t="s">
        <v>105</v>
      </c>
      <c r="H34" s="9">
        <v>3</v>
      </c>
      <c r="I34" s="9" t="str">
        <f>VLOOKUP($L34,怪物模板!$A:$N,MATCH(角色!I$1,模板表头,0),0)</f>
        <v>mag</v>
      </c>
      <c r="J34" s="9"/>
      <c r="K34" s="9"/>
      <c r="L34" s="9" t="s">
        <v>412</v>
      </c>
      <c r="M34" s="9" t="str">
        <f>VLOOKUP($L34,怪物模板!$A:$N,MATCH(角色!M$1,模板表头,0),0)</f>
        <v>哥布林亲王</v>
      </c>
      <c r="N34" s="9" t="str">
        <f>VLOOKUP($L34,怪物模板!$A:$N,MATCH(角色!N$1,模板表头,0),0)</f>
        <v>统一模板，boss</v>
      </c>
      <c r="O34" s="9" t="s">
        <v>38</v>
      </c>
      <c r="P34" s="9">
        <v>6</v>
      </c>
      <c r="Q34" s="9">
        <v>3</v>
      </c>
      <c r="R34" s="9">
        <v>4</v>
      </c>
      <c r="S34" s="9" t="str">
        <f>VLOOKUP($L34,怪物模板!$A:$N,MATCH(角色!S$1,模板表头,0),0)</f>
        <v>horde</v>
      </c>
      <c r="T34" s="9" t="s">
        <v>176</v>
      </c>
      <c r="U34" s="9" t="s">
        <v>148</v>
      </c>
      <c r="V34" s="9" t="s">
        <v>474</v>
      </c>
      <c r="W34" s="9"/>
      <c r="X34" s="9"/>
      <c r="Y34" s="9"/>
      <c r="Z34" s="9"/>
      <c r="AA34" s="9"/>
      <c r="AB34" s="9">
        <v>99</v>
      </c>
      <c r="AC34" s="9">
        <v>99</v>
      </c>
      <c r="AD34" s="9"/>
      <c r="AE34" s="26">
        <f t="shared" si="2"/>
        <v>2</v>
      </c>
      <c r="AF34" s="26">
        <v>0</v>
      </c>
      <c r="AG34" s="9" t="str">
        <f>VLOOKUP($L34,怪物模板!$A:$N,MATCH(角色!AG$1,模板表头,0),0)</f>
        <v>range.gallywix</v>
      </c>
      <c r="AH34" s="9">
        <f>IF(VLOOKUP($L34,怪物模板!$A:$N,MATCH(角色!AH$1,模板表头,0),0)=0,"",VLOOKUP($L34,怪物模板!$A:$N,MATCH(角色!AH$1,模板表头,0),0))</f>
        <v>11860401</v>
      </c>
      <c r="AI34" s="9">
        <f>IF(VLOOKUP($L34,怪物模板!$A:$N,MATCH(角色!AI$1,模板表头,0),0)=0,"",VLOOKUP($L34,怪物模板!$A:$N,MATCH(角色!AI$1,模板表头,0),0))</f>
        <v>11860402</v>
      </c>
      <c r="AJ34" s="9">
        <f>IF(VLOOKUP($L34,怪物模板!$A:$N,MATCH(角色!AJ$1,模板表头,0),0)=0,"",VLOOKUP($L34,怪物模板!$A:$N,MATCH(角色!AJ$1,模板表头,0),0))</f>
        <v>11860403</v>
      </c>
      <c r="AK34" s="9" t="str">
        <f>IF(VLOOKUP($L34,怪物模板!$A:$N,MATCH(角色!AK$1,模板表头,0),0)=0,"",VLOOKUP($L34,怪物模板!$A:$N,MATCH(角色!AK$1,模板表头,0),0))</f>
        <v/>
      </c>
      <c r="AL34" s="9" t="str">
        <f>IF(VLOOKUP($L34,怪物模板!$A:$N,MATCH(角色!AL$1,模板表头,0),0)=0,"",VLOOKUP($L34,怪物模板!$A:$N,MATCH(角色!AL$1,模板表头,0),0))</f>
        <v/>
      </c>
      <c r="AM34" s="9" t="str">
        <f>VLOOKUP($L34,怪物模板!$A:$N,MATCH(角色!AM$1,模板表头,0),0)</f>
        <v>gallywix_boss</v>
      </c>
      <c r="AN34" s="9">
        <v>1</v>
      </c>
      <c r="AO34" s="9">
        <v>1</v>
      </c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26">
        <f t="shared" si="5"/>
        <v>-3000</v>
      </c>
      <c r="BJ34" s="26">
        <f t="shared" si="6"/>
        <v>-1000</v>
      </c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 t="s">
        <v>268</v>
      </c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 t="s">
        <v>268</v>
      </c>
      <c r="CH34" s="9" t="s">
        <v>268</v>
      </c>
      <c r="CI34" s="9" t="s">
        <v>268</v>
      </c>
      <c r="CJ34" s="9" t="s">
        <v>268</v>
      </c>
      <c r="CK34" s="9" t="s">
        <v>268</v>
      </c>
      <c r="CL34" s="9" t="s">
        <v>268</v>
      </c>
      <c r="CM34" s="9" t="s">
        <v>268</v>
      </c>
      <c r="CN34" s="9" t="s">
        <v>268</v>
      </c>
      <c r="CO34" s="9" t="s">
        <v>268</v>
      </c>
    </row>
    <row r="35" spans="1:93" s="12" customFormat="1" ht="16.5" customHeight="1" x14ac:dyDescent="0.15">
      <c r="A35" s="9">
        <v>31035064</v>
      </c>
      <c r="B35" s="9" t="s">
        <v>208</v>
      </c>
      <c r="C35" s="9" t="s">
        <v>463</v>
      </c>
      <c r="D35" s="9">
        <v>33</v>
      </c>
      <c r="E35" s="9" t="str">
        <f t="shared" si="8"/>
        <v>undead2</v>
      </c>
      <c r="F35" s="9">
        <v>7</v>
      </c>
      <c r="G35" s="9" t="s">
        <v>105</v>
      </c>
      <c r="H35" s="9">
        <v>1</v>
      </c>
      <c r="I35" s="9" t="str">
        <f>VLOOKUP($L35,怪物模板!$A:$N,MATCH(角色!I$1,模板表头,0),0)</f>
        <v>phy</v>
      </c>
      <c r="J35" s="9"/>
      <c r="K35" s="9"/>
      <c r="L35" s="9" t="s">
        <v>413</v>
      </c>
      <c r="M35" s="9" t="str">
        <f>VLOOKUP($L35,怪物模板!$A:$N,MATCH(角色!M$1,模板表头,0),0)</f>
        <v>圣光使者</v>
      </c>
      <c r="N35" s="9" t="str">
        <f>VLOOKUP($L35,怪物模板!$A:$N,MATCH(角色!N$1,模板表头,0),0)</f>
        <v>BOSS特别3技能版</v>
      </c>
      <c r="O35" s="9" t="s">
        <v>38</v>
      </c>
      <c r="P35" s="9">
        <v>5</v>
      </c>
      <c r="Q35" s="9">
        <v>3</v>
      </c>
      <c r="R35" s="9">
        <v>3</v>
      </c>
      <c r="S35" s="9" t="str">
        <f>VLOOKUP($L35,怪物模板!$A:$N,MATCH(角色!S$1,模板表头,0),0)</f>
        <v>alliance</v>
      </c>
      <c r="T35" s="9" t="s">
        <v>176</v>
      </c>
      <c r="U35" s="9" t="s">
        <v>148</v>
      </c>
      <c r="V35" s="9" t="s">
        <v>474</v>
      </c>
      <c r="W35" s="9"/>
      <c r="X35" s="9"/>
      <c r="Y35" s="9"/>
      <c r="Z35" s="9"/>
      <c r="AA35" s="9"/>
      <c r="AB35" s="9">
        <v>99</v>
      </c>
      <c r="AC35" s="9">
        <v>99</v>
      </c>
      <c r="AD35" s="9"/>
      <c r="AE35" s="26">
        <f t="shared" si="2"/>
        <v>2</v>
      </c>
      <c r="AF35" s="26">
        <v>0</v>
      </c>
      <c r="AG35" s="9" t="str">
        <f>VLOOKUP($L35,怪物模板!$A:$N,MATCH(角色!AG$1,模板表头,0),0)</f>
        <v>tank.uther_boss</v>
      </c>
      <c r="AH35" s="9">
        <f>IF(VLOOKUP($L35,怪物模板!$A:$N,MATCH(角色!AH$1,模板表头,0),0)=0,"",VLOOKUP($L35,怪物模板!$A:$N,MATCH(角色!AH$1,模板表头,0),0))</f>
        <v>11760401</v>
      </c>
      <c r="AI35" s="9">
        <f>IF(VLOOKUP($L35,怪物模板!$A:$N,MATCH(角色!AI$1,模板表头,0),0)=0,"",VLOOKUP($L35,怪物模板!$A:$N,MATCH(角色!AI$1,模板表头,0),0))</f>
        <v>11760402</v>
      </c>
      <c r="AJ35" s="9">
        <f>IF(VLOOKUP($L35,怪物模板!$A:$N,MATCH(角色!AJ$1,模板表头,0),0)=0,"",VLOOKUP($L35,怪物模板!$A:$N,MATCH(角色!AJ$1,模板表头,0),0))</f>
        <v>11999520</v>
      </c>
      <c r="AK35" s="9">
        <f>IF(VLOOKUP($L35,怪物模板!$A:$N,MATCH(角色!AK$1,模板表头,0),0)=0,"",VLOOKUP($L35,怪物模板!$A:$N,MATCH(角色!AK$1,模板表头,0),0))</f>
        <v>11760403</v>
      </c>
      <c r="AL35" s="9" t="str">
        <f>IF(VLOOKUP($L35,怪物模板!$A:$N,MATCH(角色!AL$1,模板表头,0),0)=0,"",VLOOKUP($L35,怪物模板!$A:$N,MATCH(角色!AL$1,模板表头,0),0))</f>
        <v/>
      </c>
      <c r="AM35" s="9" t="str">
        <f>VLOOKUP($L35,怪物模板!$A:$N,MATCH(角色!AM$1,模板表头,0),0)</f>
        <v>uther_boss</v>
      </c>
      <c r="AN35" s="9">
        <v>1</v>
      </c>
      <c r="AO35" s="9">
        <v>1</v>
      </c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26">
        <f t="shared" si="5"/>
        <v>-3000</v>
      </c>
      <c r="BJ35" s="26">
        <f t="shared" si="6"/>
        <v>-1000</v>
      </c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 t="s">
        <v>268</v>
      </c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 t="s">
        <v>268</v>
      </c>
      <c r="CH35" s="9" t="s">
        <v>268</v>
      </c>
      <c r="CI35" s="9" t="s">
        <v>268</v>
      </c>
      <c r="CJ35" s="9" t="s">
        <v>268</v>
      </c>
      <c r="CK35" s="9" t="s">
        <v>268</v>
      </c>
      <c r="CL35" s="9" t="s">
        <v>268</v>
      </c>
      <c r="CM35" s="9" t="s">
        <v>268</v>
      </c>
      <c r="CN35" s="9" t="s">
        <v>268</v>
      </c>
      <c r="CO35" s="9" t="s">
        <v>268</v>
      </c>
    </row>
    <row r="36" spans="1:93" s="12" customFormat="1" ht="16.5" customHeight="1" x14ac:dyDescent="0.15">
      <c r="A36" s="9">
        <v>31035065</v>
      </c>
      <c r="B36" s="9" t="s">
        <v>205</v>
      </c>
      <c r="C36" s="9" t="s">
        <v>463</v>
      </c>
      <c r="D36" s="9">
        <v>33</v>
      </c>
      <c r="E36" s="9" t="str">
        <f t="shared" si="8"/>
        <v>undead2</v>
      </c>
      <c r="F36" s="9">
        <v>7</v>
      </c>
      <c r="G36" s="9" t="s">
        <v>105</v>
      </c>
      <c r="H36" s="9">
        <v>2</v>
      </c>
      <c r="I36" s="9" t="str">
        <f>VLOOKUP($L36,怪物模板!$A:$N,MATCH(角色!I$1,模板表头,0),0)</f>
        <v>mag</v>
      </c>
      <c r="J36" s="9"/>
      <c r="K36" s="9"/>
      <c r="L36" s="9" t="s">
        <v>410</v>
      </c>
      <c r="M36" s="9" t="str">
        <f>VLOOKUP($L36,怪物模板!$A:$N,MATCH(角色!M$1,模板表头,0),0)</f>
        <v>无对应英雄</v>
      </c>
      <c r="N36" s="9" t="str">
        <f>VLOOKUP($L36,怪物模板!$A:$N,MATCH(角色!N$1,模板表头,0),0)</f>
        <v>统一BOSS模板</v>
      </c>
      <c r="O36" s="9" t="s">
        <v>38</v>
      </c>
      <c r="P36" s="9">
        <v>5</v>
      </c>
      <c r="Q36" s="9">
        <v>3</v>
      </c>
      <c r="R36" s="9">
        <v>3</v>
      </c>
      <c r="S36" s="9" t="str">
        <f>VLOOKUP($L36,怪物模板!$A:$N,MATCH(角色!S$1,模板表头,0),0)</f>
        <v>chaos</v>
      </c>
      <c r="T36" s="9" t="s">
        <v>176</v>
      </c>
      <c r="U36" s="9" t="s">
        <v>148</v>
      </c>
      <c r="V36" s="9" t="s">
        <v>474</v>
      </c>
      <c r="W36" s="9"/>
      <c r="X36" s="9"/>
      <c r="Y36" s="9"/>
      <c r="Z36" s="9"/>
      <c r="AA36" s="9"/>
      <c r="AB36" s="9">
        <v>99</v>
      </c>
      <c r="AC36" s="9">
        <v>99</v>
      </c>
      <c r="AD36" s="9"/>
      <c r="AE36" s="26">
        <f t="shared" si="2"/>
        <v>2</v>
      </c>
      <c r="AF36" s="26">
        <v>0</v>
      </c>
      <c r="AG36" s="9" t="str">
        <f>VLOOKUP($L36,怪物模板!$A:$N,MATCH(角色!AG$1,模板表头,0),0)</f>
        <v>misc.5skills_target_is_valid</v>
      </c>
      <c r="AH36" s="9">
        <f>IF(VLOOKUP($L36,怪物模板!$A:$N,MATCH(角色!AH$1,模板表头,0),0)=0,"",VLOOKUP($L36,怪物模板!$A:$N,MATCH(角色!AH$1,模板表头,0),0))</f>
        <v>11860501</v>
      </c>
      <c r="AI36" s="9">
        <f>IF(VLOOKUP($L36,怪物模板!$A:$N,MATCH(角色!AI$1,模板表头,0),0)=0,"",VLOOKUP($L36,怪物模板!$A:$N,MATCH(角色!AI$1,模板表头,0),0))</f>
        <v>11860502</v>
      </c>
      <c r="AJ36" s="9">
        <f>IF(VLOOKUP($L36,怪物模板!$A:$N,MATCH(角色!AJ$1,模板表头,0),0)=0,"",VLOOKUP($L36,怪物模板!$A:$N,MATCH(角色!AJ$1,模板表头,0),0))</f>
        <v>11860503</v>
      </c>
      <c r="AK36" s="9">
        <f>IF(VLOOKUP($L36,怪物模板!$A:$N,MATCH(角色!AK$1,模板表头,0),0)=0,"",VLOOKUP($L36,怪物模板!$A:$N,MATCH(角色!AK$1,模板表头,0),0))</f>
        <v>11999517</v>
      </c>
      <c r="AL36" s="9" t="str">
        <f>IF(VLOOKUP($L36,怪物模板!$A:$N,MATCH(角色!AL$1,模板表头,0),0)=0,"",VLOOKUP($L36,怪物模板!$A:$N,MATCH(角色!AL$1,模板表头,0),0))</f>
        <v/>
      </c>
      <c r="AM36" s="9" t="str">
        <f>VLOOKUP($L36,怪物模板!$A:$N,MATCH(角色!AM$1,模板表头,0),0)</f>
        <v>lohsemartheron</v>
      </c>
      <c r="AN36" s="9">
        <v>1</v>
      </c>
      <c r="AO36" s="9">
        <v>1</v>
      </c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26">
        <f t="shared" si="5"/>
        <v>-3000</v>
      </c>
      <c r="BJ36" s="26">
        <f t="shared" si="6"/>
        <v>-1000</v>
      </c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 t="s">
        <v>268</v>
      </c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 t="s">
        <v>268</v>
      </c>
      <c r="CH36" s="9" t="s">
        <v>268</v>
      </c>
      <c r="CI36" s="9" t="s">
        <v>268</v>
      </c>
      <c r="CJ36" s="9" t="s">
        <v>268</v>
      </c>
      <c r="CK36" s="9" t="s">
        <v>268</v>
      </c>
      <c r="CL36" s="9" t="s">
        <v>268</v>
      </c>
      <c r="CM36" s="9" t="s">
        <v>268</v>
      </c>
      <c r="CN36" s="9" t="s">
        <v>268</v>
      </c>
      <c r="CO36" s="9" t="s">
        <v>268</v>
      </c>
    </row>
    <row r="37" spans="1:93" s="12" customFormat="1" ht="16.5" customHeight="1" x14ac:dyDescent="0.15">
      <c r="A37" s="9">
        <v>31035091</v>
      </c>
      <c r="B37" s="9" t="s">
        <v>168</v>
      </c>
      <c r="C37" s="9" t="s">
        <v>63</v>
      </c>
      <c r="D37" s="9">
        <v>1</v>
      </c>
      <c r="E37" s="9" t="str">
        <f t="shared" si="8"/>
        <v>undead2</v>
      </c>
      <c r="F37" s="9">
        <f>F18</f>
        <v>1</v>
      </c>
      <c r="G37" s="9" t="s">
        <v>106</v>
      </c>
      <c r="H37" s="9">
        <v>1</v>
      </c>
      <c r="I37" s="9" t="str">
        <f>VLOOKUP($L37,怪物模板!$A:$N,MATCH(角色!I$1,模板表头,0),0)</f>
        <v>mix</v>
      </c>
      <c r="J37" s="9"/>
      <c r="K37" s="9"/>
      <c r="L37" s="9" t="s">
        <v>382</v>
      </c>
      <c r="M37" s="9" t="str">
        <f>VLOOKUP($L37,怪物模板!$A:$N,MATCH(角色!M$1,模板表头,0),0)</f>
        <v>无对应英雄</v>
      </c>
      <c r="N37" s="9" t="str">
        <f>VLOOKUP($L37,怪物模板!$A:$N,MATCH(角色!N$1,模板表头,0),0)</f>
        <v>无技能</v>
      </c>
      <c r="O37" s="9" t="s">
        <v>37</v>
      </c>
      <c r="P37" s="9">
        <v>1</v>
      </c>
      <c r="Q37" s="9">
        <v>5</v>
      </c>
      <c r="R37" s="9">
        <v>1</v>
      </c>
      <c r="S37" s="9" t="str">
        <f>VLOOKUP($L37,怪物模板!$A:$N,MATCH(角色!S$1,模板表头,0),0)</f>
        <v>order</v>
      </c>
      <c r="T37" s="9" t="s">
        <v>27</v>
      </c>
      <c r="U37" s="9"/>
      <c r="V37" s="9" t="s">
        <v>474</v>
      </c>
      <c r="W37" s="9" t="s">
        <v>170</v>
      </c>
      <c r="X37" s="9" t="s">
        <v>467</v>
      </c>
      <c r="Y37" s="9"/>
      <c r="Z37" s="9"/>
      <c r="AA37" s="9"/>
      <c r="AB37" s="9">
        <v>99</v>
      </c>
      <c r="AC37" s="9">
        <v>99</v>
      </c>
      <c r="AD37" s="9"/>
      <c r="AE37" s="26">
        <f t="shared" si="2"/>
        <v>20</v>
      </c>
      <c r="AF37" s="9">
        <f t="shared" si="7"/>
        <v>20</v>
      </c>
      <c r="AG37" s="9" t="str">
        <f>VLOOKUP($L37,怪物模板!$A:$N,MATCH(角色!AG$1,模板表头,0),0)</f>
        <v>misc.entity</v>
      </c>
      <c r="AH37" s="9" t="str">
        <f>IF(VLOOKUP($L37,怪物模板!$A:$N,MATCH(角色!AH$1,模板表头,0),0)=0,"",VLOOKUP($L37,怪物模板!$A:$N,MATCH(角色!AH$1,模板表头,0),0))</f>
        <v/>
      </c>
      <c r="AI37" s="9" t="str">
        <f>IF(VLOOKUP($L37,怪物模板!$A:$N,MATCH(角色!AI$1,模板表头,0),0)=0,"",VLOOKUP($L37,怪物模板!$A:$N,MATCH(角色!AI$1,模板表头,0),0))</f>
        <v/>
      </c>
      <c r="AJ37" s="9" t="str">
        <f>IF(VLOOKUP($L37,怪物模板!$A:$N,MATCH(角色!AJ$1,模板表头,0),0)=0,"",VLOOKUP($L37,怪物模板!$A:$N,MATCH(角色!AJ$1,模板表头,0),0))</f>
        <v/>
      </c>
      <c r="AK37" s="9" t="str">
        <f>IF(VLOOKUP($L37,怪物模板!$A:$N,MATCH(角色!AK$1,模板表头,0),0)=0,"",VLOOKUP($L37,怪物模板!$A:$N,MATCH(角色!AK$1,模板表头,0),0))</f>
        <v/>
      </c>
      <c r="AL37" s="9" t="str">
        <f>IF(VLOOKUP($L37,怪物模板!$A:$N,MATCH(角色!AL$1,模板表头,0),0)=0,"",VLOOKUP($L37,怪物模板!$A:$N,MATCH(角色!AL$1,模板表头,0),0))</f>
        <v/>
      </c>
      <c r="AM37" s="9" t="str">
        <f>VLOOKUP($L37,怪物模板!$A:$N,MATCH(角色!AM$1,模板表头,0),0)</f>
        <v>devils_door_back</v>
      </c>
      <c r="AN37" s="9">
        <v>1</v>
      </c>
      <c r="AO37" s="9">
        <v>1</v>
      </c>
      <c r="AP37" s="9" t="s">
        <v>173</v>
      </c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26">
        <f t="shared" si="5"/>
        <v>-3000</v>
      </c>
      <c r="BJ37" s="26">
        <f t="shared" si="6"/>
        <v>-1000</v>
      </c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 t="str">
        <f t="shared" ref="BU37:BU52" si="12">IF(OR(B37="骷髅战士",B37="骷髅法师"),-0.9,"")</f>
        <v/>
      </c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>
        <f t="shared" si="9"/>
        <v>5000</v>
      </c>
      <c r="CH37" s="9">
        <f t="shared" si="9"/>
        <v>5000</v>
      </c>
      <c r="CI37" s="9">
        <f t="shared" si="9"/>
        <v>5000</v>
      </c>
      <c r="CJ37" s="9">
        <f t="shared" si="9"/>
        <v>5000</v>
      </c>
      <c r="CK37" s="9">
        <f t="shared" si="9"/>
        <v>5000</v>
      </c>
      <c r="CL37" s="9">
        <f t="shared" si="9"/>
        <v>5000</v>
      </c>
      <c r="CM37" s="9">
        <f t="shared" si="9"/>
        <v>5000</v>
      </c>
      <c r="CN37" s="9">
        <f t="shared" si="9"/>
        <v>5000</v>
      </c>
      <c r="CO37" s="9">
        <f t="shared" si="9"/>
        <v>5000</v>
      </c>
    </row>
    <row r="38" spans="1:93" s="12" customFormat="1" ht="16.5" customHeight="1" x14ac:dyDescent="0.15">
      <c r="A38" s="9">
        <v>31035092</v>
      </c>
      <c r="B38" s="9" t="s">
        <v>169</v>
      </c>
      <c r="C38" s="9" t="s">
        <v>71</v>
      </c>
      <c r="D38" s="9">
        <v>1</v>
      </c>
      <c r="E38" s="9" t="str">
        <f t="shared" si="8"/>
        <v>undead2</v>
      </c>
      <c r="F38" s="9">
        <f>F19</f>
        <v>1</v>
      </c>
      <c r="G38" s="9" t="s">
        <v>106</v>
      </c>
      <c r="H38" s="9">
        <v>1</v>
      </c>
      <c r="I38" s="9" t="str">
        <f>VLOOKUP($L38,怪物模板!$A:$N,MATCH(角色!I$1,模板表头,0),0)</f>
        <v>mix</v>
      </c>
      <c r="J38" s="9"/>
      <c r="K38" s="9"/>
      <c r="L38" s="9" t="s">
        <v>408</v>
      </c>
      <c r="M38" s="9" t="str">
        <f>VLOOKUP($L38,怪物模板!$A:$N,MATCH(角色!M$1,模板表头,0),0)</f>
        <v>无对应英雄</v>
      </c>
      <c r="N38" s="9" t="str">
        <f>VLOOKUP($L38,怪物模板!$A:$N,MATCH(角色!N$1,模板表头,0),0)</f>
        <v>无技能</v>
      </c>
      <c r="O38" s="9" t="s">
        <v>37</v>
      </c>
      <c r="P38" s="9">
        <v>1</v>
      </c>
      <c r="Q38" s="9">
        <v>5</v>
      </c>
      <c r="R38" s="9">
        <v>1</v>
      </c>
      <c r="S38" s="9" t="str">
        <f>VLOOKUP($L38,怪物模板!$A:$N,MATCH(角色!S$1,模板表头,0),0)</f>
        <v>order</v>
      </c>
      <c r="T38" s="9" t="s">
        <v>27</v>
      </c>
      <c r="U38" s="9"/>
      <c r="V38" s="9" t="s">
        <v>474</v>
      </c>
      <c r="W38" s="9" t="s">
        <v>170</v>
      </c>
      <c r="X38" s="9" t="s">
        <v>467</v>
      </c>
      <c r="Y38" s="9"/>
      <c r="Z38" s="9"/>
      <c r="AA38" s="9"/>
      <c r="AB38" s="9">
        <v>99</v>
      </c>
      <c r="AC38" s="9">
        <v>99</v>
      </c>
      <c r="AD38" s="9"/>
      <c r="AE38" s="26">
        <f t="shared" si="2"/>
        <v>20</v>
      </c>
      <c r="AF38" s="9">
        <f t="shared" si="7"/>
        <v>20</v>
      </c>
      <c r="AG38" s="9" t="str">
        <f>VLOOKUP($L38,怪物模板!$A:$N,MATCH(角色!AG$1,模板表头,0),0)</f>
        <v>misc.entity</v>
      </c>
      <c r="AH38" s="9" t="str">
        <f>IF(VLOOKUP($L38,怪物模板!$A:$N,MATCH(角色!AH$1,模板表头,0),0)=0,"",VLOOKUP($L38,怪物模板!$A:$N,MATCH(角色!AH$1,模板表头,0),0))</f>
        <v/>
      </c>
      <c r="AI38" s="9" t="str">
        <f>IF(VLOOKUP($L38,怪物模板!$A:$N,MATCH(角色!AI$1,模板表头,0),0)=0,"",VLOOKUP($L38,怪物模板!$A:$N,MATCH(角色!AI$1,模板表头,0),0))</f>
        <v/>
      </c>
      <c r="AJ38" s="9" t="str">
        <f>IF(VLOOKUP($L38,怪物模板!$A:$N,MATCH(角色!AJ$1,模板表头,0),0)=0,"",VLOOKUP($L38,怪物模板!$A:$N,MATCH(角色!AJ$1,模板表头,0),0))</f>
        <v/>
      </c>
      <c r="AK38" s="9" t="str">
        <f>IF(VLOOKUP($L38,怪物模板!$A:$N,MATCH(角色!AK$1,模板表头,0),0)=0,"",VLOOKUP($L38,怪物模板!$A:$N,MATCH(角色!AK$1,模板表头,0),0))</f>
        <v/>
      </c>
      <c r="AL38" s="9" t="str">
        <f>IF(VLOOKUP($L38,怪物模板!$A:$N,MATCH(角色!AL$1,模板表头,0),0)=0,"",VLOOKUP($L38,怪物模板!$A:$N,MATCH(角色!AL$1,模板表头,0),0))</f>
        <v/>
      </c>
      <c r="AM38" s="9" t="str">
        <f>VLOOKUP($L38,怪物模板!$A:$N,MATCH(角色!AM$1,模板表头,0),0)</f>
        <v>devils_door</v>
      </c>
      <c r="AN38" s="9">
        <v>1.2</v>
      </c>
      <c r="AO38" s="9">
        <v>1</v>
      </c>
      <c r="AP38" s="9" t="s">
        <v>173</v>
      </c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26">
        <f t="shared" si="5"/>
        <v>-3000</v>
      </c>
      <c r="BJ38" s="26">
        <f t="shared" si="6"/>
        <v>-1000</v>
      </c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 t="str">
        <f t="shared" si="12"/>
        <v/>
      </c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>
        <f t="shared" si="9"/>
        <v>5000</v>
      </c>
      <c r="CH38" s="9">
        <f t="shared" si="9"/>
        <v>5000</v>
      </c>
      <c r="CI38" s="9">
        <f t="shared" si="9"/>
        <v>5000</v>
      </c>
      <c r="CJ38" s="9">
        <f t="shared" si="9"/>
        <v>5000</v>
      </c>
      <c r="CK38" s="9">
        <f t="shared" si="9"/>
        <v>5000</v>
      </c>
      <c r="CL38" s="9">
        <f t="shared" si="9"/>
        <v>5000</v>
      </c>
      <c r="CM38" s="9">
        <f t="shared" si="9"/>
        <v>5000</v>
      </c>
      <c r="CN38" s="9">
        <f t="shared" si="9"/>
        <v>5000</v>
      </c>
      <c r="CO38" s="9">
        <f t="shared" si="9"/>
        <v>5000</v>
      </c>
    </row>
    <row r="39" spans="1:93" s="12" customFormat="1" ht="16.5" customHeight="1" x14ac:dyDescent="0.15">
      <c r="A39" s="9">
        <v>31035093</v>
      </c>
      <c r="B39" s="9" t="s">
        <v>169</v>
      </c>
      <c r="C39" s="9" t="s">
        <v>72</v>
      </c>
      <c r="D39" s="9">
        <v>1</v>
      </c>
      <c r="E39" s="9" t="str">
        <f t="shared" si="8"/>
        <v>undead2</v>
      </c>
      <c r="F39" s="9">
        <f>F20</f>
        <v>1</v>
      </c>
      <c r="G39" s="9" t="s">
        <v>106</v>
      </c>
      <c r="H39" s="9">
        <v>1</v>
      </c>
      <c r="I39" s="9" t="str">
        <f>VLOOKUP($L39,怪物模板!$A:$N,MATCH(角色!I$1,模板表头,0),0)</f>
        <v>mix</v>
      </c>
      <c r="J39" s="9"/>
      <c r="K39" s="9"/>
      <c r="L39" s="9" t="s">
        <v>380</v>
      </c>
      <c r="M39" s="9" t="str">
        <f>VLOOKUP($L39,怪物模板!$A:$N,MATCH(角色!M$1,模板表头,0),0)</f>
        <v>无对应英雄</v>
      </c>
      <c r="N39" s="9" t="str">
        <f>VLOOKUP($L39,怪物模板!$A:$N,MATCH(角色!N$1,模板表头,0),0)</f>
        <v>无技能</v>
      </c>
      <c r="O39" s="9" t="s">
        <v>37</v>
      </c>
      <c r="P39" s="9">
        <v>1</v>
      </c>
      <c r="Q39" s="9">
        <v>5</v>
      </c>
      <c r="R39" s="9">
        <v>1</v>
      </c>
      <c r="S39" s="9" t="str">
        <f>VLOOKUP($L39,怪物模板!$A:$N,MATCH(角色!S$1,模板表头,0),0)</f>
        <v>order</v>
      </c>
      <c r="T39" s="9" t="s">
        <v>27</v>
      </c>
      <c r="U39" s="9"/>
      <c r="V39" s="9" t="s">
        <v>474</v>
      </c>
      <c r="W39" s="9" t="s">
        <v>170</v>
      </c>
      <c r="X39" s="9" t="s">
        <v>467</v>
      </c>
      <c r="Y39" s="9"/>
      <c r="Z39" s="9"/>
      <c r="AA39" s="9"/>
      <c r="AB39" s="9">
        <v>99</v>
      </c>
      <c r="AC39" s="9">
        <v>99</v>
      </c>
      <c r="AD39" s="9"/>
      <c r="AE39" s="26">
        <f t="shared" si="2"/>
        <v>20</v>
      </c>
      <c r="AF39" s="9">
        <f t="shared" si="7"/>
        <v>20</v>
      </c>
      <c r="AG39" s="9" t="str">
        <f>VLOOKUP($L39,怪物模板!$A:$N,MATCH(角色!AG$1,模板表头,0),0)</f>
        <v>misc.entity</v>
      </c>
      <c r="AH39" s="9" t="str">
        <f>IF(VLOOKUP($L39,怪物模板!$A:$N,MATCH(角色!AH$1,模板表头,0),0)=0,"",VLOOKUP($L39,怪物模板!$A:$N,MATCH(角色!AH$1,模板表头,0),0))</f>
        <v/>
      </c>
      <c r="AI39" s="9" t="str">
        <f>IF(VLOOKUP($L39,怪物模板!$A:$N,MATCH(角色!AI$1,模板表头,0),0)=0,"",VLOOKUP($L39,怪物模板!$A:$N,MATCH(角色!AI$1,模板表头,0),0))</f>
        <v/>
      </c>
      <c r="AJ39" s="9" t="str">
        <f>IF(VLOOKUP($L39,怪物模板!$A:$N,MATCH(角色!AJ$1,模板表头,0),0)=0,"",VLOOKUP($L39,怪物模板!$A:$N,MATCH(角色!AJ$1,模板表头,0),0))</f>
        <v/>
      </c>
      <c r="AK39" s="9" t="str">
        <f>IF(VLOOKUP($L39,怪物模板!$A:$N,MATCH(角色!AK$1,模板表头,0),0)=0,"",VLOOKUP($L39,怪物模板!$A:$N,MATCH(角色!AK$1,模板表头,0),0))</f>
        <v/>
      </c>
      <c r="AL39" s="9" t="str">
        <f>IF(VLOOKUP($L39,怪物模板!$A:$N,MATCH(角色!AL$1,模板表头,0),0)=0,"",VLOOKUP($L39,怪物模板!$A:$N,MATCH(角色!AL$1,模板表头,0),0))</f>
        <v/>
      </c>
      <c r="AM39" s="9" t="str">
        <f>VLOOKUP($L39,怪物模板!$A:$N,MATCH(角色!AM$1,模板表头,0),0)</f>
        <v>devils_door</v>
      </c>
      <c r="AN39" s="9">
        <v>1.2</v>
      </c>
      <c r="AO39" s="9">
        <v>1</v>
      </c>
      <c r="AP39" s="9" t="s">
        <v>173</v>
      </c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26">
        <f t="shared" si="5"/>
        <v>-3000</v>
      </c>
      <c r="BJ39" s="26">
        <f t="shared" si="6"/>
        <v>-1000</v>
      </c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 t="str">
        <f t="shared" si="12"/>
        <v/>
      </c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>
        <f t="shared" si="9"/>
        <v>5000</v>
      </c>
      <c r="CH39" s="9">
        <f t="shared" si="9"/>
        <v>5000</v>
      </c>
      <c r="CI39" s="9">
        <f t="shared" si="9"/>
        <v>5000</v>
      </c>
      <c r="CJ39" s="9">
        <f t="shared" si="9"/>
        <v>5000</v>
      </c>
      <c r="CK39" s="9">
        <f t="shared" si="9"/>
        <v>5000</v>
      </c>
      <c r="CL39" s="9">
        <f t="shared" si="9"/>
        <v>5000</v>
      </c>
      <c r="CM39" s="9">
        <f t="shared" si="9"/>
        <v>5000</v>
      </c>
      <c r="CN39" s="9">
        <f t="shared" si="9"/>
        <v>5000</v>
      </c>
      <c r="CO39" s="9">
        <f t="shared" si="9"/>
        <v>5000</v>
      </c>
    </row>
    <row r="40" spans="1:93" s="12" customFormat="1" ht="16.5" customHeight="1" x14ac:dyDescent="0.15">
      <c r="A40" s="9">
        <v>31035094</v>
      </c>
      <c r="B40" s="9" t="s">
        <v>168</v>
      </c>
      <c r="C40" s="9" t="s">
        <v>73</v>
      </c>
      <c r="D40" s="9">
        <v>1</v>
      </c>
      <c r="E40" s="9" t="str">
        <f t="shared" si="8"/>
        <v>undead2</v>
      </c>
      <c r="F40" s="9">
        <f>F21</f>
        <v>1</v>
      </c>
      <c r="G40" s="9" t="s">
        <v>106</v>
      </c>
      <c r="H40" s="9">
        <v>1</v>
      </c>
      <c r="I40" s="9" t="str">
        <f>VLOOKUP($L40,怪物模板!$A:$N,MATCH(角色!I$1,模板表头,0),0)</f>
        <v>mix</v>
      </c>
      <c r="J40" s="9"/>
      <c r="K40" s="9"/>
      <c r="L40" s="9" t="s">
        <v>382</v>
      </c>
      <c r="M40" s="9" t="str">
        <f>VLOOKUP($L40,怪物模板!$A:$N,MATCH(角色!M$1,模板表头,0),0)</f>
        <v>无对应英雄</v>
      </c>
      <c r="N40" s="9" t="str">
        <f>VLOOKUP($L40,怪物模板!$A:$N,MATCH(角色!N$1,模板表头,0),0)</f>
        <v>无技能</v>
      </c>
      <c r="O40" s="9" t="s">
        <v>37</v>
      </c>
      <c r="P40" s="9">
        <v>1</v>
      </c>
      <c r="Q40" s="9">
        <v>5</v>
      </c>
      <c r="R40" s="9">
        <v>1</v>
      </c>
      <c r="S40" s="9" t="str">
        <f>VLOOKUP($L40,怪物模板!$A:$N,MATCH(角色!S$1,模板表头,0),0)</f>
        <v>order</v>
      </c>
      <c r="T40" s="9" t="s">
        <v>27</v>
      </c>
      <c r="U40" s="9"/>
      <c r="V40" s="9" t="s">
        <v>474</v>
      </c>
      <c r="W40" s="9" t="s">
        <v>170</v>
      </c>
      <c r="X40" s="9" t="s">
        <v>467</v>
      </c>
      <c r="Y40" s="9"/>
      <c r="Z40" s="9"/>
      <c r="AA40" s="9"/>
      <c r="AB40" s="9">
        <v>99</v>
      </c>
      <c r="AC40" s="9">
        <v>99</v>
      </c>
      <c r="AD40" s="9"/>
      <c r="AE40" s="26">
        <f t="shared" si="2"/>
        <v>20</v>
      </c>
      <c r="AF40" s="9">
        <f t="shared" si="7"/>
        <v>20</v>
      </c>
      <c r="AG40" s="9" t="str">
        <f>VLOOKUP($L40,怪物模板!$A:$N,MATCH(角色!AG$1,模板表头,0),0)</f>
        <v>misc.entity</v>
      </c>
      <c r="AH40" s="9" t="str">
        <f>IF(VLOOKUP($L40,怪物模板!$A:$N,MATCH(角色!AH$1,模板表头,0),0)=0,"",VLOOKUP($L40,怪物模板!$A:$N,MATCH(角色!AH$1,模板表头,0),0))</f>
        <v/>
      </c>
      <c r="AI40" s="9" t="str">
        <f>IF(VLOOKUP($L40,怪物模板!$A:$N,MATCH(角色!AI$1,模板表头,0),0)=0,"",VLOOKUP($L40,怪物模板!$A:$N,MATCH(角色!AI$1,模板表头,0),0))</f>
        <v/>
      </c>
      <c r="AJ40" s="9" t="str">
        <f>IF(VLOOKUP($L40,怪物模板!$A:$N,MATCH(角色!AJ$1,模板表头,0),0)=0,"",VLOOKUP($L40,怪物模板!$A:$N,MATCH(角色!AJ$1,模板表头,0),0))</f>
        <v/>
      </c>
      <c r="AK40" s="9" t="str">
        <f>IF(VLOOKUP($L40,怪物模板!$A:$N,MATCH(角色!AK$1,模板表头,0),0)=0,"",VLOOKUP($L40,怪物模板!$A:$N,MATCH(角色!AK$1,模板表头,0),0))</f>
        <v/>
      </c>
      <c r="AL40" s="9" t="str">
        <f>IF(VLOOKUP($L40,怪物模板!$A:$N,MATCH(角色!AL$1,模板表头,0),0)=0,"",VLOOKUP($L40,怪物模板!$A:$N,MATCH(角色!AL$1,模板表头,0),0))</f>
        <v/>
      </c>
      <c r="AM40" s="9" t="str">
        <f>VLOOKUP($L40,怪物模板!$A:$N,MATCH(角色!AM$1,模板表头,0),0)</f>
        <v>devils_door_back</v>
      </c>
      <c r="AN40" s="9">
        <v>1</v>
      </c>
      <c r="AO40" s="9">
        <v>1</v>
      </c>
      <c r="AP40" s="9" t="s">
        <v>173</v>
      </c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26">
        <f t="shared" si="5"/>
        <v>-3000</v>
      </c>
      <c r="BJ40" s="26">
        <f t="shared" si="6"/>
        <v>-1000</v>
      </c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 t="str">
        <f t="shared" si="12"/>
        <v/>
      </c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>
        <f t="shared" si="9"/>
        <v>5000</v>
      </c>
      <c r="CH40" s="9">
        <f t="shared" si="9"/>
        <v>5000</v>
      </c>
      <c r="CI40" s="9">
        <f t="shared" si="9"/>
        <v>5000</v>
      </c>
      <c r="CJ40" s="9">
        <f t="shared" si="9"/>
        <v>5000</v>
      </c>
      <c r="CK40" s="9">
        <f t="shared" si="9"/>
        <v>5000</v>
      </c>
      <c r="CL40" s="9">
        <f t="shared" si="9"/>
        <v>5000</v>
      </c>
      <c r="CM40" s="9">
        <f t="shared" si="9"/>
        <v>5000</v>
      </c>
      <c r="CN40" s="9">
        <f t="shared" si="9"/>
        <v>5000</v>
      </c>
      <c r="CO40" s="9">
        <f t="shared" si="9"/>
        <v>5000</v>
      </c>
    </row>
    <row r="41" spans="1:93" s="12" customFormat="1" ht="16.5" customHeight="1" x14ac:dyDescent="0.15">
      <c r="A41" s="26">
        <v>31036001</v>
      </c>
      <c r="B41" s="26" t="s">
        <v>159</v>
      </c>
      <c r="C41" s="26" t="s">
        <v>74</v>
      </c>
      <c r="D41" s="26">
        <v>40</v>
      </c>
      <c r="E41" s="26" t="s">
        <v>103</v>
      </c>
      <c r="F41" s="26">
        <v>1</v>
      </c>
      <c r="G41" s="26" t="s">
        <v>453</v>
      </c>
      <c r="H41" s="26">
        <v>2</v>
      </c>
      <c r="I41" s="26" t="str">
        <f>VLOOKUP($L41,怪物模板!$A:$N,MATCH(角色!I$1,模板表头,0),0)</f>
        <v>phy</v>
      </c>
      <c r="J41" s="26"/>
      <c r="K41" s="26"/>
      <c r="L41" s="26" t="s">
        <v>400</v>
      </c>
      <c r="M41" s="26" t="str">
        <f>VLOOKUP($L41,怪物模板!$A:$N,MATCH(角色!M$1,模板表头,0),0)</f>
        <v>无对应英雄</v>
      </c>
      <c r="N41" s="26" t="str">
        <f>VLOOKUP($L41,怪物模板!$A:$N,MATCH(角色!N$1,模板表头,0),0)</f>
        <v>统一模板</v>
      </c>
      <c r="O41" s="26" t="s">
        <v>38</v>
      </c>
      <c r="P41" s="26">
        <v>1</v>
      </c>
      <c r="Q41" s="26">
        <v>1</v>
      </c>
      <c r="R41" s="26">
        <v>1</v>
      </c>
      <c r="S41" s="26" t="str">
        <f>VLOOKUP($L41,怪物模板!$A:$N,MATCH(角色!S$1,模板表头,0),0)</f>
        <v>chaos</v>
      </c>
      <c r="T41" s="26" t="s">
        <v>67</v>
      </c>
      <c r="U41" s="26" t="s">
        <v>148</v>
      </c>
      <c r="V41" s="26" t="s">
        <v>474</v>
      </c>
      <c r="W41" s="26"/>
      <c r="X41" s="26"/>
      <c r="Y41" s="26"/>
      <c r="Z41" s="26"/>
      <c r="AA41" s="26"/>
      <c r="AB41" s="26">
        <v>99</v>
      </c>
      <c r="AC41" s="26">
        <v>99</v>
      </c>
      <c r="AD41" s="26"/>
      <c r="AE41" s="26">
        <f t="shared" si="2"/>
        <v>2</v>
      </c>
      <c r="AF41" s="26">
        <v>0</v>
      </c>
      <c r="AG41" s="26" t="str">
        <f>VLOOKUP($L41,怪物模板!$A:$N,MATCH(角色!AG$1,模板表头,0),0)</f>
        <v>misc.5skills</v>
      </c>
      <c r="AH41" s="26">
        <f>IF(VLOOKUP($L41,怪物模板!$A:$N,MATCH(角色!AH$1,模板表头,0),0)=0,"",VLOOKUP($L41,怪物模板!$A:$N,MATCH(角色!AH$1,模板表头,0),0))</f>
        <v>11999011</v>
      </c>
      <c r="AI41" s="26">
        <f>IF(VLOOKUP($L41,怪物模板!$A:$N,MATCH(角色!AI$1,模板表头,0),0)=0,"",VLOOKUP($L41,怪物模板!$A:$N,MATCH(角色!AI$1,模板表头,0),0))</f>
        <v>11999012</v>
      </c>
      <c r="AJ41" s="26" t="str">
        <f>IF(VLOOKUP($L41,怪物模板!$A:$N,MATCH(角色!AJ$1,模板表头,0),0)=0,"",VLOOKUP($L41,怪物模板!$A:$N,MATCH(角色!AJ$1,模板表头,0),0))</f>
        <v/>
      </c>
      <c r="AK41" s="26" t="str">
        <f>IF(VLOOKUP($L41,怪物模板!$A:$N,MATCH(角色!AK$1,模板表头,0),0)=0,"",VLOOKUP($L41,怪物模板!$A:$N,MATCH(角色!AK$1,模板表头,0),0))</f>
        <v/>
      </c>
      <c r="AL41" s="26" t="str">
        <f>IF(VLOOKUP($L41,怪物模板!$A:$N,MATCH(角色!AL$1,模板表头,0),0)=0,"",VLOOKUP($L41,怪物模板!$A:$N,MATCH(角色!AL$1,模板表头,0),0))</f>
        <v/>
      </c>
      <c r="AM41" s="26" t="str">
        <f>VLOOKUP($L41,怪物模板!$A:$N,MATCH(角色!AM$1,模板表头,0),0)</f>
        <v>medievil</v>
      </c>
      <c r="AN41" s="26">
        <f>IF(T41="monster",0.8,IF(T41="boss",1.3,IF(T41="entity",1,IF(T41="guard",1.5,1))))</f>
        <v>0.8</v>
      </c>
      <c r="AO41" s="26">
        <v>1</v>
      </c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>
        <v>-1000</v>
      </c>
      <c r="BJ41" s="26">
        <v>0</v>
      </c>
      <c r="BK41" s="26"/>
      <c r="BL41" s="9"/>
      <c r="BM41" s="26"/>
      <c r="BN41" s="26"/>
      <c r="BO41" s="26"/>
      <c r="BP41" s="26"/>
      <c r="BQ41" s="26"/>
      <c r="BR41" s="26"/>
      <c r="BS41" s="26"/>
      <c r="BT41" s="26"/>
      <c r="BU41" s="26">
        <f t="shared" si="12"/>
        <v>-0.9</v>
      </c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 t="str">
        <f t="shared" si="9"/>
        <v/>
      </c>
      <c r="CH41" s="26" t="str">
        <f t="shared" si="9"/>
        <v/>
      </c>
      <c r="CI41" s="26" t="str">
        <f t="shared" si="9"/>
        <v/>
      </c>
      <c r="CJ41" s="26" t="str">
        <f t="shared" si="9"/>
        <v/>
      </c>
      <c r="CK41" s="26" t="str">
        <f t="shared" si="9"/>
        <v/>
      </c>
      <c r="CL41" s="26" t="str">
        <f t="shared" si="9"/>
        <v/>
      </c>
      <c r="CM41" s="26" t="str">
        <f t="shared" si="9"/>
        <v/>
      </c>
      <c r="CN41" s="26" t="str">
        <f t="shared" si="9"/>
        <v/>
      </c>
      <c r="CO41" s="26" t="str">
        <f t="shared" si="9"/>
        <v/>
      </c>
    </row>
    <row r="42" spans="1:93" s="12" customFormat="1" ht="16.5" customHeight="1" x14ac:dyDescent="0.15">
      <c r="A42" s="26">
        <v>31036002</v>
      </c>
      <c r="B42" s="26" t="s">
        <v>160</v>
      </c>
      <c r="C42" s="26" t="s">
        <v>75</v>
      </c>
      <c r="D42" s="26">
        <v>42</v>
      </c>
      <c r="E42" s="26" t="str">
        <f>E41</f>
        <v>undead3</v>
      </c>
      <c r="F42" s="26">
        <v>2</v>
      </c>
      <c r="G42" s="26" t="s">
        <v>104</v>
      </c>
      <c r="H42" s="26">
        <v>3</v>
      </c>
      <c r="I42" s="26" t="str">
        <f>VLOOKUP($L42,怪物模板!$A:$N,MATCH(角色!I$1,模板表头,0),0)</f>
        <v>phy</v>
      </c>
      <c r="J42" s="26"/>
      <c r="K42" s="26"/>
      <c r="L42" s="26" t="s">
        <v>399</v>
      </c>
      <c r="M42" s="26" t="str">
        <f>VLOOKUP($L42,怪物模板!$A:$N,MATCH(角色!M$1,模板表头,0),0)</f>
        <v>骷髅法师</v>
      </c>
      <c r="N42" s="26" t="str">
        <f>VLOOKUP($L42,怪物模板!$A:$N,MATCH(角色!N$1,模板表头,0),0)</f>
        <v>统一模板</v>
      </c>
      <c r="O42" s="26" t="s">
        <v>37</v>
      </c>
      <c r="P42" s="26">
        <v>3</v>
      </c>
      <c r="Q42" s="26">
        <v>2</v>
      </c>
      <c r="R42" s="26">
        <v>2</v>
      </c>
      <c r="S42" s="26" t="str">
        <f>VLOOKUP($L42,怪物模板!$A:$N,MATCH(角色!S$1,模板表头,0),0)</f>
        <v>horde</v>
      </c>
      <c r="T42" s="26" t="s">
        <v>67</v>
      </c>
      <c r="U42" s="26" t="s">
        <v>148</v>
      </c>
      <c r="V42" s="26" t="s">
        <v>474</v>
      </c>
      <c r="W42" s="26"/>
      <c r="X42" s="26"/>
      <c r="Y42" s="26"/>
      <c r="Z42" s="26"/>
      <c r="AA42" s="26"/>
      <c r="AB42" s="26">
        <v>99</v>
      </c>
      <c r="AC42" s="26">
        <v>99</v>
      </c>
      <c r="AD42" s="26"/>
      <c r="AE42" s="26">
        <f t="shared" si="2"/>
        <v>2</v>
      </c>
      <c r="AF42" s="26">
        <v>0</v>
      </c>
      <c r="AG42" s="26" t="str">
        <f>VLOOKUP($L42,怪物模板!$A:$N,MATCH(角色!AG$1,模板表头,0),0)</f>
        <v>healer.blood_priest</v>
      </c>
      <c r="AH42" s="26">
        <f>IF(VLOOKUP($L42,怪物模板!$A:$N,MATCH(角色!AH$1,模板表头,0),0)=0,"",VLOOKUP($L42,怪物模板!$A:$N,MATCH(角色!AH$1,模板表头,0),0))</f>
        <v>11999015</v>
      </c>
      <c r="AI42" s="26">
        <f>IF(VLOOKUP($L42,怪物模板!$A:$N,MATCH(角色!AI$1,模板表头,0),0)=0,"",VLOOKUP($L42,怪物模板!$A:$N,MATCH(角色!AI$1,模板表头,0),0))</f>
        <v>11999016</v>
      </c>
      <c r="AJ42" s="26" t="str">
        <f>IF(VLOOKUP($L42,怪物模板!$A:$N,MATCH(角色!AJ$1,模板表头,0),0)=0,"",VLOOKUP($L42,怪物模板!$A:$N,MATCH(角色!AJ$1,模板表头,0),0))</f>
        <v/>
      </c>
      <c r="AK42" s="26" t="str">
        <f>IF(VLOOKUP($L42,怪物模板!$A:$N,MATCH(角色!AK$1,模板表头,0),0)=0,"",VLOOKUP($L42,怪物模板!$A:$N,MATCH(角色!AK$1,模板表头,0),0))</f>
        <v/>
      </c>
      <c r="AL42" s="26" t="str">
        <f>IF(VLOOKUP($L42,怪物模板!$A:$N,MATCH(角色!AL$1,模板表头,0),0)=0,"",VLOOKUP($L42,怪物模板!$A:$N,MATCH(角色!AL$1,模板表头,0),0))</f>
        <v/>
      </c>
      <c r="AM42" s="26" t="str">
        <f>VLOOKUP($L42,怪物模板!$A:$N,MATCH(角色!AM$1,模板表头,0),0)</f>
        <v>skeleton_mage</v>
      </c>
      <c r="AN42" s="26">
        <f>IF(T42="monster",0.8,IF(T42="boss",1.3,IF(T42="entity",1,IF(T42="guard",1.5,1))))</f>
        <v>0.8</v>
      </c>
      <c r="AO42" s="26">
        <v>1</v>
      </c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>
        <f t="shared" si="5"/>
        <v>-1000</v>
      </c>
      <c r="BJ42" s="26">
        <f t="shared" si="6"/>
        <v>0</v>
      </c>
      <c r="BK42" s="26"/>
      <c r="BL42" s="9"/>
      <c r="BM42" s="26"/>
      <c r="BN42" s="26"/>
      <c r="BO42" s="26"/>
      <c r="BP42" s="26"/>
      <c r="BQ42" s="26"/>
      <c r="BR42" s="26"/>
      <c r="BS42" s="26"/>
      <c r="BT42" s="26"/>
      <c r="BU42" s="26">
        <f t="shared" si="12"/>
        <v>-0.9</v>
      </c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 t="str">
        <f t="shared" si="9"/>
        <v/>
      </c>
      <c r="CH42" s="26" t="str">
        <f t="shared" si="9"/>
        <v/>
      </c>
      <c r="CI42" s="26" t="str">
        <f t="shared" si="9"/>
        <v/>
      </c>
      <c r="CJ42" s="26" t="str">
        <f t="shared" si="9"/>
        <v/>
      </c>
      <c r="CK42" s="26" t="str">
        <f t="shared" si="9"/>
        <v/>
      </c>
      <c r="CL42" s="26" t="str">
        <f t="shared" si="9"/>
        <v/>
      </c>
      <c r="CM42" s="26" t="str">
        <f t="shared" si="9"/>
        <v/>
      </c>
      <c r="CN42" s="26" t="str">
        <f t="shared" si="9"/>
        <v/>
      </c>
      <c r="CO42" s="26" t="str">
        <f t="shared" si="9"/>
        <v/>
      </c>
    </row>
    <row r="43" spans="1:93" s="12" customFormat="1" ht="16.5" customHeight="1" x14ac:dyDescent="0.15">
      <c r="A43" s="26">
        <v>31036003</v>
      </c>
      <c r="B43" s="26" t="s">
        <v>159</v>
      </c>
      <c r="C43" s="26" t="s">
        <v>75</v>
      </c>
      <c r="D43" s="26">
        <v>42</v>
      </c>
      <c r="E43" s="26" t="str">
        <f t="shared" ref="E43:E59" si="13">E42</f>
        <v>undead3</v>
      </c>
      <c r="F43" s="26">
        <v>2</v>
      </c>
      <c r="G43" s="26" t="s">
        <v>104</v>
      </c>
      <c r="H43" s="26">
        <v>1</v>
      </c>
      <c r="I43" s="26" t="str">
        <f>VLOOKUP($L43,怪物模板!$A:$N,MATCH(角色!I$1,模板表头,0),0)</f>
        <v>phy</v>
      </c>
      <c r="J43" s="26"/>
      <c r="K43" s="26"/>
      <c r="L43" s="26" t="s">
        <v>376</v>
      </c>
      <c r="M43" s="26" t="str">
        <f>VLOOKUP($L43,怪物模板!$A:$N,MATCH(角色!M$1,模板表头,0),0)</f>
        <v>无对应英雄</v>
      </c>
      <c r="N43" s="26" t="str">
        <f>VLOOKUP($L43,怪物模板!$A:$N,MATCH(角色!N$1,模板表头,0),0)</f>
        <v>统一模板</v>
      </c>
      <c r="O43" s="26" t="s">
        <v>38</v>
      </c>
      <c r="P43" s="26">
        <v>2</v>
      </c>
      <c r="Q43" s="26">
        <v>2</v>
      </c>
      <c r="R43" s="26">
        <v>2</v>
      </c>
      <c r="S43" s="26" t="str">
        <f>VLOOKUP($L43,怪物模板!$A:$N,MATCH(角色!S$1,模板表头,0),0)</f>
        <v>chaos</v>
      </c>
      <c r="T43" s="26" t="s">
        <v>67</v>
      </c>
      <c r="U43" s="26" t="s">
        <v>148</v>
      </c>
      <c r="V43" s="26" t="s">
        <v>474</v>
      </c>
      <c r="W43" s="26"/>
      <c r="X43" s="26"/>
      <c r="Y43" s="26"/>
      <c r="Z43" s="26"/>
      <c r="AA43" s="26"/>
      <c r="AB43" s="26">
        <v>99</v>
      </c>
      <c r="AC43" s="26">
        <v>99</v>
      </c>
      <c r="AD43" s="26"/>
      <c r="AE43" s="26">
        <f t="shared" si="2"/>
        <v>2</v>
      </c>
      <c r="AF43" s="26">
        <v>0</v>
      </c>
      <c r="AG43" s="26" t="str">
        <f>VLOOKUP($L43,怪物模板!$A:$N,MATCH(角色!AG$1,模板表头,0),0)</f>
        <v>misc.5skills</v>
      </c>
      <c r="AH43" s="26">
        <f>IF(VLOOKUP($L43,怪物模板!$A:$N,MATCH(角色!AH$1,模板表头,0),0)=0,"",VLOOKUP($L43,怪物模板!$A:$N,MATCH(角色!AH$1,模板表头,0),0))</f>
        <v>11999011</v>
      </c>
      <c r="AI43" s="26">
        <f>IF(VLOOKUP($L43,怪物模板!$A:$N,MATCH(角色!AI$1,模板表头,0),0)=0,"",VLOOKUP($L43,怪物模板!$A:$N,MATCH(角色!AI$1,模板表头,0),0))</f>
        <v>11999012</v>
      </c>
      <c r="AJ43" s="26" t="str">
        <f>IF(VLOOKUP($L43,怪物模板!$A:$N,MATCH(角色!AJ$1,模板表头,0),0)=0,"",VLOOKUP($L43,怪物模板!$A:$N,MATCH(角色!AJ$1,模板表头,0),0))</f>
        <v/>
      </c>
      <c r="AK43" s="26" t="str">
        <f>IF(VLOOKUP($L43,怪物模板!$A:$N,MATCH(角色!AK$1,模板表头,0),0)=0,"",VLOOKUP($L43,怪物模板!$A:$N,MATCH(角色!AK$1,模板表头,0),0))</f>
        <v/>
      </c>
      <c r="AL43" s="26" t="str">
        <f>IF(VLOOKUP($L43,怪物模板!$A:$N,MATCH(角色!AL$1,模板表头,0),0)=0,"",VLOOKUP($L43,怪物模板!$A:$N,MATCH(角色!AL$1,模板表头,0),0))</f>
        <v/>
      </c>
      <c r="AM43" s="26" t="str">
        <f>VLOOKUP($L43,怪物模板!$A:$N,MATCH(角色!AM$1,模板表头,0),0)</f>
        <v>medievil</v>
      </c>
      <c r="AN43" s="26">
        <f>IF(T43="monster",0.8,IF(T43="boss",1.3,IF(T43="entity",1,IF(T43="guard",1.5,1))))</f>
        <v>0.8</v>
      </c>
      <c r="AO43" s="26">
        <v>1</v>
      </c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>
        <f t="shared" si="5"/>
        <v>-1000</v>
      </c>
      <c r="BJ43" s="26">
        <f t="shared" si="6"/>
        <v>0</v>
      </c>
      <c r="BK43" s="26"/>
      <c r="BL43" s="9"/>
      <c r="BM43" s="26"/>
      <c r="BN43" s="26"/>
      <c r="BO43" s="26"/>
      <c r="BP43" s="26"/>
      <c r="BQ43" s="26"/>
      <c r="BR43" s="26"/>
      <c r="BS43" s="26"/>
      <c r="BT43" s="26"/>
      <c r="BU43" s="26">
        <f t="shared" si="12"/>
        <v>-0.9</v>
      </c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 t="str">
        <f t="shared" si="9"/>
        <v/>
      </c>
      <c r="CH43" s="26" t="str">
        <f t="shared" si="9"/>
        <v/>
      </c>
      <c r="CI43" s="26" t="str">
        <f t="shared" si="9"/>
        <v/>
      </c>
      <c r="CJ43" s="26" t="str">
        <f t="shared" ref="CH43:CO66" si="14">IF($G43="boss",5000,"")</f>
        <v/>
      </c>
      <c r="CK43" s="26" t="str">
        <f t="shared" si="14"/>
        <v/>
      </c>
      <c r="CL43" s="26" t="str">
        <f t="shared" si="14"/>
        <v/>
      </c>
      <c r="CM43" s="26" t="str">
        <f t="shared" si="14"/>
        <v/>
      </c>
      <c r="CN43" s="26" t="str">
        <f t="shared" si="14"/>
        <v/>
      </c>
      <c r="CO43" s="26" t="str">
        <f t="shared" si="14"/>
        <v/>
      </c>
    </row>
    <row r="44" spans="1:93" s="12" customFormat="1" ht="16.5" customHeight="1" x14ac:dyDescent="0.15">
      <c r="A44" s="26">
        <v>31036004</v>
      </c>
      <c r="B44" s="26" t="s">
        <v>160</v>
      </c>
      <c r="C44" s="26" t="s">
        <v>76</v>
      </c>
      <c r="D44" s="26">
        <v>45</v>
      </c>
      <c r="E44" s="26" t="str">
        <f t="shared" si="13"/>
        <v>undead3</v>
      </c>
      <c r="F44" s="26">
        <v>3</v>
      </c>
      <c r="G44" s="26" t="s">
        <v>104</v>
      </c>
      <c r="H44" s="26">
        <v>3</v>
      </c>
      <c r="I44" s="26" t="str">
        <f>VLOOKUP($L44,怪物模板!$A:$N,MATCH(角色!I$1,模板表头,0),0)</f>
        <v>phy</v>
      </c>
      <c r="J44" s="26"/>
      <c r="K44" s="26"/>
      <c r="L44" s="26" t="s">
        <v>399</v>
      </c>
      <c r="M44" s="26" t="str">
        <f>VLOOKUP($L44,怪物模板!$A:$N,MATCH(角色!M$1,模板表头,0),0)</f>
        <v>骷髅法师</v>
      </c>
      <c r="N44" s="26" t="str">
        <f>VLOOKUP($L44,怪物模板!$A:$N,MATCH(角色!N$1,模板表头,0),0)</f>
        <v>统一模板</v>
      </c>
      <c r="O44" s="26" t="s">
        <v>37</v>
      </c>
      <c r="P44" s="26">
        <v>3</v>
      </c>
      <c r="Q44" s="26">
        <v>2</v>
      </c>
      <c r="R44" s="26">
        <v>2</v>
      </c>
      <c r="S44" s="26" t="str">
        <f>VLOOKUP($L44,怪物模板!$A:$N,MATCH(角色!S$1,模板表头,0),0)</f>
        <v>horde</v>
      </c>
      <c r="T44" s="26" t="s">
        <v>67</v>
      </c>
      <c r="U44" s="26" t="s">
        <v>148</v>
      </c>
      <c r="V44" s="26" t="s">
        <v>474</v>
      </c>
      <c r="W44" s="26"/>
      <c r="X44" s="26"/>
      <c r="Y44" s="26"/>
      <c r="Z44" s="26"/>
      <c r="AA44" s="26"/>
      <c r="AB44" s="26">
        <v>99</v>
      </c>
      <c r="AC44" s="26">
        <v>99</v>
      </c>
      <c r="AD44" s="26"/>
      <c r="AE44" s="26">
        <f t="shared" si="2"/>
        <v>2</v>
      </c>
      <c r="AF44" s="26">
        <v>0</v>
      </c>
      <c r="AG44" s="26" t="str">
        <f>VLOOKUP($L44,怪物模板!$A:$N,MATCH(角色!AG$1,模板表头,0),0)</f>
        <v>healer.blood_priest</v>
      </c>
      <c r="AH44" s="26">
        <f>IF(VLOOKUP($L44,怪物模板!$A:$N,MATCH(角色!AH$1,模板表头,0),0)=0,"",VLOOKUP($L44,怪物模板!$A:$N,MATCH(角色!AH$1,模板表头,0),0))</f>
        <v>11999015</v>
      </c>
      <c r="AI44" s="26">
        <f>IF(VLOOKUP($L44,怪物模板!$A:$N,MATCH(角色!AI$1,模板表头,0),0)=0,"",VLOOKUP($L44,怪物模板!$A:$N,MATCH(角色!AI$1,模板表头,0),0))</f>
        <v>11999016</v>
      </c>
      <c r="AJ44" s="26" t="str">
        <f>IF(VLOOKUP($L44,怪物模板!$A:$N,MATCH(角色!AJ$1,模板表头,0),0)=0,"",VLOOKUP($L44,怪物模板!$A:$N,MATCH(角色!AJ$1,模板表头,0),0))</f>
        <v/>
      </c>
      <c r="AK44" s="26" t="str">
        <f>IF(VLOOKUP($L44,怪物模板!$A:$N,MATCH(角色!AK$1,模板表头,0),0)=0,"",VLOOKUP($L44,怪物模板!$A:$N,MATCH(角色!AK$1,模板表头,0),0))</f>
        <v/>
      </c>
      <c r="AL44" s="26" t="str">
        <f>IF(VLOOKUP($L44,怪物模板!$A:$N,MATCH(角色!AL$1,模板表头,0),0)=0,"",VLOOKUP($L44,怪物模板!$A:$N,MATCH(角色!AL$1,模板表头,0),0))</f>
        <v/>
      </c>
      <c r="AM44" s="26" t="str">
        <f>VLOOKUP($L44,怪物模板!$A:$N,MATCH(角色!AM$1,模板表头,0),0)</f>
        <v>skeleton_mage</v>
      </c>
      <c r="AN44" s="26">
        <f>IF(T44="monster",0.8,IF(T44="boss",1.3,IF(T44="entity",1,IF(T44="guard",1.5,1))))</f>
        <v>0.8</v>
      </c>
      <c r="AO44" s="26">
        <v>1</v>
      </c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>
        <f t="shared" si="5"/>
        <v>-1000</v>
      </c>
      <c r="BJ44" s="26">
        <f t="shared" si="6"/>
        <v>0</v>
      </c>
      <c r="BK44" s="26"/>
      <c r="BL44" s="9"/>
      <c r="BM44" s="26"/>
      <c r="BN44" s="26"/>
      <c r="BO44" s="26"/>
      <c r="BP44" s="26"/>
      <c r="BQ44" s="26"/>
      <c r="BR44" s="26"/>
      <c r="BS44" s="26"/>
      <c r="BT44" s="26"/>
      <c r="BU44" s="26">
        <f t="shared" si="12"/>
        <v>-0.9</v>
      </c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 t="str">
        <f t="shared" ref="CG44:CO89" si="15">IF($G44="boss",5000,"")</f>
        <v/>
      </c>
      <c r="CH44" s="26" t="str">
        <f t="shared" si="14"/>
        <v/>
      </c>
      <c r="CI44" s="26" t="str">
        <f t="shared" si="14"/>
        <v/>
      </c>
      <c r="CJ44" s="26" t="str">
        <f t="shared" si="14"/>
        <v/>
      </c>
      <c r="CK44" s="26" t="str">
        <f t="shared" si="14"/>
        <v/>
      </c>
      <c r="CL44" s="26" t="str">
        <f t="shared" si="14"/>
        <v/>
      </c>
      <c r="CM44" s="26" t="str">
        <f t="shared" si="14"/>
        <v/>
      </c>
      <c r="CN44" s="26" t="str">
        <f t="shared" si="14"/>
        <v/>
      </c>
      <c r="CO44" s="26" t="str">
        <f t="shared" si="14"/>
        <v/>
      </c>
    </row>
    <row r="45" spans="1:93" s="12" customFormat="1" ht="16.5" customHeight="1" x14ac:dyDescent="0.15">
      <c r="A45" s="26">
        <v>31036005</v>
      </c>
      <c r="B45" s="26" t="s">
        <v>166</v>
      </c>
      <c r="C45" s="26" t="s">
        <v>76</v>
      </c>
      <c r="D45" s="26">
        <v>45</v>
      </c>
      <c r="E45" s="26" t="str">
        <f t="shared" si="13"/>
        <v>undead3</v>
      </c>
      <c r="F45" s="26">
        <v>3</v>
      </c>
      <c r="G45" s="26" t="s">
        <v>105</v>
      </c>
      <c r="H45" s="26">
        <v>3</v>
      </c>
      <c r="I45" s="26" t="str">
        <f>VLOOKUP($L45,怪物模板!$A:$N,MATCH(角色!I$1,模板表头,0),0)</f>
        <v>mag</v>
      </c>
      <c r="J45" s="26"/>
      <c r="K45" s="26"/>
      <c r="L45" s="26" t="s">
        <v>392</v>
      </c>
      <c r="M45" s="26" t="str">
        <f>VLOOKUP($L45,怪物模板!$A:$N,MATCH(角色!M$1,模板表头,0),0)</f>
        <v>德古拉</v>
      </c>
      <c r="N45" s="26" t="str">
        <f>VLOOKUP($L45,怪物模板!$A:$N,MATCH(角色!N$1,模板表头,0),0)</f>
        <v>统一BOSS模板</v>
      </c>
      <c r="O45" s="26" t="s">
        <v>37</v>
      </c>
      <c r="P45" s="26">
        <v>7</v>
      </c>
      <c r="Q45" s="26">
        <v>4</v>
      </c>
      <c r="R45" s="26">
        <v>4</v>
      </c>
      <c r="S45" s="26" t="str">
        <f>VLOOKUP($L45,怪物模板!$A:$N,MATCH(角色!S$1,模板表头,0),0)</f>
        <v>chaos</v>
      </c>
      <c r="T45" s="26" t="s">
        <v>27</v>
      </c>
      <c r="U45" s="26" t="s">
        <v>148</v>
      </c>
      <c r="V45" s="26" t="s">
        <v>474</v>
      </c>
      <c r="W45" s="26"/>
      <c r="X45" s="26"/>
      <c r="Y45" s="26"/>
      <c r="Z45" s="26"/>
      <c r="AA45" s="26"/>
      <c r="AB45" s="26">
        <v>99</v>
      </c>
      <c r="AC45" s="26">
        <v>99</v>
      </c>
      <c r="AD45" s="26"/>
      <c r="AE45" s="26">
        <f t="shared" si="2"/>
        <v>2</v>
      </c>
      <c r="AF45" s="26">
        <v>0</v>
      </c>
      <c r="AG45" s="26" t="str">
        <f>VLOOKUP($L45,怪物模板!$A:$N,MATCH(角色!AG$1,模板表头,0),0)</f>
        <v>misc.5skills_is_enemy_there</v>
      </c>
      <c r="AH45" s="26">
        <f>IF(VLOOKUP($L45,怪物模板!$A:$N,MATCH(角色!AH$1,模板表头,0),0)=0,"",VLOOKUP($L45,怪物模板!$A:$N,MATCH(角色!AH$1,模板表头,0),0))</f>
        <v>11660401</v>
      </c>
      <c r="AI45" s="26">
        <f>IF(VLOOKUP($L45,怪物模板!$A:$N,MATCH(角色!AI$1,模板表头,0),0)=0,"",VLOOKUP($L45,怪物模板!$A:$N,MATCH(角色!AI$1,模板表头,0),0))</f>
        <v>11660402</v>
      </c>
      <c r="AJ45" s="26">
        <f>IF(VLOOKUP($L45,怪物模板!$A:$N,MATCH(角色!AJ$1,模板表头,0),0)=0,"",VLOOKUP($L45,怪物模板!$A:$N,MATCH(角色!AJ$1,模板表头,0),0))</f>
        <v>11660403</v>
      </c>
      <c r="AK45" s="26">
        <f>IF(VLOOKUP($L45,怪物模板!$A:$N,MATCH(角色!AK$1,模板表头,0),0)=0,"",VLOOKUP($L45,怪物模板!$A:$N,MATCH(角色!AK$1,模板表头,0),0))</f>
        <v>11660404</v>
      </c>
      <c r="AL45" s="26" t="str">
        <f>IF(VLOOKUP($L45,怪物模板!$A:$N,MATCH(角色!AL$1,模板表头,0),0)=0,"",VLOOKUP($L45,怪物模板!$A:$N,MATCH(角色!AL$1,模板表头,0),0))</f>
        <v/>
      </c>
      <c r="AM45" s="26" t="str">
        <f>VLOOKUP($L45,怪物模板!$A:$N,MATCH(角色!AM$1,模板表头,0),0)</f>
        <v>kil_jaeden</v>
      </c>
      <c r="AN45" s="26">
        <v>1.5</v>
      </c>
      <c r="AO45" s="26">
        <v>1</v>
      </c>
      <c r="AP45" s="26"/>
      <c r="AQ45" s="26"/>
      <c r="AR45" s="26" t="s">
        <v>180</v>
      </c>
      <c r="AS45" s="26"/>
      <c r="AT45" s="26"/>
      <c r="AU45" s="26">
        <v>230011</v>
      </c>
      <c r="AV45" s="26">
        <v>230292</v>
      </c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>
        <f t="shared" si="5"/>
        <v>-1000</v>
      </c>
      <c r="BJ45" s="26">
        <f t="shared" si="6"/>
        <v>0</v>
      </c>
      <c r="BK45" s="26"/>
      <c r="BL45" s="9"/>
      <c r="BM45" s="26"/>
      <c r="BN45" s="26"/>
      <c r="BO45" s="26"/>
      <c r="BP45" s="26"/>
      <c r="BQ45" s="26"/>
      <c r="BR45" s="26"/>
      <c r="BS45" s="26"/>
      <c r="BT45" s="26"/>
      <c r="BU45" s="26" t="str">
        <f t="shared" si="12"/>
        <v/>
      </c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 t="str">
        <f t="shared" si="15"/>
        <v/>
      </c>
      <c r="CH45" s="26" t="str">
        <f t="shared" si="15"/>
        <v/>
      </c>
      <c r="CI45" s="26" t="str">
        <f t="shared" si="15"/>
        <v/>
      </c>
      <c r="CJ45" s="26" t="str">
        <f t="shared" si="15"/>
        <v/>
      </c>
      <c r="CK45" s="26" t="str">
        <f t="shared" si="15"/>
        <v/>
      </c>
      <c r="CL45" s="26" t="str">
        <f t="shared" si="15"/>
        <v/>
      </c>
      <c r="CM45" s="26" t="str">
        <f t="shared" si="15"/>
        <v/>
      </c>
      <c r="CN45" s="26" t="str">
        <f t="shared" si="15"/>
        <v/>
      </c>
      <c r="CO45" s="26" t="str">
        <f t="shared" si="15"/>
        <v/>
      </c>
    </row>
    <row r="46" spans="1:93" s="12" customFormat="1" ht="16.5" customHeight="1" x14ac:dyDescent="0.15">
      <c r="A46" s="26">
        <v>31036006</v>
      </c>
      <c r="B46" s="26" t="s">
        <v>182</v>
      </c>
      <c r="C46" s="26" t="s">
        <v>76</v>
      </c>
      <c r="D46" s="26">
        <v>47</v>
      </c>
      <c r="E46" s="26" t="str">
        <f t="shared" si="13"/>
        <v>undead3</v>
      </c>
      <c r="F46" s="26">
        <v>4</v>
      </c>
      <c r="G46" s="26" t="s">
        <v>105</v>
      </c>
      <c r="H46" s="26">
        <v>1</v>
      </c>
      <c r="I46" s="26" t="str">
        <f>VLOOKUP($L46,怪物模板!$A:$N,MATCH(角色!I$1,模板表头,0),0)</f>
        <v>phy</v>
      </c>
      <c r="J46" s="26"/>
      <c r="K46" s="26"/>
      <c r="L46" s="26" t="s">
        <v>403</v>
      </c>
      <c r="M46" s="26" t="str">
        <f>VLOOKUP($L46,怪物模板!$A:$N,MATCH(角色!M$1,模板表头,0),0)</f>
        <v>无对应英雄</v>
      </c>
      <c r="N46" s="26" t="str">
        <f>VLOOKUP($L46,怪物模板!$A:$N,MATCH(角色!N$1,模板表头,0),0)</f>
        <v>统一模板</v>
      </c>
      <c r="O46" s="26" t="s">
        <v>38</v>
      </c>
      <c r="P46" s="26">
        <v>4</v>
      </c>
      <c r="Q46" s="26">
        <v>2</v>
      </c>
      <c r="R46" s="26">
        <v>3</v>
      </c>
      <c r="S46" s="26" t="str">
        <f>VLOOKUP($L46,怪物模板!$A:$N,MATCH(角色!S$1,模板表头,0),0)</f>
        <v>chaos</v>
      </c>
      <c r="T46" s="26" t="s">
        <v>67</v>
      </c>
      <c r="U46" s="26" t="s">
        <v>148</v>
      </c>
      <c r="V46" s="26" t="s">
        <v>474</v>
      </c>
      <c r="W46" s="26"/>
      <c r="X46" s="26"/>
      <c r="Y46" s="26"/>
      <c r="Z46" s="26"/>
      <c r="AA46" s="26"/>
      <c r="AB46" s="26">
        <v>99</v>
      </c>
      <c r="AC46" s="26">
        <v>99</v>
      </c>
      <c r="AD46" s="26"/>
      <c r="AE46" s="26">
        <f t="shared" si="2"/>
        <v>2</v>
      </c>
      <c r="AF46" s="26">
        <v>0</v>
      </c>
      <c r="AG46" s="26" t="str">
        <f>VLOOKUP($L46,怪物模板!$A:$N,MATCH(角色!AG$1,模板表头,0),0)</f>
        <v>misc.5skills_self_hp_ratio</v>
      </c>
      <c r="AH46" s="26">
        <f>IF(VLOOKUP($L46,怪物模板!$A:$N,MATCH(角色!AH$1,模板表头,0),0)=0,"",VLOOKUP($L46,怪物模板!$A:$N,MATCH(角色!AH$1,模板表头,0),0))</f>
        <v>11990101</v>
      </c>
      <c r="AI46" s="26">
        <f>IF(VLOOKUP($L46,怪物模板!$A:$N,MATCH(角色!AI$1,模板表头,0),0)=0,"",VLOOKUP($L46,怪物模板!$A:$N,MATCH(角色!AI$1,模板表头,0),0))</f>
        <v>11990102</v>
      </c>
      <c r="AJ46" s="26" t="str">
        <f>IF(VLOOKUP($L46,怪物模板!$A:$N,MATCH(角色!AJ$1,模板表头,0),0)=0,"",VLOOKUP($L46,怪物模板!$A:$N,MATCH(角色!AJ$1,模板表头,0),0))</f>
        <v/>
      </c>
      <c r="AK46" s="26" t="str">
        <f>IF(VLOOKUP($L46,怪物模板!$A:$N,MATCH(角色!AK$1,模板表头,0),0)=0,"",VLOOKUP($L46,怪物模板!$A:$N,MATCH(角色!AK$1,模板表头,0),0))</f>
        <v/>
      </c>
      <c r="AL46" s="26" t="str">
        <f>IF(VLOOKUP($L46,怪物模板!$A:$N,MATCH(角色!AL$1,模板表头,0),0)=0,"",VLOOKUP($L46,怪物模板!$A:$N,MATCH(角色!AL$1,模板表头,0),0))</f>
        <v/>
      </c>
      <c r="AM46" s="26" t="str">
        <f>VLOOKUP($L46,怪物模板!$A:$N,MATCH(角色!AM$1,模板表头,0),0)</f>
        <v>treant</v>
      </c>
      <c r="AN46" s="26">
        <v>1.1000000000000001</v>
      </c>
      <c r="AO46" s="26">
        <v>1</v>
      </c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>
        <f t="shared" si="5"/>
        <v>-1000</v>
      </c>
      <c r="BJ46" s="26">
        <f t="shared" si="6"/>
        <v>0</v>
      </c>
      <c r="BK46" s="26"/>
      <c r="BL46" s="9"/>
      <c r="BM46" s="26"/>
      <c r="BN46" s="26"/>
      <c r="BO46" s="26"/>
      <c r="BP46" s="26"/>
      <c r="BQ46" s="26"/>
      <c r="BR46" s="26"/>
      <c r="BS46" s="26"/>
      <c r="BT46" s="26"/>
      <c r="BU46" s="26" t="str">
        <f t="shared" si="12"/>
        <v/>
      </c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 t="str">
        <f t="shared" si="15"/>
        <v/>
      </c>
      <c r="CH46" s="26" t="str">
        <f t="shared" si="14"/>
        <v/>
      </c>
      <c r="CI46" s="26" t="str">
        <f t="shared" si="14"/>
        <v/>
      </c>
      <c r="CJ46" s="26" t="str">
        <f t="shared" si="14"/>
        <v/>
      </c>
      <c r="CK46" s="26" t="str">
        <f t="shared" si="14"/>
        <v/>
      </c>
      <c r="CL46" s="26" t="str">
        <f t="shared" si="14"/>
        <v/>
      </c>
      <c r="CM46" s="26" t="str">
        <f t="shared" si="14"/>
        <v/>
      </c>
      <c r="CN46" s="26" t="str">
        <f t="shared" si="14"/>
        <v/>
      </c>
      <c r="CO46" s="26" t="str">
        <f t="shared" si="14"/>
        <v/>
      </c>
    </row>
    <row r="47" spans="1:93" s="12" customFormat="1" ht="16.5" customHeight="1" x14ac:dyDescent="0.15">
      <c r="A47" s="26">
        <v>31036007</v>
      </c>
      <c r="B47" s="26" t="s">
        <v>160</v>
      </c>
      <c r="C47" s="26" t="s">
        <v>76</v>
      </c>
      <c r="D47" s="26">
        <v>47</v>
      </c>
      <c r="E47" s="26" t="str">
        <f t="shared" si="13"/>
        <v>undead3</v>
      </c>
      <c r="F47" s="26">
        <v>4</v>
      </c>
      <c r="G47" s="26" t="s">
        <v>105</v>
      </c>
      <c r="H47" s="26">
        <v>3</v>
      </c>
      <c r="I47" s="26" t="str">
        <f>VLOOKUP($L47,怪物模板!$A:$N,MATCH(角色!I$1,模板表头,0),0)</f>
        <v>phy</v>
      </c>
      <c r="J47" s="26"/>
      <c r="K47" s="26"/>
      <c r="L47" s="26" t="s">
        <v>399</v>
      </c>
      <c r="M47" s="26" t="str">
        <f>VLOOKUP($L47,怪物模板!$A:$N,MATCH(角色!M$1,模板表头,0),0)</f>
        <v>骷髅法师</v>
      </c>
      <c r="N47" s="26" t="str">
        <f>VLOOKUP($L47,怪物模板!$A:$N,MATCH(角色!N$1,模板表头,0),0)</f>
        <v>统一模板</v>
      </c>
      <c r="O47" s="26" t="s">
        <v>37</v>
      </c>
      <c r="P47" s="26">
        <v>3</v>
      </c>
      <c r="Q47" s="26">
        <v>2</v>
      </c>
      <c r="R47" s="26">
        <v>2</v>
      </c>
      <c r="S47" s="26" t="str">
        <f>VLOOKUP($L47,怪物模板!$A:$N,MATCH(角色!S$1,模板表头,0),0)</f>
        <v>horde</v>
      </c>
      <c r="T47" s="26" t="s">
        <v>67</v>
      </c>
      <c r="U47" s="26" t="s">
        <v>148</v>
      </c>
      <c r="V47" s="26" t="s">
        <v>474</v>
      </c>
      <c r="W47" s="26"/>
      <c r="X47" s="26"/>
      <c r="Y47" s="26"/>
      <c r="Z47" s="26"/>
      <c r="AA47" s="26"/>
      <c r="AB47" s="26">
        <v>99</v>
      </c>
      <c r="AC47" s="26">
        <v>99</v>
      </c>
      <c r="AD47" s="26"/>
      <c r="AE47" s="26">
        <f t="shared" si="2"/>
        <v>2</v>
      </c>
      <c r="AF47" s="26">
        <v>0</v>
      </c>
      <c r="AG47" s="26" t="str">
        <f>VLOOKUP($L47,怪物模板!$A:$N,MATCH(角色!AG$1,模板表头,0),0)</f>
        <v>healer.blood_priest</v>
      </c>
      <c r="AH47" s="26">
        <f>IF(VLOOKUP($L47,怪物模板!$A:$N,MATCH(角色!AH$1,模板表头,0),0)=0,"",VLOOKUP($L47,怪物模板!$A:$N,MATCH(角色!AH$1,模板表头,0),0))</f>
        <v>11999015</v>
      </c>
      <c r="AI47" s="26">
        <f>IF(VLOOKUP($L47,怪物模板!$A:$N,MATCH(角色!AI$1,模板表头,0),0)=0,"",VLOOKUP($L47,怪物模板!$A:$N,MATCH(角色!AI$1,模板表头,0),0))</f>
        <v>11999016</v>
      </c>
      <c r="AJ47" s="26" t="str">
        <f>IF(VLOOKUP($L47,怪物模板!$A:$N,MATCH(角色!AJ$1,模板表头,0),0)=0,"",VLOOKUP($L47,怪物模板!$A:$N,MATCH(角色!AJ$1,模板表头,0),0))</f>
        <v/>
      </c>
      <c r="AK47" s="26" t="str">
        <f>IF(VLOOKUP($L47,怪物模板!$A:$N,MATCH(角色!AK$1,模板表头,0),0)=0,"",VLOOKUP($L47,怪物模板!$A:$N,MATCH(角色!AK$1,模板表头,0),0))</f>
        <v/>
      </c>
      <c r="AL47" s="26" t="str">
        <f>IF(VLOOKUP($L47,怪物模板!$A:$N,MATCH(角色!AL$1,模板表头,0),0)=0,"",VLOOKUP($L47,怪物模板!$A:$N,MATCH(角色!AL$1,模板表头,0),0))</f>
        <v/>
      </c>
      <c r="AM47" s="26" t="str">
        <f>VLOOKUP($L47,怪物模板!$A:$N,MATCH(角色!AM$1,模板表头,0),0)</f>
        <v>skeleton_mage</v>
      </c>
      <c r="AN47" s="26">
        <v>1.1000000000000001</v>
      </c>
      <c r="AO47" s="26">
        <v>1</v>
      </c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>
        <f t="shared" si="5"/>
        <v>-1000</v>
      </c>
      <c r="BJ47" s="26">
        <f t="shared" si="6"/>
        <v>0</v>
      </c>
      <c r="BK47" s="26"/>
      <c r="BL47" s="9"/>
      <c r="BM47" s="26"/>
      <c r="BN47" s="26"/>
      <c r="BO47" s="26"/>
      <c r="BP47" s="26"/>
      <c r="BQ47" s="26"/>
      <c r="BR47" s="26"/>
      <c r="BS47" s="26"/>
      <c r="BT47" s="26"/>
      <c r="BU47" s="26">
        <f t="shared" si="12"/>
        <v>-0.9</v>
      </c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 t="str">
        <f t="shared" si="15"/>
        <v/>
      </c>
      <c r="CH47" s="26" t="str">
        <f t="shared" si="14"/>
        <v/>
      </c>
      <c r="CI47" s="26" t="str">
        <f t="shared" si="14"/>
        <v/>
      </c>
      <c r="CJ47" s="26" t="str">
        <f t="shared" si="14"/>
        <v/>
      </c>
      <c r="CK47" s="26" t="str">
        <f t="shared" si="14"/>
        <v/>
      </c>
      <c r="CL47" s="26" t="str">
        <f t="shared" si="14"/>
        <v/>
      </c>
      <c r="CM47" s="26" t="str">
        <f t="shared" si="14"/>
        <v/>
      </c>
      <c r="CN47" s="26" t="str">
        <f t="shared" si="14"/>
        <v/>
      </c>
      <c r="CO47" s="26" t="str">
        <f t="shared" si="14"/>
        <v/>
      </c>
    </row>
    <row r="48" spans="1:93" s="12" customFormat="1" ht="16.5" customHeight="1" x14ac:dyDescent="0.15">
      <c r="A48" s="26">
        <v>31036008</v>
      </c>
      <c r="B48" s="26" t="s">
        <v>40</v>
      </c>
      <c r="C48" s="26" t="s">
        <v>77</v>
      </c>
      <c r="D48" s="26">
        <v>47</v>
      </c>
      <c r="E48" s="26" t="str">
        <f t="shared" si="13"/>
        <v>undead3</v>
      </c>
      <c r="F48" s="26">
        <v>5</v>
      </c>
      <c r="G48" s="26" t="s">
        <v>104</v>
      </c>
      <c r="H48" s="26">
        <v>2</v>
      </c>
      <c r="I48" s="26" t="str">
        <f>VLOOKUP($L48,怪物模板!$A:$N,MATCH(角色!I$1,模板表头,0),0)</f>
        <v>phy</v>
      </c>
      <c r="J48" s="26"/>
      <c r="K48" s="26"/>
      <c r="L48" s="26" t="s">
        <v>401</v>
      </c>
      <c r="M48" s="26" t="str">
        <f>VLOOKUP($L48,怪物模板!$A:$N,MATCH(角色!M$1,模板表头,0),0)</f>
        <v>无对应英雄</v>
      </c>
      <c r="N48" s="26" t="str">
        <f>VLOOKUP($L48,怪物模板!$A:$N,MATCH(角色!N$1,模板表头,0),0)</f>
        <v>新增突袭小招，大招改为引导</v>
      </c>
      <c r="O48" s="26" t="s">
        <v>38</v>
      </c>
      <c r="P48" s="26">
        <v>3</v>
      </c>
      <c r="Q48" s="26">
        <v>2</v>
      </c>
      <c r="R48" s="26">
        <v>2</v>
      </c>
      <c r="S48" s="26" t="str">
        <f>VLOOKUP($L48,怪物模板!$A:$N,MATCH(角色!S$1,模板表头,0),0)</f>
        <v>horde</v>
      </c>
      <c r="T48" s="26" t="s">
        <v>68</v>
      </c>
      <c r="U48" s="26" t="s">
        <v>148</v>
      </c>
      <c r="V48" s="26" t="s">
        <v>474</v>
      </c>
      <c r="W48" s="26"/>
      <c r="X48" s="26"/>
      <c r="Y48" s="26"/>
      <c r="Z48" s="26"/>
      <c r="AA48" s="26"/>
      <c r="AB48" s="26">
        <v>99</v>
      </c>
      <c r="AC48" s="26">
        <v>99</v>
      </c>
      <c r="AD48" s="26"/>
      <c r="AE48" s="26">
        <f t="shared" si="2"/>
        <v>2</v>
      </c>
      <c r="AF48" s="26">
        <v>0</v>
      </c>
      <c r="AG48" s="26" t="str">
        <f>VLOOKUP($L48,怪物模板!$A:$N,MATCH(角色!AG$1,模板表头,0),0)</f>
        <v>misc.5skills</v>
      </c>
      <c r="AH48" s="26">
        <f>IF(VLOOKUP($L48,怪物模板!$A:$N,MATCH(角色!AH$1,模板表头,0),0)=0,"",VLOOKUP($L48,怪物模板!$A:$N,MATCH(角色!AH$1,模板表头,0),0))</f>
        <v>11980101</v>
      </c>
      <c r="AI48" s="26">
        <f>IF(VLOOKUP($L48,怪物模板!$A:$N,MATCH(角色!AI$1,模板表头,0),0)=0,"",VLOOKUP($L48,怪物模板!$A:$N,MATCH(角色!AI$1,模板表头,0),0))</f>
        <v>11999536</v>
      </c>
      <c r="AJ48" s="26">
        <f>IF(VLOOKUP($L48,怪物模板!$A:$N,MATCH(角色!AJ$1,模板表头,0),0)=0,"",VLOOKUP($L48,怪物模板!$A:$N,MATCH(角色!AJ$1,模板表头,0),0))</f>
        <v>11999537</v>
      </c>
      <c r="AK48" s="26" t="str">
        <f>IF(VLOOKUP($L48,怪物模板!$A:$N,MATCH(角色!AK$1,模板表头,0),0)=0,"",VLOOKUP($L48,怪物模板!$A:$N,MATCH(角色!AK$1,模板表头,0),0))</f>
        <v/>
      </c>
      <c r="AL48" s="26" t="str">
        <f>IF(VLOOKUP($L48,怪物模板!$A:$N,MATCH(角色!AL$1,模板表头,0),0)=0,"",VLOOKUP($L48,怪物模板!$A:$N,MATCH(角色!AL$1,模板表头,0),0))</f>
        <v/>
      </c>
      <c r="AM48" s="26" t="str">
        <f>VLOOKUP($L48,怪物模板!$A:$N,MATCH(角色!AM$1,模板表头,0),0)</f>
        <v>rogue</v>
      </c>
      <c r="AN48" s="26">
        <f>IF(T48="monster",0.8,IF(T48="boss",1.3,IF(T48="entity",1,IF(T48="guard",1.5,1))))</f>
        <v>0.8</v>
      </c>
      <c r="AO48" s="26">
        <v>1</v>
      </c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>
        <f t="shared" si="5"/>
        <v>-1000</v>
      </c>
      <c r="BJ48" s="26">
        <f t="shared" si="6"/>
        <v>0</v>
      </c>
      <c r="BK48" s="26"/>
      <c r="BL48" s="9"/>
      <c r="BM48" s="26"/>
      <c r="BN48" s="26"/>
      <c r="BO48" s="26"/>
      <c r="BP48" s="26"/>
      <c r="BQ48" s="26"/>
      <c r="BR48" s="26"/>
      <c r="BS48" s="26"/>
      <c r="BT48" s="26"/>
      <c r="BU48" s="26" t="str">
        <f t="shared" si="12"/>
        <v/>
      </c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 t="str">
        <f t="shared" si="15"/>
        <v/>
      </c>
      <c r="CH48" s="26" t="str">
        <f t="shared" si="14"/>
        <v/>
      </c>
      <c r="CI48" s="26" t="str">
        <f t="shared" si="14"/>
        <v/>
      </c>
      <c r="CJ48" s="26" t="str">
        <f t="shared" si="14"/>
        <v/>
      </c>
      <c r="CK48" s="26" t="str">
        <f t="shared" si="14"/>
        <v/>
      </c>
      <c r="CL48" s="26" t="str">
        <f t="shared" si="14"/>
        <v/>
      </c>
      <c r="CM48" s="26" t="str">
        <f t="shared" si="14"/>
        <v/>
      </c>
      <c r="CN48" s="26" t="str">
        <f t="shared" si="14"/>
        <v/>
      </c>
      <c r="CO48" s="26" t="str">
        <f t="shared" si="14"/>
        <v/>
      </c>
    </row>
    <row r="49" spans="1:93" s="12" customFormat="1" ht="16.5" customHeight="1" x14ac:dyDescent="0.15">
      <c r="A49" s="26">
        <v>31036009</v>
      </c>
      <c r="B49" s="26" t="s">
        <v>25</v>
      </c>
      <c r="C49" s="26" t="s">
        <v>77</v>
      </c>
      <c r="D49" s="26">
        <v>47</v>
      </c>
      <c r="E49" s="26" t="str">
        <f t="shared" si="13"/>
        <v>undead3</v>
      </c>
      <c r="F49" s="26">
        <v>5</v>
      </c>
      <c r="G49" s="26" t="s">
        <v>104</v>
      </c>
      <c r="H49" s="26">
        <v>3</v>
      </c>
      <c r="I49" s="26" t="str">
        <f>VLOOKUP($L49,怪物模板!$A:$N,MATCH(角色!I$1,模板表头,0),0)</f>
        <v>phy</v>
      </c>
      <c r="J49" s="26"/>
      <c r="K49" s="26"/>
      <c r="L49" s="26" t="s">
        <v>402</v>
      </c>
      <c r="M49" s="26" t="str">
        <f>VLOOKUP($L49,怪物模板!$A:$N,MATCH(角色!M$1,模板表头,0),0)</f>
        <v>骷髅射手</v>
      </c>
      <c r="N49" s="26" t="str">
        <f>VLOOKUP($L49,怪物模板!$A:$N,MATCH(角色!N$1,模板表头,0),0)</f>
        <v>统一模板</v>
      </c>
      <c r="O49" s="26" t="s">
        <v>38</v>
      </c>
      <c r="P49" s="26">
        <v>1</v>
      </c>
      <c r="Q49" s="26">
        <v>1</v>
      </c>
      <c r="R49" s="26">
        <v>1</v>
      </c>
      <c r="S49" s="26" t="str">
        <f>VLOOKUP($L49,怪物模板!$A:$N,MATCH(角色!S$1,模板表头,0),0)</f>
        <v>horde</v>
      </c>
      <c r="T49" s="26" t="s">
        <v>67</v>
      </c>
      <c r="U49" s="26" t="s">
        <v>148</v>
      </c>
      <c r="V49" s="26" t="s">
        <v>474</v>
      </c>
      <c r="W49" s="26"/>
      <c r="X49" s="26"/>
      <c r="Y49" s="26"/>
      <c r="Z49" s="26"/>
      <c r="AA49" s="26"/>
      <c r="AB49" s="26">
        <v>99</v>
      </c>
      <c r="AC49" s="26">
        <v>99</v>
      </c>
      <c r="AD49" s="26"/>
      <c r="AE49" s="26">
        <f t="shared" si="2"/>
        <v>2</v>
      </c>
      <c r="AF49" s="26">
        <v>0</v>
      </c>
      <c r="AG49" s="26" t="str">
        <f>VLOOKUP($L49,怪物模板!$A:$N,MATCH(角色!AG$1,模板表头,0),0)</f>
        <v>misc.5skills</v>
      </c>
      <c r="AH49" s="26">
        <f>IF(VLOOKUP($L49,怪物模板!$A:$N,MATCH(角色!AH$1,模板表头,0),0)=0,"",VLOOKUP($L49,怪物模板!$A:$N,MATCH(角色!AH$1,模板表头,0),0))</f>
        <v>11690101</v>
      </c>
      <c r="AI49" s="26">
        <f>IF(VLOOKUP($L49,怪物模板!$A:$N,MATCH(角色!AI$1,模板表头,0),0)=0,"",VLOOKUP($L49,怪物模板!$A:$N,MATCH(角色!AI$1,模板表头,0),0))</f>
        <v>11690102</v>
      </c>
      <c r="AJ49" s="26" t="str">
        <f>IF(VLOOKUP($L49,怪物模板!$A:$N,MATCH(角色!AJ$1,模板表头,0),0)=0,"",VLOOKUP($L49,怪物模板!$A:$N,MATCH(角色!AJ$1,模板表头,0),0))</f>
        <v/>
      </c>
      <c r="AK49" s="26" t="str">
        <f>IF(VLOOKUP($L49,怪物模板!$A:$N,MATCH(角色!AK$1,模板表头,0),0)=0,"",VLOOKUP($L49,怪物模板!$A:$N,MATCH(角色!AK$1,模板表头,0),0))</f>
        <v/>
      </c>
      <c r="AL49" s="26" t="str">
        <f>IF(VLOOKUP($L49,怪物模板!$A:$N,MATCH(角色!AL$1,模板表头,0),0)=0,"",VLOOKUP($L49,怪物模板!$A:$N,MATCH(角色!AL$1,模板表头,0),0))</f>
        <v/>
      </c>
      <c r="AM49" s="26" t="str">
        <f>VLOOKUP($L49,怪物模板!$A:$N,MATCH(角色!AM$1,模板表头,0),0)</f>
        <v>skeleton_archer_npc</v>
      </c>
      <c r="AN49" s="26">
        <f>IF(T49="monster",0.8,IF(T49="boss",1.3,IF(T49="entity",1,IF(T49="guard",1.5,1))))</f>
        <v>0.8</v>
      </c>
      <c r="AO49" s="26">
        <v>1</v>
      </c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>
        <f t="shared" si="5"/>
        <v>-1000</v>
      </c>
      <c r="BJ49" s="26">
        <f t="shared" si="6"/>
        <v>0</v>
      </c>
      <c r="BK49" s="26"/>
      <c r="BL49" s="9"/>
      <c r="BM49" s="26"/>
      <c r="BN49" s="26"/>
      <c r="BO49" s="26"/>
      <c r="BP49" s="26"/>
      <c r="BQ49" s="26"/>
      <c r="BR49" s="26"/>
      <c r="BS49" s="26"/>
      <c r="BT49" s="26"/>
      <c r="BU49" s="26" t="str">
        <f t="shared" si="12"/>
        <v/>
      </c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 t="str">
        <f t="shared" si="15"/>
        <v/>
      </c>
      <c r="CH49" s="26" t="str">
        <f t="shared" si="14"/>
        <v/>
      </c>
      <c r="CI49" s="26" t="str">
        <f t="shared" si="14"/>
        <v/>
      </c>
      <c r="CJ49" s="26" t="str">
        <f t="shared" si="14"/>
        <v/>
      </c>
      <c r="CK49" s="26" t="str">
        <f t="shared" si="14"/>
        <v/>
      </c>
      <c r="CL49" s="26" t="str">
        <f t="shared" si="14"/>
        <v/>
      </c>
      <c r="CM49" s="26" t="str">
        <f t="shared" si="14"/>
        <v/>
      </c>
      <c r="CN49" s="26" t="str">
        <f t="shared" si="14"/>
        <v/>
      </c>
      <c r="CO49" s="26" t="str">
        <f t="shared" si="14"/>
        <v/>
      </c>
    </row>
    <row r="50" spans="1:93" s="12" customFormat="1" ht="16.5" customHeight="1" x14ac:dyDescent="0.15">
      <c r="A50" s="26">
        <v>31036010</v>
      </c>
      <c r="B50" s="26" t="s">
        <v>42</v>
      </c>
      <c r="C50" s="26" t="s">
        <v>78</v>
      </c>
      <c r="D50" s="26">
        <v>50</v>
      </c>
      <c r="E50" s="26" t="str">
        <f t="shared" si="13"/>
        <v>undead3</v>
      </c>
      <c r="F50" s="26">
        <v>6</v>
      </c>
      <c r="G50" s="26" t="s">
        <v>104</v>
      </c>
      <c r="H50" s="26">
        <v>2</v>
      </c>
      <c r="I50" s="26" t="str">
        <f>VLOOKUP($L50,怪物模板!$A:$N,MATCH(角色!I$1,模板表头,0),0)</f>
        <v>phy</v>
      </c>
      <c r="J50" s="26"/>
      <c r="K50" s="26"/>
      <c r="L50" s="26" t="s">
        <v>378</v>
      </c>
      <c r="M50" s="26" t="str">
        <f>VLOOKUP($L50,怪物模板!$A:$N,MATCH(角色!M$1,模板表头,0),0)</f>
        <v>无对应英雄</v>
      </c>
      <c r="N50" s="26" t="str">
        <f>VLOOKUP($L50,怪物模板!$A:$N,MATCH(角色!N$1,模板表头,0),0)</f>
        <v>统一模板</v>
      </c>
      <c r="O50" s="26" t="s">
        <v>38</v>
      </c>
      <c r="P50" s="26">
        <v>1</v>
      </c>
      <c r="Q50" s="26">
        <v>1</v>
      </c>
      <c r="R50" s="26">
        <v>1</v>
      </c>
      <c r="S50" s="26" t="str">
        <f>VLOOKUP($L50,怪物模板!$A:$N,MATCH(角色!S$1,模板表头,0),0)</f>
        <v>chaos</v>
      </c>
      <c r="T50" s="26" t="s">
        <v>67</v>
      </c>
      <c r="U50" s="26" t="s">
        <v>148</v>
      </c>
      <c r="V50" s="26" t="s">
        <v>474</v>
      </c>
      <c r="W50" s="26"/>
      <c r="X50" s="26"/>
      <c r="Y50" s="26"/>
      <c r="Z50" s="26"/>
      <c r="AA50" s="26"/>
      <c r="AB50" s="26">
        <v>99</v>
      </c>
      <c r="AC50" s="26">
        <v>99</v>
      </c>
      <c r="AD50" s="26"/>
      <c r="AE50" s="26">
        <f t="shared" si="2"/>
        <v>2</v>
      </c>
      <c r="AF50" s="26">
        <v>0</v>
      </c>
      <c r="AG50" s="26" t="str">
        <f>VLOOKUP($L50,怪物模板!$A:$N,MATCH(角色!AG$1,模板表头,0),0)</f>
        <v>misc.5skills_self_hp_ratio</v>
      </c>
      <c r="AH50" s="26">
        <f>IF(VLOOKUP($L50,怪物模板!$A:$N,MATCH(角色!AH$1,模板表头,0),0)=0,"",VLOOKUP($L50,怪物模板!$A:$N,MATCH(角色!AH$1,模板表头,0),0))</f>
        <v>11990101</v>
      </c>
      <c r="AI50" s="26">
        <f>IF(VLOOKUP($L50,怪物模板!$A:$N,MATCH(角色!AI$1,模板表头,0),0)=0,"",VLOOKUP($L50,怪物模板!$A:$N,MATCH(角色!AI$1,模板表头,0),0))</f>
        <v>11990102</v>
      </c>
      <c r="AJ50" s="26" t="str">
        <f>IF(VLOOKUP($L50,怪物模板!$A:$N,MATCH(角色!AJ$1,模板表头,0),0)=0,"",VLOOKUP($L50,怪物模板!$A:$N,MATCH(角色!AJ$1,模板表头,0),0))</f>
        <v/>
      </c>
      <c r="AK50" s="26" t="str">
        <f>IF(VLOOKUP($L50,怪物模板!$A:$N,MATCH(角色!AK$1,模板表头,0),0)=0,"",VLOOKUP($L50,怪物模板!$A:$N,MATCH(角色!AK$1,模板表头,0),0))</f>
        <v/>
      </c>
      <c r="AL50" s="26" t="str">
        <f>IF(VLOOKUP($L50,怪物模板!$A:$N,MATCH(角色!AL$1,模板表头,0),0)=0,"",VLOOKUP($L50,怪物模板!$A:$N,MATCH(角色!AL$1,模板表头,0),0))</f>
        <v/>
      </c>
      <c r="AM50" s="26" t="str">
        <f>VLOOKUP($L50,怪物模板!$A:$N,MATCH(角色!AM$1,模板表头,0),0)</f>
        <v>treant</v>
      </c>
      <c r="AN50" s="26">
        <f>IF(T50="monster",0.8,IF(T50="boss",1.3,IF(T50="entity",1,IF(T50="guard",1.5,1))))</f>
        <v>0.8</v>
      </c>
      <c r="AO50" s="26">
        <v>1</v>
      </c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>
        <f t="shared" si="5"/>
        <v>-1000</v>
      </c>
      <c r="BJ50" s="26">
        <f t="shared" si="6"/>
        <v>0</v>
      </c>
      <c r="BK50" s="26"/>
      <c r="BL50" s="9"/>
      <c r="BM50" s="26"/>
      <c r="BN50" s="26"/>
      <c r="BO50" s="26"/>
      <c r="BP50" s="26"/>
      <c r="BQ50" s="26"/>
      <c r="BR50" s="26"/>
      <c r="BS50" s="26"/>
      <c r="BT50" s="26"/>
      <c r="BU50" s="26" t="str">
        <f t="shared" si="12"/>
        <v/>
      </c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 t="str">
        <f t="shared" si="15"/>
        <v/>
      </c>
      <c r="CH50" s="26" t="str">
        <f t="shared" si="14"/>
        <v/>
      </c>
      <c r="CI50" s="26" t="str">
        <f t="shared" si="14"/>
        <v/>
      </c>
      <c r="CJ50" s="26" t="str">
        <f t="shared" si="14"/>
        <v/>
      </c>
      <c r="CK50" s="26" t="str">
        <f t="shared" si="14"/>
        <v/>
      </c>
      <c r="CL50" s="26" t="str">
        <f t="shared" si="14"/>
        <v/>
      </c>
      <c r="CM50" s="26" t="str">
        <f t="shared" si="14"/>
        <v/>
      </c>
      <c r="CN50" s="26" t="str">
        <f t="shared" si="14"/>
        <v/>
      </c>
      <c r="CO50" s="26" t="str">
        <f t="shared" si="14"/>
        <v/>
      </c>
    </row>
    <row r="51" spans="1:93" s="12" customFormat="1" ht="16.5" customHeight="1" x14ac:dyDescent="0.15">
      <c r="A51" s="26">
        <v>31036011</v>
      </c>
      <c r="B51" s="26" t="s">
        <v>25</v>
      </c>
      <c r="C51" s="26" t="s">
        <v>78</v>
      </c>
      <c r="D51" s="26">
        <v>50</v>
      </c>
      <c r="E51" s="26" t="str">
        <f t="shared" si="13"/>
        <v>undead3</v>
      </c>
      <c r="F51" s="26">
        <v>6</v>
      </c>
      <c r="G51" s="26" t="s">
        <v>104</v>
      </c>
      <c r="H51" s="26">
        <v>3</v>
      </c>
      <c r="I51" s="26" t="str">
        <f>VLOOKUP($L51,怪物模板!$A:$N,MATCH(角色!I$1,模板表头,0),0)</f>
        <v>phy</v>
      </c>
      <c r="J51" s="26"/>
      <c r="K51" s="26"/>
      <c r="L51" s="26" t="s">
        <v>402</v>
      </c>
      <c r="M51" s="26" t="str">
        <f>VLOOKUP($L51,怪物模板!$A:$N,MATCH(角色!M$1,模板表头,0),0)</f>
        <v>骷髅射手</v>
      </c>
      <c r="N51" s="26" t="str">
        <f>VLOOKUP($L51,怪物模板!$A:$N,MATCH(角色!N$1,模板表头,0),0)</f>
        <v>统一模板</v>
      </c>
      <c r="O51" s="26" t="s">
        <v>38</v>
      </c>
      <c r="P51" s="26">
        <v>1</v>
      </c>
      <c r="Q51" s="26">
        <v>1</v>
      </c>
      <c r="R51" s="26">
        <v>1</v>
      </c>
      <c r="S51" s="26" t="str">
        <f>VLOOKUP($L51,怪物模板!$A:$N,MATCH(角色!S$1,模板表头,0),0)</f>
        <v>horde</v>
      </c>
      <c r="T51" s="26" t="s">
        <v>69</v>
      </c>
      <c r="U51" s="26" t="s">
        <v>148</v>
      </c>
      <c r="V51" s="26" t="s">
        <v>474</v>
      </c>
      <c r="W51" s="26"/>
      <c r="X51" s="26"/>
      <c r="Y51" s="26"/>
      <c r="Z51" s="26"/>
      <c r="AA51" s="26"/>
      <c r="AB51" s="26">
        <v>99</v>
      </c>
      <c r="AC51" s="26">
        <v>99</v>
      </c>
      <c r="AD51" s="26"/>
      <c r="AE51" s="26">
        <f t="shared" si="2"/>
        <v>2</v>
      </c>
      <c r="AF51" s="26">
        <v>0</v>
      </c>
      <c r="AG51" s="26" t="str">
        <f>VLOOKUP($L51,怪物模板!$A:$N,MATCH(角色!AG$1,模板表头,0),0)</f>
        <v>misc.5skills</v>
      </c>
      <c r="AH51" s="26">
        <f>IF(VLOOKUP($L51,怪物模板!$A:$N,MATCH(角色!AH$1,模板表头,0),0)=0,"",VLOOKUP($L51,怪物模板!$A:$N,MATCH(角色!AH$1,模板表头,0),0))</f>
        <v>11690101</v>
      </c>
      <c r="AI51" s="26">
        <f>IF(VLOOKUP($L51,怪物模板!$A:$N,MATCH(角色!AI$1,模板表头,0),0)=0,"",VLOOKUP($L51,怪物模板!$A:$N,MATCH(角色!AI$1,模板表头,0),0))</f>
        <v>11690102</v>
      </c>
      <c r="AJ51" s="26" t="str">
        <f>IF(VLOOKUP($L51,怪物模板!$A:$N,MATCH(角色!AJ$1,模板表头,0),0)=0,"",VLOOKUP($L51,怪物模板!$A:$N,MATCH(角色!AJ$1,模板表头,0),0))</f>
        <v/>
      </c>
      <c r="AK51" s="26" t="str">
        <f>IF(VLOOKUP($L51,怪物模板!$A:$N,MATCH(角色!AK$1,模板表头,0),0)=0,"",VLOOKUP($L51,怪物模板!$A:$N,MATCH(角色!AK$1,模板表头,0),0))</f>
        <v/>
      </c>
      <c r="AL51" s="26" t="str">
        <f>IF(VLOOKUP($L51,怪物模板!$A:$N,MATCH(角色!AL$1,模板表头,0),0)=0,"",VLOOKUP($L51,怪物模板!$A:$N,MATCH(角色!AL$1,模板表头,0),0))</f>
        <v/>
      </c>
      <c r="AM51" s="26" t="str">
        <f>VLOOKUP($L51,怪物模板!$A:$N,MATCH(角色!AM$1,模板表头,0),0)</f>
        <v>skeleton_archer_npc</v>
      </c>
      <c r="AN51" s="26">
        <f>IF(T51="monster",0.8,IF(T51="boss",1.3,IF(T51="entity",1,IF(T51="guard",1.5,1))))</f>
        <v>0.8</v>
      </c>
      <c r="AO51" s="26">
        <v>1</v>
      </c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>
        <f t="shared" si="5"/>
        <v>-1000</v>
      </c>
      <c r="BJ51" s="26">
        <f t="shared" si="6"/>
        <v>0</v>
      </c>
      <c r="BK51" s="26"/>
      <c r="BL51" s="9"/>
      <c r="BM51" s="26"/>
      <c r="BN51" s="26"/>
      <c r="BO51" s="26"/>
      <c r="BP51" s="26"/>
      <c r="BQ51" s="26"/>
      <c r="BR51" s="26"/>
      <c r="BS51" s="26"/>
      <c r="BT51" s="26"/>
      <c r="BU51" s="26" t="str">
        <f t="shared" si="12"/>
        <v/>
      </c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 t="str">
        <f t="shared" si="15"/>
        <v/>
      </c>
      <c r="CH51" s="26" t="str">
        <f t="shared" si="14"/>
        <v/>
      </c>
      <c r="CI51" s="26" t="str">
        <f t="shared" si="14"/>
        <v/>
      </c>
      <c r="CJ51" s="26" t="str">
        <f t="shared" si="14"/>
        <v/>
      </c>
      <c r="CK51" s="26" t="str">
        <f t="shared" si="14"/>
        <v/>
      </c>
      <c r="CL51" s="26" t="str">
        <f t="shared" si="14"/>
        <v/>
      </c>
      <c r="CM51" s="26" t="str">
        <f t="shared" si="14"/>
        <v/>
      </c>
      <c r="CN51" s="26" t="str">
        <f t="shared" si="14"/>
        <v/>
      </c>
      <c r="CO51" s="26" t="str">
        <f t="shared" si="14"/>
        <v/>
      </c>
    </row>
    <row r="52" spans="1:93" s="12" customFormat="1" ht="16.5" customHeight="1" x14ac:dyDescent="0.15">
      <c r="A52" s="26">
        <v>31036012</v>
      </c>
      <c r="B52" s="26" t="s">
        <v>163</v>
      </c>
      <c r="C52" s="26" t="s">
        <v>79</v>
      </c>
      <c r="D52" s="26">
        <v>50</v>
      </c>
      <c r="E52" s="26" t="str">
        <f t="shared" si="13"/>
        <v>undead3</v>
      </c>
      <c r="F52" s="26">
        <v>7</v>
      </c>
      <c r="G52" s="26" t="s">
        <v>105</v>
      </c>
      <c r="H52" s="26">
        <v>1</v>
      </c>
      <c r="I52" s="26" t="str">
        <f>VLOOKUP($L52,怪物模板!$A:$N,MATCH(角色!I$1,模板表头,0),0)</f>
        <v>mag</v>
      </c>
      <c r="J52" s="26"/>
      <c r="K52" s="26"/>
      <c r="L52" s="26" t="s">
        <v>501</v>
      </c>
      <c r="M52" s="26" t="str">
        <f>VLOOKUP($L52,怪物模板!$A:$N,MATCH(角色!M$1,模板表头,0),0)</f>
        <v>死亡骑士</v>
      </c>
      <c r="N52" s="26" t="str">
        <f>VLOOKUP($L52,怪物模板!$A:$N,MATCH(角色!N$1,模板表头,0),0)</f>
        <v>统一BOSS模板</v>
      </c>
      <c r="O52" s="26" t="s">
        <v>38</v>
      </c>
      <c r="P52" s="26">
        <v>7</v>
      </c>
      <c r="Q52" s="26">
        <v>3</v>
      </c>
      <c r="R52" s="26">
        <v>4</v>
      </c>
      <c r="S52" s="26" t="str">
        <f>VLOOKUP($L52,怪物模板!$A:$N,MATCH(角色!S$1,模板表头,0),0)</f>
        <v>chaos</v>
      </c>
      <c r="T52" s="26" t="s">
        <v>27</v>
      </c>
      <c r="U52" s="26" t="s">
        <v>148</v>
      </c>
      <c r="V52" s="26" t="s">
        <v>474</v>
      </c>
      <c r="W52" s="26"/>
      <c r="X52" s="26"/>
      <c r="Y52" s="26"/>
      <c r="Z52" s="26"/>
      <c r="AA52" s="26"/>
      <c r="AB52" s="26">
        <v>99</v>
      </c>
      <c r="AC52" s="26">
        <v>99</v>
      </c>
      <c r="AD52" s="26"/>
      <c r="AE52" s="26">
        <f t="shared" si="2"/>
        <v>2</v>
      </c>
      <c r="AF52" s="26">
        <v>0</v>
      </c>
      <c r="AG52" s="26" t="str">
        <f>VLOOKUP($L52,怪物模板!$A:$N,MATCH(角色!AG$1,模板表头,0),0)</f>
        <v>melee.knight_rider</v>
      </c>
      <c r="AH52" s="26">
        <f>IF(VLOOKUP($L52,怪物模板!$A:$N,MATCH(角色!AH$1,模板表头,0),0)=0,"",VLOOKUP($L52,怪物模板!$A:$N,MATCH(角色!AH$1,模板表头,0),0))</f>
        <v>11660301</v>
      </c>
      <c r="AI52" s="26">
        <f>IF(VLOOKUP($L52,怪物模板!$A:$N,MATCH(角色!AI$1,模板表头,0),0)=0,"",VLOOKUP($L52,怪物模板!$A:$N,MATCH(角色!AI$1,模板表头,0),0))</f>
        <v>11660302</v>
      </c>
      <c r="AJ52" s="26">
        <f>IF(VLOOKUP($L52,怪物模板!$A:$N,MATCH(角色!AJ$1,模板表头,0),0)=0,"",VLOOKUP($L52,怪物模板!$A:$N,MATCH(角色!AJ$1,模板表头,0),0))</f>
        <v>11660303</v>
      </c>
      <c r="AK52" s="26">
        <f>IF(VLOOKUP($L52,怪物模板!$A:$N,MATCH(角色!AK$1,模板表头,0),0)=0,"",VLOOKUP($L52,怪物模板!$A:$N,MATCH(角色!AK$1,模板表头,0),0))</f>
        <v>11660304</v>
      </c>
      <c r="AL52" s="26" t="str">
        <f>IF(VLOOKUP($L52,怪物模板!$A:$N,MATCH(角色!AL$1,模板表头,0),0)=0,"",VLOOKUP($L52,怪物模板!$A:$N,MATCH(角色!AL$1,模板表头,0),0))</f>
        <v/>
      </c>
      <c r="AM52" s="26" t="str">
        <f>VLOOKUP($L52,怪物模板!$A:$N,MATCH(角色!AM$1,模板表头,0),0)</f>
        <v>lich_king</v>
      </c>
      <c r="AN52" s="26">
        <v>1.5</v>
      </c>
      <c r="AO52" s="26">
        <v>1</v>
      </c>
      <c r="AP52" s="26"/>
      <c r="AQ52" s="26"/>
      <c r="AR52" s="26" t="s">
        <v>180</v>
      </c>
      <c r="AS52" s="26"/>
      <c r="AT52" s="26"/>
      <c r="AU52" s="26">
        <v>230021</v>
      </c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>
        <f t="shared" si="5"/>
        <v>-1000</v>
      </c>
      <c r="BJ52" s="26">
        <f t="shared" si="6"/>
        <v>0</v>
      </c>
      <c r="BK52" s="26"/>
      <c r="BL52" s="9"/>
      <c r="BM52" s="26"/>
      <c r="BN52" s="26"/>
      <c r="BO52" s="26"/>
      <c r="BP52" s="26"/>
      <c r="BQ52" s="26"/>
      <c r="BR52" s="26"/>
      <c r="BS52" s="26"/>
      <c r="BT52" s="26"/>
      <c r="BU52" s="26" t="str">
        <f t="shared" si="12"/>
        <v/>
      </c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 t="str">
        <f t="shared" si="15"/>
        <v/>
      </c>
      <c r="CH52" s="26" t="str">
        <f t="shared" si="14"/>
        <v/>
      </c>
      <c r="CI52" s="26" t="str">
        <f t="shared" si="14"/>
        <v/>
      </c>
      <c r="CJ52" s="26" t="str">
        <f t="shared" si="14"/>
        <v/>
      </c>
      <c r="CK52" s="26" t="str">
        <f t="shared" si="14"/>
        <v/>
      </c>
      <c r="CL52" s="26" t="str">
        <f t="shared" si="14"/>
        <v/>
      </c>
      <c r="CM52" s="26" t="str">
        <f t="shared" si="14"/>
        <v/>
      </c>
      <c r="CN52" s="26" t="str">
        <f t="shared" si="14"/>
        <v/>
      </c>
      <c r="CO52" s="26" t="str">
        <f t="shared" si="14"/>
        <v/>
      </c>
    </row>
    <row r="53" spans="1:93" s="12" customFormat="1" ht="16.5" customHeight="1" x14ac:dyDescent="0.15">
      <c r="A53" s="26">
        <v>31036013</v>
      </c>
      <c r="B53" s="26" t="s">
        <v>179</v>
      </c>
      <c r="C53" s="26" t="s">
        <v>79</v>
      </c>
      <c r="D53" s="26">
        <v>50</v>
      </c>
      <c r="E53" s="26" t="str">
        <f t="shared" si="13"/>
        <v>undead3</v>
      </c>
      <c r="F53" s="26">
        <v>7</v>
      </c>
      <c r="G53" s="26" t="s">
        <v>105</v>
      </c>
      <c r="H53" s="26">
        <v>4</v>
      </c>
      <c r="I53" s="26" t="str">
        <f>VLOOKUP($L53,怪物模板!$A:$N,MATCH(角色!I$1,模板表头,0),0)</f>
        <v>phy</v>
      </c>
      <c r="J53" s="26"/>
      <c r="K53" s="26"/>
      <c r="L53" s="26" t="s">
        <v>399</v>
      </c>
      <c r="M53" s="26" t="str">
        <f>VLOOKUP($L53,怪物模板!$A:$N,MATCH(角色!M$1,模板表头,0),0)</f>
        <v>骷髅法师</v>
      </c>
      <c r="N53" s="26" t="str">
        <f>VLOOKUP($L53,怪物模板!$A:$N,MATCH(角色!N$1,模板表头,0),0)</f>
        <v>统一模板</v>
      </c>
      <c r="O53" s="26" t="s">
        <v>38</v>
      </c>
      <c r="P53" s="26">
        <v>6</v>
      </c>
      <c r="Q53" s="26">
        <v>3</v>
      </c>
      <c r="R53" s="26">
        <f>VLOOKUP(P53,辅助表!$A$2:$B$10,2,FALSE)</f>
        <v>4</v>
      </c>
      <c r="S53" s="26" t="str">
        <f>VLOOKUP($L53,怪物模板!$A:$N,MATCH(角色!S$1,模板表头,0),0)</f>
        <v>horde</v>
      </c>
      <c r="T53" s="26" t="s">
        <v>176</v>
      </c>
      <c r="U53" s="26" t="s">
        <v>148</v>
      </c>
      <c r="V53" s="26" t="s">
        <v>474</v>
      </c>
      <c r="W53" s="26"/>
      <c r="X53" s="26"/>
      <c r="Y53" s="26"/>
      <c r="Z53" s="26"/>
      <c r="AA53" s="26"/>
      <c r="AB53" s="26">
        <v>99</v>
      </c>
      <c r="AC53" s="26">
        <v>99</v>
      </c>
      <c r="AD53" s="26"/>
      <c r="AE53" s="26">
        <f t="shared" si="2"/>
        <v>2</v>
      </c>
      <c r="AF53" s="26">
        <v>0</v>
      </c>
      <c r="AG53" s="26" t="str">
        <f>VLOOKUP($L53,怪物模板!$A:$N,MATCH(角色!AG$1,模板表头,0),0)</f>
        <v>healer.blood_priest</v>
      </c>
      <c r="AH53" s="26">
        <f>IF(VLOOKUP($L53,怪物模板!$A:$N,MATCH(角色!AH$1,模板表头,0),0)=0,"",VLOOKUP($L53,怪物模板!$A:$N,MATCH(角色!AH$1,模板表头,0),0))</f>
        <v>11999015</v>
      </c>
      <c r="AI53" s="26">
        <f>IF(VLOOKUP($L53,怪物模板!$A:$N,MATCH(角色!AI$1,模板表头,0),0)=0,"",VLOOKUP($L53,怪物模板!$A:$N,MATCH(角色!AI$1,模板表头,0),0))</f>
        <v>11999016</v>
      </c>
      <c r="AJ53" s="26" t="str">
        <f>IF(VLOOKUP($L53,怪物模板!$A:$N,MATCH(角色!AJ$1,模板表头,0),0)=0,"",VLOOKUP($L53,怪物模板!$A:$N,MATCH(角色!AJ$1,模板表头,0),0))</f>
        <v/>
      </c>
      <c r="AK53" s="26" t="str">
        <f>IF(VLOOKUP($L53,怪物模板!$A:$N,MATCH(角色!AK$1,模板表头,0),0)=0,"",VLOOKUP($L53,怪物模板!$A:$N,MATCH(角色!AK$1,模板表头,0),0))</f>
        <v/>
      </c>
      <c r="AL53" s="26" t="str">
        <f>IF(VLOOKUP($L53,怪物模板!$A:$N,MATCH(角色!AL$1,模板表头,0),0)=0,"",VLOOKUP($L53,怪物模板!$A:$N,MATCH(角色!AL$1,模板表头,0),0))</f>
        <v/>
      </c>
      <c r="AM53" s="26" t="str">
        <f>VLOOKUP($L53,怪物模板!$A:$N,MATCH(角色!AM$1,模板表头,0),0)</f>
        <v>skeleton_mage</v>
      </c>
      <c r="AN53" s="26">
        <v>1.1000000000000001</v>
      </c>
      <c r="AO53" s="26">
        <v>1</v>
      </c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>
        <f t="shared" si="5"/>
        <v>-1000</v>
      </c>
      <c r="BJ53" s="26">
        <f t="shared" si="6"/>
        <v>0</v>
      </c>
      <c r="BK53" s="26"/>
      <c r="BL53" s="9"/>
      <c r="BM53" s="26"/>
      <c r="BN53" s="26"/>
      <c r="BO53" s="26"/>
      <c r="BP53" s="26"/>
      <c r="BQ53" s="26"/>
      <c r="BR53" s="26"/>
      <c r="BS53" s="26"/>
      <c r="BT53" s="26"/>
      <c r="BU53" s="26" t="str">
        <f t="shared" ref="BU53:BU73" si="16">IF(OR(B53="骷髅战士",B53="骷髅法师"),-0.9,"")</f>
        <v/>
      </c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 t="str">
        <f t="shared" si="15"/>
        <v/>
      </c>
      <c r="CH53" s="26" t="str">
        <f t="shared" si="14"/>
        <v/>
      </c>
      <c r="CI53" s="26" t="str">
        <f t="shared" si="14"/>
        <v/>
      </c>
      <c r="CJ53" s="26" t="str">
        <f t="shared" si="14"/>
        <v/>
      </c>
      <c r="CK53" s="26" t="str">
        <f t="shared" si="14"/>
        <v/>
      </c>
      <c r="CL53" s="26" t="str">
        <f t="shared" si="14"/>
        <v/>
      </c>
      <c r="CM53" s="26" t="str">
        <f t="shared" si="14"/>
        <v/>
      </c>
      <c r="CN53" s="26" t="str">
        <f t="shared" si="14"/>
        <v/>
      </c>
      <c r="CO53" s="26" t="str">
        <f t="shared" si="14"/>
        <v/>
      </c>
    </row>
    <row r="54" spans="1:93" s="12" customFormat="1" x14ac:dyDescent="0.15">
      <c r="A54" s="26">
        <v>31036014</v>
      </c>
      <c r="B54" s="26" t="s">
        <v>178</v>
      </c>
      <c r="C54" s="26" t="s">
        <v>79</v>
      </c>
      <c r="D54" s="26">
        <v>50</v>
      </c>
      <c r="E54" s="26" t="str">
        <f t="shared" si="13"/>
        <v>undead3</v>
      </c>
      <c r="F54" s="26">
        <v>7</v>
      </c>
      <c r="G54" s="26" t="s">
        <v>105</v>
      </c>
      <c r="H54" s="26">
        <v>2</v>
      </c>
      <c r="I54" s="26" t="str">
        <f>VLOOKUP($L54,怪物模板!$A:$N,MATCH(角色!I$1,模板表头,0),0)</f>
        <v>phy</v>
      </c>
      <c r="J54" s="26"/>
      <c r="K54" s="26"/>
      <c r="L54" s="26" t="s">
        <v>376</v>
      </c>
      <c r="M54" s="26" t="str">
        <f>VLOOKUP($L54,怪物模板!$A:$N,MATCH(角色!M$1,模板表头,0),0)</f>
        <v>无对应英雄</v>
      </c>
      <c r="N54" s="26" t="str">
        <f>VLOOKUP($L54,怪物模板!$A:$N,MATCH(角色!N$1,模板表头,0),0)</f>
        <v>统一模板</v>
      </c>
      <c r="O54" s="26" t="s">
        <v>38</v>
      </c>
      <c r="P54" s="26">
        <v>5</v>
      </c>
      <c r="Q54" s="26">
        <v>3</v>
      </c>
      <c r="R54" s="26">
        <f>VLOOKUP(P54,辅助表!$A$2:$B$10,2,FALSE)</f>
        <v>3</v>
      </c>
      <c r="S54" s="26" t="str">
        <f>VLOOKUP($L54,怪物模板!$A:$N,MATCH(角色!S$1,模板表头,0),0)</f>
        <v>chaos</v>
      </c>
      <c r="T54" s="26" t="s">
        <v>185</v>
      </c>
      <c r="U54" s="26" t="s">
        <v>148</v>
      </c>
      <c r="V54" s="26" t="s">
        <v>474</v>
      </c>
      <c r="W54" s="26"/>
      <c r="X54" s="26"/>
      <c r="Y54" s="26"/>
      <c r="Z54" s="26"/>
      <c r="AA54" s="26"/>
      <c r="AB54" s="26">
        <v>99</v>
      </c>
      <c r="AC54" s="26">
        <v>99</v>
      </c>
      <c r="AD54" s="26"/>
      <c r="AE54" s="26">
        <f t="shared" si="2"/>
        <v>2</v>
      </c>
      <c r="AF54" s="26">
        <v>0</v>
      </c>
      <c r="AG54" s="26" t="str">
        <f>VLOOKUP($L54,怪物模板!$A:$N,MATCH(角色!AG$1,模板表头,0),0)</f>
        <v>misc.5skills</v>
      </c>
      <c r="AH54" s="26">
        <f>IF(VLOOKUP($L54,怪物模板!$A:$N,MATCH(角色!AH$1,模板表头,0),0)=0,"",VLOOKUP($L54,怪物模板!$A:$N,MATCH(角色!AH$1,模板表头,0),0))</f>
        <v>11999011</v>
      </c>
      <c r="AI54" s="26">
        <f>IF(VLOOKUP($L54,怪物模板!$A:$N,MATCH(角色!AI$1,模板表头,0),0)=0,"",VLOOKUP($L54,怪物模板!$A:$N,MATCH(角色!AI$1,模板表头,0),0))</f>
        <v>11999012</v>
      </c>
      <c r="AJ54" s="26" t="str">
        <f>IF(VLOOKUP($L54,怪物模板!$A:$N,MATCH(角色!AJ$1,模板表头,0),0)=0,"",VLOOKUP($L54,怪物模板!$A:$N,MATCH(角色!AJ$1,模板表头,0),0))</f>
        <v/>
      </c>
      <c r="AK54" s="26" t="str">
        <f>IF(VLOOKUP($L54,怪物模板!$A:$N,MATCH(角色!AK$1,模板表头,0),0)=0,"",VLOOKUP($L54,怪物模板!$A:$N,MATCH(角色!AK$1,模板表头,0),0))</f>
        <v/>
      </c>
      <c r="AL54" s="26" t="str">
        <f>IF(VLOOKUP($L54,怪物模板!$A:$N,MATCH(角色!AL$1,模板表头,0),0)=0,"",VLOOKUP($L54,怪物模板!$A:$N,MATCH(角色!AL$1,模板表头,0),0))</f>
        <v/>
      </c>
      <c r="AM54" s="26" t="str">
        <f>VLOOKUP($L54,怪物模板!$A:$N,MATCH(角色!AM$1,模板表头,0),0)</f>
        <v>medievil</v>
      </c>
      <c r="AN54" s="26">
        <v>1.1000000000000001</v>
      </c>
      <c r="AO54" s="26">
        <v>1</v>
      </c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>
        <f t="shared" si="5"/>
        <v>-1000</v>
      </c>
      <c r="BJ54" s="26">
        <f t="shared" si="6"/>
        <v>0</v>
      </c>
      <c r="BK54" s="26"/>
      <c r="BL54" s="9"/>
      <c r="BM54" s="26"/>
      <c r="BN54" s="26"/>
      <c r="BO54" s="26"/>
      <c r="BP54" s="26"/>
      <c r="BQ54" s="26"/>
      <c r="BR54" s="26"/>
      <c r="BS54" s="26"/>
      <c r="BT54" s="26"/>
      <c r="BU54" s="26" t="str">
        <f t="shared" si="16"/>
        <v/>
      </c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 t="str">
        <f t="shared" si="15"/>
        <v/>
      </c>
      <c r="CH54" s="26" t="str">
        <f t="shared" si="14"/>
        <v/>
      </c>
      <c r="CI54" s="26" t="str">
        <f t="shared" si="14"/>
        <v/>
      </c>
      <c r="CJ54" s="26" t="str">
        <f t="shared" si="14"/>
        <v/>
      </c>
      <c r="CK54" s="26" t="str">
        <f t="shared" si="14"/>
        <v/>
      </c>
      <c r="CL54" s="26" t="str">
        <f t="shared" si="14"/>
        <v/>
      </c>
      <c r="CM54" s="26" t="str">
        <f t="shared" si="14"/>
        <v/>
      </c>
      <c r="CN54" s="26" t="str">
        <f t="shared" si="14"/>
        <v/>
      </c>
      <c r="CO54" s="26" t="str">
        <f t="shared" si="14"/>
        <v/>
      </c>
    </row>
    <row r="55" spans="1:93" s="12" customFormat="1" ht="16.5" customHeight="1" x14ac:dyDescent="0.15">
      <c r="A55" s="26">
        <v>31036015</v>
      </c>
      <c r="B55" s="26" t="s">
        <v>164</v>
      </c>
      <c r="C55" s="26" t="s">
        <v>79</v>
      </c>
      <c r="D55" s="26">
        <v>50</v>
      </c>
      <c r="E55" s="26" t="str">
        <f t="shared" si="13"/>
        <v>undead3</v>
      </c>
      <c r="F55" s="26">
        <v>7</v>
      </c>
      <c r="G55" s="26" t="s">
        <v>105</v>
      </c>
      <c r="H55" s="26">
        <v>4</v>
      </c>
      <c r="I55" s="26" t="str">
        <f>VLOOKUP($L55,怪物模板!$A:$N,MATCH(角色!I$1,模板表头,0),0)</f>
        <v>mag</v>
      </c>
      <c r="J55" s="26"/>
      <c r="K55" s="26"/>
      <c r="L55" s="26" t="s">
        <v>406</v>
      </c>
      <c r="M55" s="26" t="str">
        <f>VLOOKUP($L55,怪物模板!$A:$N,MATCH(角色!M$1,模板表头,0),0)</f>
        <v>蛇头女妖</v>
      </c>
      <c r="N55" s="26" t="str">
        <f>VLOOKUP($L55,怪物模板!$A:$N,MATCH(角色!N$1,模板表头,0),0)</f>
        <v>BOSS特别4技能版，带禁锢技能，龙卷风必定击飞</v>
      </c>
      <c r="O55" s="26" t="s">
        <v>38</v>
      </c>
      <c r="P55" s="26">
        <v>6</v>
      </c>
      <c r="Q55" s="26">
        <v>3</v>
      </c>
      <c r="R55" s="26">
        <f>VLOOKUP(P55,辅助表!$A$2:$B$10,2,FALSE)</f>
        <v>4</v>
      </c>
      <c r="S55" s="26" t="str">
        <f>VLOOKUP($L55,怪物模板!$A:$N,MATCH(角色!S$1,模板表头,0),0)</f>
        <v>chaos</v>
      </c>
      <c r="T55" s="26" t="s">
        <v>186</v>
      </c>
      <c r="U55" s="26" t="s">
        <v>187</v>
      </c>
      <c r="V55" s="26" t="s">
        <v>474</v>
      </c>
      <c r="W55" s="26"/>
      <c r="X55" s="26"/>
      <c r="Y55" s="26"/>
      <c r="Z55" s="26"/>
      <c r="AA55" s="26"/>
      <c r="AB55" s="26">
        <v>99</v>
      </c>
      <c r="AC55" s="26">
        <v>99</v>
      </c>
      <c r="AD55" s="26"/>
      <c r="AE55" s="26">
        <f t="shared" si="2"/>
        <v>2</v>
      </c>
      <c r="AF55" s="26">
        <v>0</v>
      </c>
      <c r="AG55" s="26" t="str">
        <f>VLOOKUP($L55,怪物模板!$A:$N,MATCH(角色!AG$1,模板表头,0),0)</f>
        <v>misc.5skills</v>
      </c>
      <c r="AH55" s="26">
        <f>IF(VLOOKUP($L55,怪物模板!$A:$N,MATCH(角色!AH$1,模板表头,0),0)=0,"",VLOOKUP($L55,怪物模板!$A:$N,MATCH(角色!AH$1,模板表头,0),0))</f>
        <v>11660101</v>
      </c>
      <c r="AI55" s="26">
        <f>IF(VLOOKUP($L55,怪物模板!$A:$N,MATCH(角色!AI$1,模板表头,0),0)=0,"",VLOOKUP($L55,怪物模板!$A:$N,MATCH(角色!AI$1,模板表头,0),0))</f>
        <v>11999524</v>
      </c>
      <c r="AJ55" s="26">
        <f>IF(VLOOKUP($L55,怪物模板!$A:$N,MATCH(角色!AJ$1,模板表头,0),0)=0,"",VLOOKUP($L55,怪物模板!$A:$N,MATCH(角色!AJ$1,模板表头,0),0))</f>
        <v>11660103</v>
      </c>
      <c r="AK55" s="26">
        <f>IF(VLOOKUP($L55,怪物模板!$A:$N,MATCH(角色!AK$1,模板表头,0),0)=0,"",VLOOKUP($L55,怪物模板!$A:$N,MATCH(角色!AK$1,模板表头,0),0))</f>
        <v>11999529</v>
      </c>
      <c r="AL55" s="26">
        <f>IF(VLOOKUP($L55,怪物模板!$A:$N,MATCH(角色!AL$1,模板表头,0),0)=0,"",VLOOKUP($L55,怪物模板!$A:$N,MATCH(角色!AL$1,模板表头,0),0))</f>
        <v>11999525</v>
      </c>
      <c r="AM55" s="26" t="str">
        <f>VLOOKUP($L55,怪物模板!$A:$N,MATCH(角色!AM$1,模板表头,0),0)</f>
        <v>vashj_boss</v>
      </c>
      <c r="AN55" s="26">
        <v>1.5</v>
      </c>
      <c r="AO55" s="26">
        <v>1</v>
      </c>
      <c r="AP55" s="26"/>
      <c r="AQ55" s="26"/>
      <c r="AR55" s="26"/>
      <c r="AS55" s="26"/>
      <c r="AT55" s="26"/>
      <c r="AU55" s="26">
        <v>230011</v>
      </c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>
        <f t="shared" si="5"/>
        <v>-1000</v>
      </c>
      <c r="BJ55" s="26">
        <f t="shared" si="6"/>
        <v>0</v>
      </c>
      <c r="BK55" s="26"/>
      <c r="BL55" s="9"/>
      <c r="BM55" s="26"/>
      <c r="BN55" s="26"/>
      <c r="BO55" s="26"/>
      <c r="BP55" s="26"/>
      <c r="BQ55" s="26"/>
      <c r="BR55" s="26"/>
      <c r="BS55" s="26"/>
      <c r="BT55" s="26"/>
      <c r="BU55" s="26" t="str">
        <f t="shared" ref="BU55" si="17">IF(OR(B55="骷髅战士",B55="骷髅法师"),-0.9,"")</f>
        <v/>
      </c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 t="str">
        <f t="shared" si="15"/>
        <v/>
      </c>
      <c r="CH55" s="26" t="str">
        <f t="shared" si="14"/>
        <v/>
      </c>
      <c r="CI55" s="26" t="str">
        <f t="shared" si="14"/>
        <v/>
      </c>
      <c r="CJ55" s="26" t="str">
        <f t="shared" si="14"/>
        <v/>
      </c>
      <c r="CK55" s="26" t="str">
        <f t="shared" si="14"/>
        <v/>
      </c>
      <c r="CL55" s="26" t="str">
        <f t="shared" si="14"/>
        <v/>
      </c>
      <c r="CM55" s="26" t="str">
        <f t="shared" si="14"/>
        <v/>
      </c>
      <c r="CN55" s="26" t="str">
        <f t="shared" si="14"/>
        <v/>
      </c>
      <c r="CO55" s="26" t="str">
        <f t="shared" si="14"/>
        <v/>
      </c>
    </row>
    <row r="56" spans="1:93" s="12" customFormat="1" ht="16.5" customHeight="1" x14ac:dyDescent="0.15">
      <c r="A56" s="26">
        <v>31036041</v>
      </c>
      <c r="B56" s="26" t="s">
        <v>168</v>
      </c>
      <c r="C56" s="26" t="s">
        <v>63</v>
      </c>
      <c r="D56" s="26">
        <v>1</v>
      </c>
      <c r="E56" s="26" t="str">
        <f t="shared" si="13"/>
        <v>undead3</v>
      </c>
      <c r="F56" s="26">
        <v>1</v>
      </c>
      <c r="G56" s="26" t="s">
        <v>106</v>
      </c>
      <c r="H56" s="26">
        <v>1</v>
      </c>
      <c r="I56" s="26" t="str">
        <f>VLOOKUP($L56,怪物模板!$A:$N,MATCH(角色!I$1,模板表头,0),0)</f>
        <v>mix</v>
      </c>
      <c r="J56" s="26"/>
      <c r="K56" s="26"/>
      <c r="L56" s="26" t="s">
        <v>409</v>
      </c>
      <c r="M56" s="26" t="str">
        <f>VLOOKUP($L56,怪物模板!$A:$N,MATCH(角色!M$1,模板表头,0),0)</f>
        <v>无对应英雄</v>
      </c>
      <c r="N56" s="26" t="str">
        <f>VLOOKUP($L56,怪物模板!$A:$N,MATCH(角色!N$1,模板表头,0),0)</f>
        <v>无技能</v>
      </c>
      <c r="O56" s="26" t="s">
        <v>37</v>
      </c>
      <c r="P56" s="26">
        <v>1</v>
      </c>
      <c r="Q56" s="26">
        <v>5</v>
      </c>
      <c r="R56" s="26">
        <v>1</v>
      </c>
      <c r="S56" s="26" t="str">
        <f>VLOOKUP($L56,怪物模板!$A:$N,MATCH(角色!S$1,模板表头,0),0)</f>
        <v>order</v>
      </c>
      <c r="T56" s="26" t="s">
        <v>172</v>
      </c>
      <c r="U56" s="26"/>
      <c r="V56" s="26" t="s">
        <v>474</v>
      </c>
      <c r="W56" s="26" t="s">
        <v>170</v>
      </c>
      <c r="X56" s="26" t="s">
        <v>467</v>
      </c>
      <c r="Y56" s="26"/>
      <c r="Z56" s="26"/>
      <c r="AA56" s="26"/>
      <c r="AB56" s="26">
        <v>99</v>
      </c>
      <c r="AC56" s="26">
        <v>99</v>
      </c>
      <c r="AD56" s="26"/>
      <c r="AE56" s="26">
        <f t="shared" si="2"/>
        <v>20</v>
      </c>
      <c r="AF56" s="26">
        <f t="shared" ref="AF56:AF78" si="18">AE56</f>
        <v>20</v>
      </c>
      <c r="AG56" s="26" t="str">
        <f>VLOOKUP($L56,怪物模板!$A:$N,MATCH(角色!AG$1,模板表头,0),0)</f>
        <v>misc.entity</v>
      </c>
      <c r="AH56" s="26" t="str">
        <f>IF(VLOOKUP($L56,怪物模板!$A:$N,MATCH(角色!AH$1,模板表头,0),0)=0,"",VLOOKUP($L56,怪物模板!$A:$N,MATCH(角色!AH$1,模板表头,0),0))</f>
        <v/>
      </c>
      <c r="AI56" s="26" t="str">
        <f>IF(VLOOKUP($L56,怪物模板!$A:$N,MATCH(角色!AI$1,模板表头,0),0)=0,"",VLOOKUP($L56,怪物模板!$A:$N,MATCH(角色!AI$1,模板表头,0),0))</f>
        <v/>
      </c>
      <c r="AJ56" s="26" t="str">
        <f>IF(VLOOKUP($L56,怪物模板!$A:$N,MATCH(角色!AJ$1,模板表头,0),0)=0,"",VLOOKUP($L56,怪物模板!$A:$N,MATCH(角色!AJ$1,模板表头,0),0))</f>
        <v/>
      </c>
      <c r="AK56" s="26" t="str">
        <f>IF(VLOOKUP($L56,怪物模板!$A:$N,MATCH(角色!AK$1,模板表头,0),0)=0,"",VLOOKUP($L56,怪物模板!$A:$N,MATCH(角色!AK$1,模板表头,0),0))</f>
        <v/>
      </c>
      <c r="AL56" s="26" t="str">
        <f>IF(VLOOKUP($L56,怪物模板!$A:$N,MATCH(角色!AL$1,模板表头,0),0)=0,"",VLOOKUP($L56,怪物模板!$A:$N,MATCH(角色!AL$1,模板表头,0),0))</f>
        <v/>
      </c>
      <c r="AM56" s="26" t="str">
        <f>VLOOKUP($L56,怪物模板!$A:$N,MATCH(角色!AM$1,模板表头,0),0)</f>
        <v>devils_door_back</v>
      </c>
      <c r="AN56" s="26">
        <v>1</v>
      </c>
      <c r="AO56" s="26">
        <v>1</v>
      </c>
      <c r="AP56" s="26" t="s">
        <v>173</v>
      </c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>
        <f t="shared" si="5"/>
        <v>-1000</v>
      </c>
      <c r="BJ56" s="26">
        <f t="shared" si="6"/>
        <v>0</v>
      </c>
      <c r="BK56" s="26"/>
      <c r="BL56" s="9"/>
      <c r="BM56" s="26"/>
      <c r="BN56" s="26"/>
      <c r="BO56" s="26"/>
      <c r="BP56" s="26"/>
      <c r="BQ56" s="26"/>
      <c r="BR56" s="26"/>
      <c r="BS56" s="26"/>
      <c r="BT56" s="26"/>
      <c r="BU56" s="26" t="str">
        <f t="shared" si="16"/>
        <v/>
      </c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>
        <f t="shared" si="15"/>
        <v>5000</v>
      </c>
      <c r="CH56" s="26">
        <f t="shared" si="14"/>
        <v>5000</v>
      </c>
      <c r="CI56" s="26">
        <f t="shared" si="14"/>
        <v>5000</v>
      </c>
      <c r="CJ56" s="26">
        <f t="shared" si="14"/>
        <v>5000</v>
      </c>
      <c r="CK56" s="26">
        <f t="shared" si="14"/>
        <v>5000</v>
      </c>
      <c r="CL56" s="26">
        <f t="shared" si="14"/>
        <v>5000</v>
      </c>
      <c r="CM56" s="26">
        <f t="shared" si="14"/>
        <v>5000</v>
      </c>
      <c r="CN56" s="26">
        <f t="shared" si="14"/>
        <v>5000</v>
      </c>
      <c r="CO56" s="26">
        <f t="shared" si="14"/>
        <v>5000</v>
      </c>
    </row>
    <row r="57" spans="1:93" s="12" customFormat="1" ht="16.5" customHeight="1" x14ac:dyDescent="0.15">
      <c r="A57" s="26">
        <v>31036042</v>
      </c>
      <c r="B57" s="26" t="s">
        <v>169</v>
      </c>
      <c r="C57" s="26" t="s">
        <v>71</v>
      </c>
      <c r="D57" s="26">
        <v>1</v>
      </c>
      <c r="E57" s="26" t="str">
        <f t="shared" si="13"/>
        <v>undead3</v>
      </c>
      <c r="F57" s="26">
        <v>1</v>
      </c>
      <c r="G57" s="26" t="s">
        <v>106</v>
      </c>
      <c r="H57" s="26">
        <v>1</v>
      </c>
      <c r="I57" s="26" t="str">
        <f>VLOOKUP($L57,怪物模板!$A:$N,MATCH(角色!I$1,模板表头,0),0)</f>
        <v>mix</v>
      </c>
      <c r="J57" s="26"/>
      <c r="K57" s="26"/>
      <c r="L57" s="26" t="s">
        <v>408</v>
      </c>
      <c r="M57" s="26" t="str">
        <f>VLOOKUP($L57,怪物模板!$A:$N,MATCH(角色!M$1,模板表头,0),0)</f>
        <v>无对应英雄</v>
      </c>
      <c r="N57" s="26" t="str">
        <f>VLOOKUP($L57,怪物模板!$A:$N,MATCH(角色!N$1,模板表头,0),0)</f>
        <v>无技能</v>
      </c>
      <c r="O57" s="26" t="s">
        <v>37</v>
      </c>
      <c r="P57" s="26">
        <v>1</v>
      </c>
      <c r="Q57" s="26">
        <v>5</v>
      </c>
      <c r="R57" s="26">
        <v>1</v>
      </c>
      <c r="S57" s="26" t="str">
        <f>VLOOKUP($L57,怪物模板!$A:$N,MATCH(角色!S$1,模板表头,0),0)</f>
        <v>order</v>
      </c>
      <c r="T57" s="26" t="s">
        <v>172</v>
      </c>
      <c r="U57" s="26"/>
      <c r="V57" s="26" t="s">
        <v>474</v>
      </c>
      <c r="W57" s="26" t="s">
        <v>170</v>
      </c>
      <c r="X57" s="26" t="s">
        <v>467</v>
      </c>
      <c r="Y57" s="26"/>
      <c r="Z57" s="26"/>
      <c r="AA57" s="26"/>
      <c r="AB57" s="26">
        <v>99</v>
      </c>
      <c r="AC57" s="26">
        <v>99</v>
      </c>
      <c r="AD57" s="26"/>
      <c r="AE57" s="26">
        <f t="shared" si="2"/>
        <v>20</v>
      </c>
      <c r="AF57" s="26">
        <f t="shared" si="18"/>
        <v>20</v>
      </c>
      <c r="AG57" s="26" t="str">
        <f>VLOOKUP($L57,怪物模板!$A:$N,MATCH(角色!AG$1,模板表头,0),0)</f>
        <v>misc.entity</v>
      </c>
      <c r="AH57" s="26" t="str">
        <f>IF(VLOOKUP($L57,怪物模板!$A:$N,MATCH(角色!AH$1,模板表头,0),0)=0,"",VLOOKUP($L57,怪物模板!$A:$N,MATCH(角色!AH$1,模板表头,0),0))</f>
        <v/>
      </c>
      <c r="AI57" s="26" t="str">
        <f>IF(VLOOKUP($L57,怪物模板!$A:$N,MATCH(角色!AI$1,模板表头,0),0)=0,"",VLOOKUP($L57,怪物模板!$A:$N,MATCH(角色!AI$1,模板表头,0),0))</f>
        <v/>
      </c>
      <c r="AJ57" s="26" t="str">
        <f>IF(VLOOKUP($L57,怪物模板!$A:$N,MATCH(角色!AJ$1,模板表头,0),0)=0,"",VLOOKUP($L57,怪物模板!$A:$N,MATCH(角色!AJ$1,模板表头,0),0))</f>
        <v/>
      </c>
      <c r="AK57" s="26" t="str">
        <f>IF(VLOOKUP($L57,怪物模板!$A:$N,MATCH(角色!AK$1,模板表头,0),0)=0,"",VLOOKUP($L57,怪物模板!$A:$N,MATCH(角色!AK$1,模板表头,0),0))</f>
        <v/>
      </c>
      <c r="AL57" s="26" t="str">
        <f>IF(VLOOKUP($L57,怪物模板!$A:$N,MATCH(角色!AL$1,模板表头,0),0)=0,"",VLOOKUP($L57,怪物模板!$A:$N,MATCH(角色!AL$1,模板表头,0),0))</f>
        <v/>
      </c>
      <c r="AM57" s="26" t="str">
        <f>VLOOKUP($L57,怪物模板!$A:$N,MATCH(角色!AM$1,模板表头,0),0)</f>
        <v>devils_door</v>
      </c>
      <c r="AN57" s="26">
        <v>1.2</v>
      </c>
      <c r="AO57" s="26">
        <v>1</v>
      </c>
      <c r="AP57" s="26" t="s">
        <v>173</v>
      </c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>
        <f t="shared" si="5"/>
        <v>-1000</v>
      </c>
      <c r="BJ57" s="26">
        <f t="shared" si="6"/>
        <v>0</v>
      </c>
      <c r="BK57" s="26"/>
      <c r="BL57" s="9"/>
      <c r="BM57" s="26"/>
      <c r="BN57" s="26"/>
      <c r="BO57" s="26"/>
      <c r="BP57" s="26"/>
      <c r="BQ57" s="26"/>
      <c r="BR57" s="26"/>
      <c r="BS57" s="26"/>
      <c r="BT57" s="26"/>
      <c r="BU57" s="26" t="str">
        <f t="shared" si="16"/>
        <v/>
      </c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>
        <f t="shared" si="15"/>
        <v>5000</v>
      </c>
      <c r="CH57" s="26">
        <f t="shared" si="14"/>
        <v>5000</v>
      </c>
      <c r="CI57" s="26">
        <f t="shared" si="14"/>
        <v>5000</v>
      </c>
      <c r="CJ57" s="26">
        <f t="shared" si="14"/>
        <v>5000</v>
      </c>
      <c r="CK57" s="26">
        <f t="shared" si="14"/>
        <v>5000</v>
      </c>
      <c r="CL57" s="26">
        <f t="shared" si="14"/>
        <v>5000</v>
      </c>
      <c r="CM57" s="26">
        <f t="shared" si="14"/>
        <v>5000</v>
      </c>
      <c r="CN57" s="26">
        <f t="shared" si="14"/>
        <v>5000</v>
      </c>
      <c r="CO57" s="26">
        <f t="shared" si="14"/>
        <v>5000</v>
      </c>
    </row>
    <row r="58" spans="1:93" s="12" customFormat="1" ht="16.5" customHeight="1" x14ac:dyDescent="0.15">
      <c r="A58" s="26">
        <v>31036043</v>
      </c>
      <c r="B58" s="26" t="s">
        <v>169</v>
      </c>
      <c r="C58" s="26" t="s">
        <v>72</v>
      </c>
      <c r="D58" s="26">
        <v>1</v>
      </c>
      <c r="E58" s="26" t="str">
        <f t="shared" si="13"/>
        <v>undead3</v>
      </c>
      <c r="F58" s="26">
        <v>1</v>
      </c>
      <c r="G58" s="26" t="s">
        <v>106</v>
      </c>
      <c r="H58" s="26">
        <v>1</v>
      </c>
      <c r="I58" s="26" t="str">
        <f>VLOOKUP($L58,怪物模板!$A:$N,MATCH(角色!I$1,模板表头,0),0)</f>
        <v>mix</v>
      </c>
      <c r="J58" s="26"/>
      <c r="K58" s="26"/>
      <c r="L58" s="26" t="s">
        <v>380</v>
      </c>
      <c r="M58" s="26" t="str">
        <f>VLOOKUP($L58,怪物模板!$A:$N,MATCH(角色!M$1,模板表头,0),0)</f>
        <v>无对应英雄</v>
      </c>
      <c r="N58" s="26" t="str">
        <f>VLOOKUP($L58,怪物模板!$A:$N,MATCH(角色!N$1,模板表头,0),0)</f>
        <v>无技能</v>
      </c>
      <c r="O58" s="26" t="s">
        <v>37</v>
      </c>
      <c r="P58" s="26">
        <v>1</v>
      </c>
      <c r="Q58" s="26">
        <v>5</v>
      </c>
      <c r="R58" s="26">
        <v>1</v>
      </c>
      <c r="S58" s="26" t="str">
        <f>VLOOKUP($L58,怪物模板!$A:$N,MATCH(角色!S$1,模板表头,0),0)</f>
        <v>order</v>
      </c>
      <c r="T58" s="26" t="s">
        <v>172</v>
      </c>
      <c r="U58" s="26"/>
      <c r="V58" s="26" t="s">
        <v>474</v>
      </c>
      <c r="W58" s="26" t="s">
        <v>170</v>
      </c>
      <c r="X58" s="26" t="s">
        <v>467</v>
      </c>
      <c r="Y58" s="26"/>
      <c r="Z58" s="26"/>
      <c r="AA58" s="26"/>
      <c r="AB58" s="26">
        <v>99</v>
      </c>
      <c r="AC58" s="26">
        <v>99</v>
      </c>
      <c r="AD58" s="26"/>
      <c r="AE58" s="26">
        <f t="shared" si="2"/>
        <v>20</v>
      </c>
      <c r="AF58" s="26">
        <f t="shared" si="18"/>
        <v>20</v>
      </c>
      <c r="AG58" s="26" t="str">
        <f>VLOOKUP($L58,怪物模板!$A:$N,MATCH(角色!AG$1,模板表头,0),0)</f>
        <v>misc.entity</v>
      </c>
      <c r="AH58" s="26" t="str">
        <f>IF(VLOOKUP($L58,怪物模板!$A:$N,MATCH(角色!AH$1,模板表头,0),0)=0,"",VLOOKUP($L58,怪物模板!$A:$N,MATCH(角色!AH$1,模板表头,0),0))</f>
        <v/>
      </c>
      <c r="AI58" s="26" t="str">
        <f>IF(VLOOKUP($L58,怪物模板!$A:$N,MATCH(角色!AI$1,模板表头,0),0)=0,"",VLOOKUP($L58,怪物模板!$A:$N,MATCH(角色!AI$1,模板表头,0),0))</f>
        <v/>
      </c>
      <c r="AJ58" s="26" t="str">
        <f>IF(VLOOKUP($L58,怪物模板!$A:$N,MATCH(角色!AJ$1,模板表头,0),0)=0,"",VLOOKUP($L58,怪物模板!$A:$N,MATCH(角色!AJ$1,模板表头,0),0))</f>
        <v/>
      </c>
      <c r="AK58" s="26" t="str">
        <f>IF(VLOOKUP($L58,怪物模板!$A:$N,MATCH(角色!AK$1,模板表头,0),0)=0,"",VLOOKUP($L58,怪物模板!$A:$N,MATCH(角色!AK$1,模板表头,0),0))</f>
        <v/>
      </c>
      <c r="AL58" s="26" t="str">
        <f>IF(VLOOKUP($L58,怪物模板!$A:$N,MATCH(角色!AL$1,模板表头,0),0)=0,"",VLOOKUP($L58,怪物模板!$A:$N,MATCH(角色!AL$1,模板表头,0),0))</f>
        <v/>
      </c>
      <c r="AM58" s="26" t="str">
        <f>VLOOKUP($L58,怪物模板!$A:$N,MATCH(角色!AM$1,模板表头,0),0)</f>
        <v>devils_door</v>
      </c>
      <c r="AN58" s="26">
        <v>1.2</v>
      </c>
      <c r="AO58" s="26">
        <v>1</v>
      </c>
      <c r="AP58" s="26" t="s">
        <v>173</v>
      </c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>
        <f t="shared" si="5"/>
        <v>-1000</v>
      </c>
      <c r="BJ58" s="26">
        <f t="shared" si="6"/>
        <v>0</v>
      </c>
      <c r="BK58" s="26"/>
      <c r="BL58" s="9"/>
      <c r="BM58" s="26"/>
      <c r="BN58" s="26"/>
      <c r="BO58" s="26"/>
      <c r="BP58" s="26"/>
      <c r="BQ58" s="26"/>
      <c r="BR58" s="26"/>
      <c r="BS58" s="26"/>
      <c r="BT58" s="26"/>
      <c r="BU58" s="26" t="str">
        <f t="shared" si="16"/>
        <v/>
      </c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>
        <f t="shared" si="15"/>
        <v>5000</v>
      </c>
      <c r="CH58" s="26">
        <f t="shared" si="14"/>
        <v>5000</v>
      </c>
      <c r="CI58" s="26">
        <f t="shared" si="14"/>
        <v>5000</v>
      </c>
      <c r="CJ58" s="26">
        <f t="shared" si="14"/>
        <v>5000</v>
      </c>
      <c r="CK58" s="26">
        <f t="shared" si="14"/>
        <v>5000</v>
      </c>
      <c r="CL58" s="26">
        <f t="shared" si="14"/>
        <v>5000</v>
      </c>
      <c r="CM58" s="26">
        <f t="shared" si="14"/>
        <v>5000</v>
      </c>
      <c r="CN58" s="26">
        <f t="shared" si="14"/>
        <v>5000</v>
      </c>
      <c r="CO58" s="26">
        <f t="shared" si="14"/>
        <v>5000</v>
      </c>
    </row>
    <row r="59" spans="1:93" s="12" customFormat="1" ht="16.5" customHeight="1" x14ac:dyDescent="0.15">
      <c r="A59" s="26">
        <v>31036044</v>
      </c>
      <c r="B59" s="26" t="s">
        <v>168</v>
      </c>
      <c r="C59" s="26" t="s">
        <v>73</v>
      </c>
      <c r="D59" s="26">
        <v>1</v>
      </c>
      <c r="E59" s="26" t="str">
        <f t="shared" si="13"/>
        <v>undead3</v>
      </c>
      <c r="F59" s="26">
        <v>1</v>
      </c>
      <c r="G59" s="26" t="s">
        <v>106</v>
      </c>
      <c r="H59" s="26">
        <v>1</v>
      </c>
      <c r="I59" s="26" t="str">
        <f>VLOOKUP($L59,怪物模板!$A:$N,MATCH(角色!I$1,模板表头,0),0)</f>
        <v>mix</v>
      </c>
      <c r="J59" s="26"/>
      <c r="K59" s="26"/>
      <c r="L59" s="26" t="s">
        <v>409</v>
      </c>
      <c r="M59" s="26" t="str">
        <f>VLOOKUP($L59,怪物模板!$A:$N,MATCH(角色!M$1,模板表头,0),0)</f>
        <v>无对应英雄</v>
      </c>
      <c r="N59" s="26" t="str">
        <f>VLOOKUP($L59,怪物模板!$A:$N,MATCH(角色!N$1,模板表头,0),0)</f>
        <v>无技能</v>
      </c>
      <c r="O59" s="26" t="s">
        <v>37</v>
      </c>
      <c r="P59" s="26">
        <v>1</v>
      </c>
      <c r="Q59" s="26">
        <v>5</v>
      </c>
      <c r="R59" s="26">
        <v>1</v>
      </c>
      <c r="S59" s="26" t="str">
        <f>VLOOKUP($L59,怪物模板!$A:$N,MATCH(角色!S$1,模板表头,0),0)</f>
        <v>order</v>
      </c>
      <c r="T59" s="26" t="s">
        <v>172</v>
      </c>
      <c r="U59" s="26"/>
      <c r="V59" s="26" t="s">
        <v>474</v>
      </c>
      <c r="W59" s="26" t="s">
        <v>170</v>
      </c>
      <c r="X59" s="26" t="s">
        <v>467</v>
      </c>
      <c r="Y59" s="26"/>
      <c r="Z59" s="26"/>
      <c r="AA59" s="26"/>
      <c r="AB59" s="26">
        <v>99</v>
      </c>
      <c r="AC59" s="26">
        <v>99</v>
      </c>
      <c r="AD59" s="26"/>
      <c r="AE59" s="26">
        <f t="shared" si="2"/>
        <v>20</v>
      </c>
      <c r="AF59" s="26">
        <f t="shared" si="18"/>
        <v>20</v>
      </c>
      <c r="AG59" s="26" t="str">
        <f>VLOOKUP($L59,怪物模板!$A:$N,MATCH(角色!AG$1,模板表头,0),0)</f>
        <v>misc.entity</v>
      </c>
      <c r="AH59" s="26" t="str">
        <f>IF(VLOOKUP($L59,怪物模板!$A:$N,MATCH(角色!AH$1,模板表头,0),0)=0,"",VLOOKUP($L59,怪物模板!$A:$N,MATCH(角色!AH$1,模板表头,0),0))</f>
        <v/>
      </c>
      <c r="AI59" s="26" t="str">
        <f>IF(VLOOKUP($L59,怪物模板!$A:$N,MATCH(角色!AI$1,模板表头,0),0)=0,"",VLOOKUP($L59,怪物模板!$A:$N,MATCH(角色!AI$1,模板表头,0),0))</f>
        <v/>
      </c>
      <c r="AJ59" s="26" t="str">
        <f>IF(VLOOKUP($L59,怪物模板!$A:$N,MATCH(角色!AJ$1,模板表头,0),0)=0,"",VLOOKUP($L59,怪物模板!$A:$N,MATCH(角色!AJ$1,模板表头,0),0))</f>
        <v/>
      </c>
      <c r="AK59" s="26" t="str">
        <f>IF(VLOOKUP($L59,怪物模板!$A:$N,MATCH(角色!AK$1,模板表头,0),0)=0,"",VLOOKUP($L59,怪物模板!$A:$N,MATCH(角色!AK$1,模板表头,0),0))</f>
        <v/>
      </c>
      <c r="AL59" s="26" t="str">
        <f>IF(VLOOKUP($L59,怪物模板!$A:$N,MATCH(角色!AL$1,模板表头,0),0)=0,"",VLOOKUP($L59,怪物模板!$A:$N,MATCH(角色!AL$1,模板表头,0),0))</f>
        <v/>
      </c>
      <c r="AM59" s="26" t="str">
        <f>VLOOKUP($L59,怪物模板!$A:$N,MATCH(角色!AM$1,模板表头,0),0)</f>
        <v>devils_door_back</v>
      </c>
      <c r="AN59" s="26">
        <v>1</v>
      </c>
      <c r="AO59" s="26">
        <v>1</v>
      </c>
      <c r="AP59" s="26" t="s">
        <v>173</v>
      </c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>
        <f t="shared" si="5"/>
        <v>-1000</v>
      </c>
      <c r="BJ59" s="26">
        <f t="shared" si="6"/>
        <v>0</v>
      </c>
      <c r="BK59" s="26"/>
      <c r="BL59" s="9"/>
      <c r="BM59" s="26"/>
      <c r="BN59" s="26"/>
      <c r="BO59" s="26"/>
      <c r="BP59" s="26"/>
      <c r="BQ59" s="26"/>
      <c r="BR59" s="26"/>
      <c r="BS59" s="26"/>
      <c r="BT59" s="26"/>
      <c r="BU59" s="26" t="str">
        <f t="shared" si="16"/>
        <v/>
      </c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>
        <f t="shared" si="15"/>
        <v>5000</v>
      </c>
      <c r="CH59" s="26">
        <f t="shared" si="14"/>
        <v>5000</v>
      </c>
      <c r="CI59" s="26">
        <f t="shared" si="14"/>
        <v>5000</v>
      </c>
      <c r="CJ59" s="26">
        <f t="shared" si="14"/>
        <v>5000</v>
      </c>
      <c r="CK59" s="26">
        <f t="shared" si="14"/>
        <v>5000</v>
      </c>
      <c r="CL59" s="26">
        <f t="shared" si="14"/>
        <v>5000</v>
      </c>
      <c r="CM59" s="26">
        <f t="shared" si="14"/>
        <v>5000</v>
      </c>
      <c r="CN59" s="26">
        <f t="shared" si="14"/>
        <v>5000</v>
      </c>
      <c r="CO59" s="26">
        <f t="shared" si="14"/>
        <v>5000</v>
      </c>
    </row>
    <row r="60" spans="1:93" s="12" customFormat="1" ht="16.5" customHeight="1" x14ac:dyDescent="0.15">
      <c r="A60" s="9">
        <v>31036051</v>
      </c>
      <c r="B60" s="9" t="s">
        <v>159</v>
      </c>
      <c r="C60" s="9" t="s">
        <v>80</v>
      </c>
      <c r="D60" s="9">
        <v>55</v>
      </c>
      <c r="E60" s="9" t="s">
        <v>132</v>
      </c>
      <c r="F60" s="9">
        <v>1</v>
      </c>
      <c r="G60" s="9" t="s">
        <v>104</v>
      </c>
      <c r="H60" s="9">
        <v>2</v>
      </c>
      <c r="I60" s="9" t="str">
        <f>VLOOKUP($L60,怪物模板!$A:$N,MATCH(角色!I$1,模板表头,0),0)</f>
        <v>phy</v>
      </c>
      <c r="J60" s="9"/>
      <c r="K60" s="9"/>
      <c r="L60" s="9" t="s">
        <v>376</v>
      </c>
      <c r="M60" s="9" t="str">
        <f>VLOOKUP($L60,怪物模板!$A:$N,MATCH(角色!M$1,模板表头,0),0)</f>
        <v>无对应英雄</v>
      </c>
      <c r="N60" s="9" t="str">
        <f>VLOOKUP($L60,怪物模板!$A:$N,MATCH(角色!N$1,模板表头,0),0)</f>
        <v>统一模板</v>
      </c>
      <c r="O60" s="9" t="s">
        <v>38</v>
      </c>
      <c r="P60" s="9">
        <v>1</v>
      </c>
      <c r="Q60" s="9">
        <v>1</v>
      </c>
      <c r="R60" s="9">
        <v>1</v>
      </c>
      <c r="S60" s="9" t="str">
        <f>VLOOKUP($L60,怪物模板!$A:$N,MATCH(角色!S$1,模板表头,0),0)</f>
        <v>chaos</v>
      </c>
      <c r="T60" s="9" t="s">
        <v>67</v>
      </c>
      <c r="U60" s="9" t="s">
        <v>148</v>
      </c>
      <c r="V60" s="9" t="s">
        <v>474</v>
      </c>
      <c r="W60" s="9"/>
      <c r="X60" s="9"/>
      <c r="Y60" s="9"/>
      <c r="Z60" s="9"/>
      <c r="AA60" s="9"/>
      <c r="AB60" s="9">
        <v>99</v>
      </c>
      <c r="AC60" s="9">
        <v>99</v>
      </c>
      <c r="AD60" s="9"/>
      <c r="AE60" s="26">
        <f t="shared" si="2"/>
        <v>2</v>
      </c>
      <c r="AF60" s="26">
        <v>0</v>
      </c>
      <c r="AG60" s="9" t="str">
        <f>VLOOKUP($L60,怪物模板!$A:$N,MATCH(角色!AG$1,模板表头,0),0)</f>
        <v>misc.5skills</v>
      </c>
      <c r="AH60" s="9">
        <f>IF(VLOOKUP($L60,怪物模板!$A:$N,MATCH(角色!AH$1,模板表头,0),0)=0,"",VLOOKUP($L60,怪物模板!$A:$N,MATCH(角色!AH$1,模板表头,0),0))</f>
        <v>11999011</v>
      </c>
      <c r="AI60" s="9">
        <f>IF(VLOOKUP($L60,怪物模板!$A:$N,MATCH(角色!AI$1,模板表头,0),0)=0,"",VLOOKUP($L60,怪物模板!$A:$N,MATCH(角色!AI$1,模板表头,0),0))</f>
        <v>11999012</v>
      </c>
      <c r="AJ60" s="9" t="str">
        <f>IF(VLOOKUP($L60,怪物模板!$A:$N,MATCH(角色!AJ$1,模板表头,0),0)=0,"",VLOOKUP($L60,怪物模板!$A:$N,MATCH(角色!AJ$1,模板表头,0),0))</f>
        <v/>
      </c>
      <c r="AK60" s="9" t="str">
        <f>IF(VLOOKUP($L60,怪物模板!$A:$N,MATCH(角色!AK$1,模板表头,0),0)=0,"",VLOOKUP($L60,怪物模板!$A:$N,MATCH(角色!AK$1,模板表头,0),0))</f>
        <v/>
      </c>
      <c r="AL60" s="9" t="str">
        <f>IF(VLOOKUP($L60,怪物模板!$A:$N,MATCH(角色!AL$1,模板表头,0),0)=0,"",VLOOKUP($L60,怪物模板!$A:$N,MATCH(角色!AL$1,模板表头,0),0))</f>
        <v/>
      </c>
      <c r="AM60" s="9" t="str">
        <f>VLOOKUP($L60,怪物模板!$A:$N,MATCH(角色!AM$1,模板表头,0),0)</f>
        <v>medievil</v>
      </c>
      <c r="AN60" s="9">
        <f>IF(T60="monster",0.8,IF(T60="boss",1.3,IF(T60="entity",1,IF(T60="guard",1.5,1))))</f>
        <v>0.8</v>
      </c>
      <c r="AO60" s="9">
        <v>1</v>
      </c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26">
        <v>0</v>
      </c>
      <c r="BJ60" s="26">
        <f t="shared" si="6"/>
        <v>0</v>
      </c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>
        <f t="shared" si="16"/>
        <v>-0.9</v>
      </c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 t="str">
        <f t="shared" si="15"/>
        <v/>
      </c>
      <c r="CH60" s="9" t="str">
        <f t="shared" si="14"/>
        <v/>
      </c>
      <c r="CI60" s="9" t="str">
        <f t="shared" si="14"/>
        <v/>
      </c>
      <c r="CJ60" s="9" t="str">
        <f t="shared" si="14"/>
        <v/>
      </c>
      <c r="CK60" s="9" t="str">
        <f t="shared" si="14"/>
        <v/>
      </c>
      <c r="CL60" s="9" t="str">
        <f t="shared" si="14"/>
        <v/>
      </c>
      <c r="CM60" s="9" t="str">
        <f t="shared" si="14"/>
        <v/>
      </c>
      <c r="CN60" s="9" t="str">
        <f t="shared" si="14"/>
        <v/>
      </c>
      <c r="CO60" s="9" t="str">
        <f t="shared" si="14"/>
        <v/>
      </c>
    </row>
    <row r="61" spans="1:93" s="12" customFormat="1" ht="16.5" customHeight="1" x14ac:dyDescent="0.15">
      <c r="A61" s="9">
        <v>31036052</v>
      </c>
      <c r="B61" s="9" t="s">
        <v>160</v>
      </c>
      <c r="C61" s="9" t="s">
        <v>81</v>
      </c>
      <c r="D61" s="9">
        <v>57</v>
      </c>
      <c r="E61" s="9" t="str">
        <f>E60</f>
        <v>undead4</v>
      </c>
      <c r="F61" s="9">
        <v>2</v>
      </c>
      <c r="G61" s="9" t="s">
        <v>104</v>
      </c>
      <c r="H61" s="9">
        <v>3</v>
      </c>
      <c r="I61" s="9" t="str">
        <f>VLOOKUP($L61,怪物模板!$A:$N,MATCH(角色!I$1,模板表头,0),0)</f>
        <v>phy</v>
      </c>
      <c r="J61" s="9"/>
      <c r="K61" s="9"/>
      <c r="L61" s="9" t="s">
        <v>377</v>
      </c>
      <c r="M61" s="9" t="str">
        <f>VLOOKUP($L61,怪物模板!$A:$N,MATCH(角色!M$1,模板表头,0),0)</f>
        <v>骷髅法师</v>
      </c>
      <c r="N61" s="9" t="str">
        <f>VLOOKUP($L61,怪物模板!$A:$N,MATCH(角色!N$1,模板表头,0),0)</f>
        <v>统一模板</v>
      </c>
      <c r="O61" s="9" t="s">
        <v>37</v>
      </c>
      <c r="P61" s="9">
        <v>3</v>
      </c>
      <c r="Q61" s="9">
        <v>2</v>
      </c>
      <c r="R61" s="9">
        <v>2</v>
      </c>
      <c r="S61" s="9" t="str">
        <f>VLOOKUP($L61,怪物模板!$A:$N,MATCH(角色!S$1,模板表头,0),0)</f>
        <v>horde</v>
      </c>
      <c r="T61" s="9" t="s">
        <v>67</v>
      </c>
      <c r="U61" s="9" t="s">
        <v>148</v>
      </c>
      <c r="V61" s="9" t="s">
        <v>474</v>
      </c>
      <c r="W61" s="9"/>
      <c r="X61" s="9"/>
      <c r="Y61" s="9"/>
      <c r="Z61" s="9"/>
      <c r="AA61" s="9"/>
      <c r="AB61" s="9">
        <v>99</v>
      </c>
      <c r="AC61" s="9">
        <v>99</v>
      </c>
      <c r="AD61" s="9"/>
      <c r="AE61" s="26">
        <f t="shared" si="2"/>
        <v>2</v>
      </c>
      <c r="AF61" s="26">
        <v>0</v>
      </c>
      <c r="AG61" s="9" t="str">
        <f>VLOOKUP($L61,怪物模板!$A:$N,MATCH(角色!AG$1,模板表头,0),0)</f>
        <v>healer.blood_priest</v>
      </c>
      <c r="AH61" s="9">
        <f>IF(VLOOKUP($L61,怪物模板!$A:$N,MATCH(角色!AH$1,模板表头,0),0)=0,"",VLOOKUP($L61,怪物模板!$A:$N,MATCH(角色!AH$1,模板表头,0),0))</f>
        <v>11999015</v>
      </c>
      <c r="AI61" s="9">
        <f>IF(VLOOKUP($L61,怪物模板!$A:$N,MATCH(角色!AI$1,模板表头,0),0)=0,"",VLOOKUP($L61,怪物模板!$A:$N,MATCH(角色!AI$1,模板表头,0),0))</f>
        <v>11999016</v>
      </c>
      <c r="AJ61" s="9" t="str">
        <f>IF(VLOOKUP($L61,怪物模板!$A:$N,MATCH(角色!AJ$1,模板表头,0),0)=0,"",VLOOKUP($L61,怪物模板!$A:$N,MATCH(角色!AJ$1,模板表头,0),0))</f>
        <v/>
      </c>
      <c r="AK61" s="9" t="str">
        <f>IF(VLOOKUP($L61,怪物模板!$A:$N,MATCH(角色!AK$1,模板表头,0),0)=0,"",VLOOKUP($L61,怪物模板!$A:$N,MATCH(角色!AK$1,模板表头,0),0))</f>
        <v/>
      </c>
      <c r="AL61" s="9" t="str">
        <f>IF(VLOOKUP($L61,怪物模板!$A:$N,MATCH(角色!AL$1,模板表头,0),0)=0,"",VLOOKUP($L61,怪物模板!$A:$N,MATCH(角色!AL$1,模板表头,0),0))</f>
        <v/>
      </c>
      <c r="AM61" s="9" t="str">
        <f>VLOOKUP($L61,怪物模板!$A:$N,MATCH(角色!AM$1,模板表头,0),0)</f>
        <v>skeleton_mage</v>
      </c>
      <c r="AN61" s="9">
        <f>IF(T61="monster",0.8,IF(T61="boss",1.3,IF(T61="entity",1,IF(T61="guard",1.5,1))))</f>
        <v>0.8</v>
      </c>
      <c r="AO61" s="9">
        <v>1</v>
      </c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26">
        <f t="shared" si="5"/>
        <v>0</v>
      </c>
      <c r="BJ61" s="26">
        <f t="shared" si="6"/>
        <v>0</v>
      </c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>
        <f t="shared" si="16"/>
        <v>-0.9</v>
      </c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 t="str">
        <f t="shared" si="15"/>
        <v/>
      </c>
      <c r="CH61" s="9" t="str">
        <f t="shared" si="14"/>
        <v/>
      </c>
      <c r="CI61" s="9" t="str">
        <f t="shared" si="14"/>
        <v/>
      </c>
      <c r="CJ61" s="9" t="str">
        <f t="shared" si="14"/>
        <v/>
      </c>
      <c r="CK61" s="9" t="str">
        <f t="shared" si="14"/>
        <v/>
      </c>
      <c r="CL61" s="9" t="str">
        <f t="shared" si="14"/>
        <v/>
      </c>
      <c r="CM61" s="9" t="str">
        <f t="shared" si="14"/>
        <v/>
      </c>
      <c r="CN61" s="9" t="str">
        <f t="shared" si="14"/>
        <v/>
      </c>
      <c r="CO61" s="9" t="str">
        <f t="shared" si="14"/>
        <v/>
      </c>
    </row>
    <row r="62" spans="1:93" s="12" customFormat="1" ht="16.5" customHeight="1" x14ac:dyDescent="0.15">
      <c r="A62" s="9">
        <v>31036053</v>
      </c>
      <c r="B62" s="9" t="s">
        <v>159</v>
      </c>
      <c r="C62" s="9" t="s">
        <v>81</v>
      </c>
      <c r="D62" s="9">
        <v>57</v>
      </c>
      <c r="E62" s="9" t="str">
        <f t="shared" ref="E62:E73" si="19">E61</f>
        <v>undead4</v>
      </c>
      <c r="F62" s="9">
        <v>2</v>
      </c>
      <c r="G62" s="9" t="s">
        <v>104</v>
      </c>
      <c r="H62" s="9">
        <v>1</v>
      </c>
      <c r="I62" s="9" t="str">
        <f>VLOOKUP($L62,怪物模板!$A:$N,MATCH(角色!I$1,模板表头,0),0)</f>
        <v>phy</v>
      </c>
      <c r="J62" s="9"/>
      <c r="K62" s="9"/>
      <c r="L62" s="9" t="s">
        <v>400</v>
      </c>
      <c r="M62" s="9" t="str">
        <f>VLOOKUP($L62,怪物模板!$A:$N,MATCH(角色!M$1,模板表头,0),0)</f>
        <v>无对应英雄</v>
      </c>
      <c r="N62" s="9" t="str">
        <f>VLOOKUP($L62,怪物模板!$A:$N,MATCH(角色!N$1,模板表头,0),0)</f>
        <v>统一模板</v>
      </c>
      <c r="O62" s="9" t="s">
        <v>38</v>
      </c>
      <c r="P62" s="9">
        <v>2</v>
      </c>
      <c r="Q62" s="9">
        <v>2</v>
      </c>
      <c r="R62" s="9">
        <v>2</v>
      </c>
      <c r="S62" s="9" t="str">
        <f>VLOOKUP($L62,怪物模板!$A:$N,MATCH(角色!S$1,模板表头,0),0)</f>
        <v>chaos</v>
      </c>
      <c r="T62" s="9" t="s">
        <v>67</v>
      </c>
      <c r="U62" s="9" t="s">
        <v>148</v>
      </c>
      <c r="V62" s="9" t="s">
        <v>474</v>
      </c>
      <c r="W62" s="9"/>
      <c r="X62" s="9"/>
      <c r="Y62" s="9"/>
      <c r="Z62" s="9"/>
      <c r="AA62" s="9"/>
      <c r="AB62" s="9">
        <v>99</v>
      </c>
      <c r="AC62" s="9">
        <v>99</v>
      </c>
      <c r="AD62" s="9"/>
      <c r="AE62" s="26">
        <f t="shared" si="2"/>
        <v>2</v>
      </c>
      <c r="AF62" s="26">
        <v>0</v>
      </c>
      <c r="AG62" s="9" t="str">
        <f>VLOOKUP($L62,怪物模板!$A:$N,MATCH(角色!AG$1,模板表头,0),0)</f>
        <v>misc.5skills</v>
      </c>
      <c r="AH62" s="9">
        <f>IF(VLOOKUP($L62,怪物模板!$A:$N,MATCH(角色!AH$1,模板表头,0),0)=0,"",VLOOKUP($L62,怪物模板!$A:$N,MATCH(角色!AH$1,模板表头,0),0))</f>
        <v>11999011</v>
      </c>
      <c r="AI62" s="9">
        <f>IF(VLOOKUP($L62,怪物模板!$A:$N,MATCH(角色!AI$1,模板表头,0),0)=0,"",VLOOKUP($L62,怪物模板!$A:$N,MATCH(角色!AI$1,模板表头,0),0))</f>
        <v>11999012</v>
      </c>
      <c r="AJ62" s="9" t="str">
        <f>IF(VLOOKUP($L62,怪物模板!$A:$N,MATCH(角色!AJ$1,模板表头,0),0)=0,"",VLOOKUP($L62,怪物模板!$A:$N,MATCH(角色!AJ$1,模板表头,0),0))</f>
        <v/>
      </c>
      <c r="AK62" s="9" t="str">
        <f>IF(VLOOKUP($L62,怪物模板!$A:$N,MATCH(角色!AK$1,模板表头,0),0)=0,"",VLOOKUP($L62,怪物模板!$A:$N,MATCH(角色!AK$1,模板表头,0),0))</f>
        <v/>
      </c>
      <c r="AL62" s="9" t="str">
        <f>IF(VLOOKUP($L62,怪物模板!$A:$N,MATCH(角色!AL$1,模板表头,0),0)=0,"",VLOOKUP($L62,怪物模板!$A:$N,MATCH(角色!AL$1,模板表头,0),0))</f>
        <v/>
      </c>
      <c r="AM62" s="9" t="str">
        <f>VLOOKUP($L62,怪物模板!$A:$N,MATCH(角色!AM$1,模板表头,0),0)</f>
        <v>medievil</v>
      </c>
      <c r="AN62" s="9">
        <f>IF(T62="monster",0.8,IF(T62="boss",1.3,IF(T62="entity",1,IF(T62="guard",1.5,1))))</f>
        <v>0.8</v>
      </c>
      <c r="AO62" s="9">
        <v>1</v>
      </c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26">
        <f t="shared" si="5"/>
        <v>0</v>
      </c>
      <c r="BJ62" s="26">
        <f t="shared" si="6"/>
        <v>0</v>
      </c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>
        <f t="shared" si="16"/>
        <v>-0.9</v>
      </c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 t="str">
        <f t="shared" si="15"/>
        <v/>
      </c>
      <c r="CH62" s="9" t="str">
        <f t="shared" si="14"/>
        <v/>
      </c>
      <c r="CI62" s="9" t="str">
        <f t="shared" si="14"/>
        <v/>
      </c>
      <c r="CJ62" s="9" t="str">
        <f t="shared" si="14"/>
        <v/>
      </c>
      <c r="CK62" s="9" t="str">
        <f t="shared" si="14"/>
        <v/>
      </c>
      <c r="CL62" s="9" t="str">
        <f t="shared" si="14"/>
        <v/>
      </c>
      <c r="CM62" s="9" t="str">
        <f t="shared" si="14"/>
        <v/>
      </c>
      <c r="CN62" s="9" t="str">
        <f t="shared" si="14"/>
        <v/>
      </c>
      <c r="CO62" s="9" t="str">
        <f t="shared" si="14"/>
        <v/>
      </c>
    </row>
    <row r="63" spans="1:93" s="12" customFormat="1" ht="16.5" customHeight="1" x14ac:dyDescent="0.15">
      <c r="A63" s="9">
        <v>31036054</v>
      </c>
      <c r="B63" s="9" t="s">
        <v>160</v>
      </c>
      <c r="C63" s="9" t="s">
        <v>82</v>
      </c>
      <c r="D63" s="9">
        <v>60</v>
      </c>
      <c r="E63" s="9" t="str">
        <f t="shared" si="19"/>
        <v>undead4</v>
      </c>
      <c r="F63" s="9">
        <v>3</v>
      </c>
      <c r="G63" s="9" t="s">
        <v>104</v>
      </c>
      <c r="H63" s="9">
        <v>3</v>
      </c>
      <c r="I63" s="9" t="str">
        <f>VLOOKUP($L63,怪物模板!$A:$N,MATCH(角色!I$1,模板表头,0),0)</f>
        <v>phy</v>
      </c>
      <c r="J63" s="9"/>
      <c r="K63" s="9"/>
      <c r="L63" s="9" t="s">
        <v>377</v>
      </c>
      <c r="M63" s="9" t="str">
        <f>VLOOKUP($L63,怪物模板!$A:$N,MATCH(角色!M$1,模板表头,0),0)</f>
        <v>骷髅法师</v>
      </c>
      <c r="N63" s="9" t="str">
        <f>VLOOKUP($L63,怪物模板!$A:$N,MATCH(角色!N$1,模板表头,0),0)</f>
        <v>统一模板</v>
      </c>
      <c r="O63" s="9" t="s">
        <v>37</v>
      </c>
      <c r="P63" s="9">
        <v>3</v>
      </c>
      <c r="Q63" s="9">
        <v>2</v>
      </c>
      <c r="R63" s="9">
        <v>2</v>
      </c>
      <c r="S63" s="9" t="str">
        <f>VLOOKUP($L63,怪物模板!$A:$N,MATCH(角色!S$1,模板表头,0),0)</f>
        <v>horde</v>
      </c>
      <c r="T63" s="9" t="s">
        <v>67</v>
      </c>
      <c r="U63" s="9" t="s">
        <v>148</v>
      </c>
      <c r="V63" s="9" t="s">
        <v>474</v>
      </c>
      <c r="W63" s="9"/>
      <c r="X63" s="9"/>
      <c r="Y63" s="9"/>
      <c r="Z63" s="9"/>
      <c r="AA63" s="9"/>
      <c r="AB63" s="9">
        <v>99</v>
      </c>
      <c r="AC63" s="9">
        <v>99</v>
      </c>
      <c r="AD63" s="9"/>
      <c r="AE63" s="26">
        <f t="shared" si="2"/>
        <v>2</v>
      </c>
      <c r="AF63" s="26">
        <v>0</v>
      </c>
      <c r="AG63" s="9" t="str">
        <f>VLOOKUP($L63,怪物模板!$A:$N,MATCH(角色!AG$1,模板表头,0),0)</f>
        <v>healer.blood_priest</v>
      </c>
      <c r="AH63" s="9">
        <f>IF(VLOOKUP($L63,怪物模板!$A:$N,MATCH(角色!AH$1,模板表头,0),0)=0,"",VLOOKUP($L63,怪物模板!$A:$N,MATCH(角色!AH$1,模板表头,0),0))</f>
        <v>11999015</v>
      </c>
      <c r="AI63" s="9">
        <f>IF(VLOOKUP($L63,怪物模板!$A:$N,MATCH(角色!AI$1,模板表头,0),0)=0,"",VLOOKUP($L63,怪物模板!$A:$N,MATCH(角色!AI$1,模板表头,0),0))</f>
        <v>11999016</v>
      </c>
      <c r="AJ63" s="9" t="str">
        <f>IF(VLOOKUP($L63,怪物模板!$A:$N,MATCH(角色!AJ$1,模板表头,0),0)=0,"",VLOOKUP($L63,怪物模板!$A:$N,MATCH(角色!AJ$1,模板表头,0),0))</f>
        <v/>
      </c>
      <c r="AK63" s="9" t="str">
        <f>IF(VLOOKUP($L63,怪物模板!$A:$N,MATCH(角色!AK$1,模板表头,0),0)=0,"",VLOOKUP($L63,怪物模板!$A:$N,MATCH(角色!AK$1,模板表头,0),0))</f>
        <v/>
      </c>
      <c r="AL63" s="9" t="str">
        <f>IF(VLOOKUP($L63,怪物模板!$A:$N,MATCH(角色!AL$1,模板表头,0),0)=0,"",VLOOKUP($L63,怪物模板!$A:$N,MATCH(角色!AL$1,模板表头,0),0))</f>
        <v/>
      </c>
      <c r="AM63" s="9" t="str">
        <f>VLOOKUP($L63,怪物模板!$A:$N,MATCH(角色!AM$1,模板表头,0),0)</f>
        <v>skeleton_mage</v>
      </c>
      <c r="AN63" s="9">
        <f>IF(T63="monster",0.8,IF(T63="boss",1.3,IF(T63="entity",1,IF(T63="guard",1.5,1))))</f>
        <v>0.8</v>
      </c>
      <c r="AO63" s="9">
        <v>1</v>
      </c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26">
        <f t="shared" si="5"/>
        <v>0</v>
      </c>
      <c r="BJ63" s="26">
        <f t="shared" si="6"/>
        <v>0</v>
      </c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>
        <f t="shared" si="16"/>
        <v>-0.9</v>
      </c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 t="str">
        <f t="shared" si="15"/>
        <v/>
      </c>
      <c r="CH63" s="9" t="str">
        <f t="shared" si="14"/>
        <v/>
      </c>
      <c r="CI63" s="9" t="str">
        <f t="shared" si="14"/>
        <v/>
      </c>
      <c r="CJ63" s="9" t="str">
        <f t="shared" si="14"/>
        <v/>
      </c>
      <c r="CK63" s="9" t="str">
        <f t="shared" si="14"/>
        <v/>
      </c>
      <c r="CL63" s="9" t="str">
        <f t="shared" si="14"/>
        <v/>
      </c>
      <c r="CM63" s="9" t="str">
        <f t="shared" si="14"/>
        <v/>
      </c>
      <c r="CN63" s="9" t="str">
        <f t="shared" si="14"/>
        <v/>
      </c>
      <c r="CO63" s="9" t="str">
        <f t="shared" si="14"/>
        <v/>
      </c>
    </row>
    <row r="64" spans="1:93" s="12" customFormat="1" ht="16.5" customHeight="1" x14ac:dyDescent="0.15">
      <c r="A64" s="9">
        <v>31036055</v>
      </c>
      <c r="B64" s="9" t="s">
        <v>165</v>
      </c>
      <c r="C64" s="9" t="s">
        <v>82</v>
      </c>
      <c r="D64" s="9">
        <v>60</v>
      </c>
      <c r="E64" s="9" t="str">
        <f t="shared" si="19"/>
        <v>undead4</v>
      </c>
      <c r="F64" s="9">
        <v>3</v>
      </c>
      <c r="G64" s="9" t="s">
        <v>105</v>
      </c>
      <c r="H64" s="9">
        <v>2</v>
      </c>
      <c r="I64" s="9" t="str">
        <f>VLOOKUP($L64,怪物模板!$A:$N,MATCH(角色!I$1,模板表头,0),0)</f>
        <v>phy</v>
      </c>
      <c r="J64" s="9"/>
      <c r="K64" s="9"/>
      <c r="L64" s="9" t="s">
        <v>407</v>
      </c>
      <c r="M64" s="9" t="str">
        <f>VLOOKUP($L64,怪物模板!$A:$N,MATCH(角色!M$1,模板表头,0),0)</f>
        <v>无对应英雄</v>
      </c>
      <c r="N64" s="9" t="str">
        <f>VLOOKUP($L64,怪物模板!$A:$N,MATCH(角色!N$1,模板表头,0),0)</f>
        <v>特别BOSS版</v>
      </c>
      <c r="O64" s="9" t="s">
        <v>38</v>
      </c>
      <c r="P64" s="9">
        <v>5</v>
      </c>
      <c r="Q64" s="9">
        <v>3</v>
      </c>
      <c r="R64" s="9">
        <f>VLOOKUP(P64,辅助表!$A$2:$B$10,2,FALSE)</f>
        <v>3</v>
      </c>
      <c r="S64" s="9" t="str">
        <f>VLOOKUP($L64,怪物模板!$A:$N,MATCH(角色!S$1,模板表头,0),0)</f>
        <v>horde</v>
      </c>
      <c r="T64" s="9" t="s">
        <v>27</v>
      </c>
      <c r="U64" s="9" t="s">
        <v>187</v>
      </c>
      <c r="V64" s="9" t="s">
        <v>474</v>
      </c>
      <c r="W64" s="9"/>
      <c r="X64" s="9"/>
      <c r="Y64" s="9"/>
      <c r="Z64" s="9"/>
      <c r="AA64" s="9"/>
      <c r="AB64" s="9">
        <v>99</v>
      </c>
      <c r="AC64" s="9">
        <v>99</v>
      </c>
      <c r="AD64" s="9"/>
      <c r="AE64" s="26">
        <f t="shared" si="2"/>
        <v>2</v>
      </c>
      <c r="AF64" s="26">
        <v>0</v>
      </c>
      <c r="AG64" s="9" t="str">
        <f>VLOOKUP($L64,怪物模板!$A:$N,MATCH(角色!AG$1,模板表头,0),0)</f>
        <v>melee.taranzhu</v>
      </c>
      <c r="AH64" s="9">
        <f>IF(VLOOKUP($L64,怪物模板!$A:$N,MATCH(角色!AH$1,模板表头,0),0)=0,"",VLOOKUP($L64,怪物模板!$A:$N,MATCH(角色!AH$1,模板表头,0),0))</f>
        <v>11999548</v>
      </c>
      <c r="AI64" s="9">
        <f>IF(VLOOKUP($L64,怪物模板!$A:$N,MATCH(角色!AI$1,模板表头,0),0)=0,"",VLOOKUP($L64,怪物模板!$A:$N,MATCH(角色!AI$1,模板表头,0),0))</f>
        <v>11999522</v>
      </c>
      <c r="AJ64" s="9">
        <f>IF(VLOOKUP($L64,怪物模板!$A:$N,MATCH(角色!AJ$1,模板表头,0),0)=0,"",VLOOKUP($L64,怪物模板!$A:$N,MATCH(角色!AJ$1,模板表头,0),0))</f>
        <v>11999523</v>
      </c>
      <c r="AK64" s="9">
        <f>IF(VLOOKUP($L64,怪物模板!$A:$N,MATCH(角色!AK$1,模板表头,0),0)=0,"",VLOOKUP($L64,怪物模板!$A:$N,MATCH(角色!AK$1,模板表头,0),0))</f>
        <v>11999505</v>
      </c>
      <c r="AL64" s="9" t="str">
        <f>IF(VLOOKUP($L64,怪物模板!$A:$N,MATCH(角色!AL$1,模板表头,0),0)=0,"",VLOOKUP($L64,怪物模板!$A:$N,MATCH(角色!AL$1,模板表头,0),0))</f>
        <v/>
      </c>
      <c r="AM64" s="9" t="str">
        <f>VLOOKUP($L64,怪物模板!$A:$N,MATCH(角色!AM$1,模板表头,0),0)</f>
        <v>taranzhu_boss</v>
      </c>
      <c r="AN64" s="9">
        <v>1.5</v>
      </c>
      <c r="AO64" s="9">
        <v>1</v>
      </c>
      <c r="AP64" s="9"/>
      <c r="AQ64" s="9"/>
      <c r="AR64" s="9"/>
      <c r="AS64" s="9"/>
      <c r="AT64" s="9"/>
      <c r="AU64" s="9">
        <v>230021</v>
      </c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26">
        <f t="shared" si="5"/>
        <v>0</v>
      </c>
      <c r="BJ64" s="26">
        <f t="shared" si="6"/>
        <v>0</v>
      </c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 t="str">
        <f t="shared" si="16"/>
        <v/>
      </c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 t="str">
        <f t="shared" si="15"/>
        <v/>
      </c>
      <c r="CH64" s="9" t="str">
        <f t="shared" ref="CH64:CO88" si="20">IF($G64="boss",5000,"")</f>
        <v/>
      </c>
      <c r="CI64" s="9" t="str">
        <f t="shared" si="20"/>
        <v/>
      </c>
      <c r="CJ64" s="9" t="str">
        <f t="shared" si="20"/>
        <v/>
      </c>
      <c r="CK64" s="9" t="str">
        <f t="shared" si="20"/>
        <v/>
      </c>
      <c r="CL64" s="9" t="str">
        <f t="shared" si="20"/>
        <v/>
      </c>
      <c r="CM64" s="9" t="str">
        <f t="shared" si="20"/>
        <v/>
      </c>
      <c r="CN64" s="9" t="str">
        <f t="shared" si="20"/>
        <v/>
      </c>
      <c r="CO64" s="9" t="str">
        <f t="shared" si="20"/>
        <v/>
      </c>
    </row>
    <row r="65" spans="1:93" s="12" customFormat="1" ht="16.5" customHeight="1" x14ac:dyDescent="0.15">
      <c r="A65" s="9">
        <v>31036056</v>
      </c>
      <c r="B65" s="9" t="s">
        <v>183</v>
      </c>
      <c r="C65" s="9" t="s">
        <v>82</v>
      </c>
      <c r="D65" s="9">
        <v>62</v>
      </c>
      <c r="E65" s="9" t="str">
        <f t="shared" si="19"/>
        <v>undead4</v>
      </c>
      <c r="F65" s="9">
        <v>4</v>
      </c>
      <c r="G65" s="9" t="s">
        <v>105</v>
      </c>
      <c r="H65" s="9">
        <v>1</v>
      </c>
      <c r="I65" s="9" t="str">
        <f>VLOOKUP($L65,怪物模板!$A:$N,MATCH(角色!I$1,模板表头,0),0)</f>
        <v>phy</v>
      </c>
      <c r="J65" s="9"/>
      <c r="K65" s="9"/>
      <c r="L65" s="9" t="s">
        <v>403</v>
      </c>
      <c r="M65" s="9" t="str">
        <f>VLOOKUP($L65,怪物模板!$A:$N,MATCH(角色!M$1,模板表头,0),0)</f>
        <v>无对应英雄</v>
      </c>
      <c r="N65" s="9" t="str">
        <f>VLOOKUP($L65,怪物模板!$A:$N,MATCH(角色!N$1,模板表头,0),0)</f>
        <v>统一模板</v>
      </c>
      <c r="O65" s="9" t="s">
        <v>38</v>
      </c>
      <c r="P65" s="9">
        <v>4</v>
      </c>
      <c r="Q65" s="9">
        <v>2</v>
      </c>
      <c r="R65" s="9">
        <v>3</v>
      </c>
      <c r="S65" s="9" t="str">
        <f>VLOOKUP($L65,怪物模板!$A:$N,MATCH(角色!S$1,模板表头,0),0)</f>
        <v>chaos</v>
      </c>
      <c r="T65" s="9" t="s">
        <v>67</v>
      </c>
      <c r="U65" s="9" t="s">
        <v>148</v>
      </c>
      <c r="V65" s="9" t="s">
        <v>474</v>
      </c>
      <c r="W65" s="9"/>
      <c r="X65" s="9"/>
      <c r="Y65" s="9"/>
      <c r="Z65" s="9"/>
      <c r="AA65" s="9"/>
      <c r="AB65" s="9">
        <v>99</v>
      </c>
      <c r="AC65" s="9">
        <v>99</v>
      </c>
      <c r="AD65" s="9"/>
      <c r="AE65" s="26">
        <f t="shared" si="2"/>
        <v>2</v>
      </c>
      <c r="AF65" s="26">
        <v>0</v>
      </c>
      <c r="AG65" s="9" t="str">
        <f>VLOOKUP($L65,怪物模板!$A:$N,MATCH(角色!AG$1,模板表头,0),0)</f>
        <v>misc.5skills_self_hp_ratio</v>
      </c>
      <c r="AH65" s="9">
        <f>IF(VLOOKUP($L65,怪物模板!$A:$N,MATCH(角色!AH$1,模板表头,0),0)=0,"",VLOOKUP($L65,怪物模板!$A:$N,MATCH(角色!AH$1,模板表头,0),0))</f>
        <v>11990101</v>
      </c>
      <c r="AI65" s="9">
        <f>IF(VLOOKUP($L65,怪物模板!$A:$N,MATCH(角色!AI$1,模板表头,0),0)=0,"",VLOOKUP($L65,怪物模板!$A:$N,MATCH(角色!AI$1,模板表头,0),0))</f>
        <v>11990102</v>
      </c>
      <c r="AJ65" s="9" t="str">
        <f>IF(VLOOKUP($L65,怪物模板!$A:$N,MATCH(角色!AJ$1,模板表头,0),0)=0,"",VLOOKUP($L65,怪物模板!$A:$N,MATCH(角色!AJ$1,模板表头,0),0))</f>
        <v/>
      </c>
      <c r="AK65" s="9" t="str">
        <f>IF(VLOOKUP($L65,怪物模板!$A:$N,MATCH(角色!AK$1,模板表头,0),0)=0,"",VLOOKUP($L65,怪物模板!$A:$N,MATCH(角色!AK$1,模板表头,0),0))</f>
        <v/>
      </c>
      <c r="AL65" s="9" t="str">
        <f>IF(VLOOKUP($L65,怪物模板!$A:$N,MATCH(角色!AL$1,模板表头,0),0)=0,"",VLOOKUP($L65,怪物模板!$A:$N,MATCH(角色!AL$1,模板表头,0),0))</f>
        <v/>
      </c>
      <c r="AM65" s="9" t="str">
        <f>VLOOKUP($L65,怪物模板!$A:$N,MATCH(角色!AM$1,模板表头,0),0)</f>
        <v>treant</v>
      </c>
      <c r="AN65" s="9">
        <v>1.1000000000000001</v>
      </c>
      <c r="AO65" s="9">
        <v>1</v>
      </c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26">
        <f t="shared" si="5"/>
        <v>0</v>
      </c>
      <c r="BJ65" s="26">
        <f t="shared" si="6"/>
        <v>0</v>
      </c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 t="str">
        <f t="shared" si="16"/>
        <v/>
      </c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 t="str">
        <f t="shared" si="15"/>
        <v/>
      </c>
      <c r="CH65" s="9" t="str">
        <f t="shared" si="14"/>
        <v/>
      </c>
      <c r="CI65" s="9" t="str">
        <f t="shared" si="14"/>
        <v/>
      </c>
      <c r="CJ65" s="9" t="str">
        <f t="shared" si="14"/>
        <v/>
      </c>
      <c r="CK65" s="9" t="str">
        <f t="shared" si="14"/>
        <v/>
      </c>
      <c r="CL65" s="9" t="str">
        <f t="shared" si="14"/>
        <v/>
      </c>
      <c r="CM65" s="9" t="str">
        <f t="shared" si="14"/>
        <v/>
      </c>
      <c r="CN65" s="9" t="str">
        <f t="shared" si="14"/>
        <v/>
      </c>
      <c r="CO65" s="9" t="str">
        <f t="shared" si="14"/>
        <v/>
      </c>
    </row>
    <row r="66" spans="1:93" s="12" customFormat="1" ht="16.5" customHeight="1" x14ac:dyDescent="0.15">
      <c r="A66" s="9">
        <v>31036057</v>
      </c>
      <c r="B66" s="9" t="s">
        <v>160</v>
      </c>
      <c r="C66" s="9" t="s">
        <v>82</v>
      </c>
      <c r="D66" s="9">
        <v>62</v>
      </c>
      <c r="E66" s="9" t="str">
        <f t="shared" si="19"/>
        <v>undead4</v>
      </c>
      <c r="F66" s="9">
        <v>4</v>
      </c>
      <c r="G66" s="9" t="s">
        <v>105</v>
      </c>
      <c r="H66" s="9">
        <v>3</v>
      </c>
      <c r="I66" s="9" t="str">
        <f>VLOOKUP($L66,怪物模板!$A:$N,MATCH(角色!I$1,模板表头,0),0)</f>
        <v>phy</v>
      </c>
      <c r="J66" s="9"/>
      <c r="K66" s="9"/>
      <c r="L66" s="9" t="s">
        <v>377</v>
      </c>
      <c r="M66" s="9" t="str">
        <f>VLOOKUP($L66,怪物模板!$A:$N,MATCH(角色!M$1,模板表头,0),0)</f>
        <v>骷髅法师</v>
      </c>
      <c r="N66" s="9" t="str">
        <f>VLOOKUP($L66,怪物模板!$A:$N,MATCH(角色!N$1,模板表头,0),0)</f>
        <v>统一模板</v>
      </c>
      <c r="O66" s="9" t="s">
        <v>37</v>
      </c>
      <c r="P66" s="9">
        <v>3</v>
      </c>
      <c r="Q66" s="9">
        <v>2</v>
      </c>
      <c r="R66" s="9">
        <v>2</v>
      </c>
      <c r="S66" s="9" t="str">
        <f>VLOOKUP($L66,怪物模板!$A:$N,MATCH(角色!S$1,模板表头,0),0)</f>
        <v>horde</v>
      </c>
      <c r="T66" s="9" t="s">
        <v>67</v>
      </c>
      <c r="U66" s="9" t="s">
        <v>148</v>
      </c>
      <c r="V66" s="9" t="s">
        <v>474</v>
      </c>
      <c r="W66" s="9"/>
      <c r="X66" s="9"/>
      <c r="Y66" s="9"/>
      <c r="Z66" s="9"/>
      <c r="AA66" s="9"/>
      <c r="AB66" s="9">
        <v>99</v>
      </c>
      <c r="AC66" s="9">
        <v>99</v>
      </c>
      <c r="AD66" s="9"/>
      <c r="AE66" s="26">
        <f t="shared" si="2"/>
        <v>2</v>
      </c>
      <c r="AF66" s="26">
        <v>0</v>
      </c>
      <c r="AG66" s="9" t="str">
        <f>VLOOKUP($L66,怪物模板!$A:$N,MATCH(角色!AG$1,模板表头,0),0)</f>
        <v>healer.blood_priest</v>
      </c>
      <c r="AH66" s="9">
        <f>IF(VLOOKUP($L66,怪物模板!$A:$N,MATCH(角色!AH$1,模板表头,0),0)=0,"",VLOOKUP($L66,怪物模板!$A:$N,MATCH(角色!AH$1,模板表头,0),0))</f>
        <v>11999015</v>
      </c>
      <c r="AI66" s="9">
        <f>IF(VLOOKUP($L66,怪物模板!$A:$N,MATCH(角色!AI$1,模板表头,0),0)=0,"",VLOOKUP($L66,怪物模板!$A:$N,MATCH(角色!AI$1,模板表头,0),0))</f>
        <v>11999016</v>
      </c>
      <c r="AJ66" s="9" t="str">
        <f>IF(VLOOKUP($L66,怪物模板!$A:$N,MATCH(角色!AJ$1,模板表头,0),0)=0,"",VLOOKUP($L66,怪物模板!$A:$N,MATCH(角色!AJ$1,模板表头,0),0))</f>
        <v/>
      </c>
      <c r="AK66" s="9" t="str">
        <f>IF(VLOOKUP($L66,怪物模板!$A:$N,MATCH(角色!AK$1,模板表头,0),0)=0,"",VLOOKUP($L66,怪物模板!$A:$N,MATCH(角色!AK$1,模板表头,0),0))</f>
        <v/>
      </c>
      <c r="AL66" s="9" t="str">
        <f>IF(VLOOKUP($L66,怪物模板!$A:$N,MATCH(角色!AL$1,模板表头,0),0)=0,"",VLOOKUP($L66,怪物模板!$A:$N,MATCH(角色!AL$1,模板表头,0),0))</f>
        <v/>
      </c>
      <c r="AM66" s="9" t="str">
        <f>VLOOKUP($L66,怪物模板!$A:$N,MATCH(角色!AM$1,模板表头,0),0)</f>
        <v>skeleton_mage</v>
      </c>
      <c r="AN66" s="9">
        <v>1.1000000000000001</v>
      </c>
      <c r="AO66" s="9">
        <v>1</v>
      </c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26">
        <f t="shared" si="5"/>
        <v>0</v>
      </c>
      <c r="BJ66" s="26">
        <f t="shared" si="6"/>
        <v>0</v>
      </c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>
        <f t="shared" si="16"/>
        <v>-0.9</v>
      </c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 t="str">
        <f t="shared" si="15"/>
        <v/>
      </c>
      <c r="CH66" s="9" t="str">
        <f t="shared" si="14"/>
        <v/>
      </c>
      <c r="CI66" s="9" t="str">
        <f t="shared" si="20"/>
        <v/>
      </c>
      <c r="CJ66" s="9" t="str">
        <f t="shared" si="20"/>
        <v/>
      </c>
      <c r="CK66" s="9" t="str">
        <f t="shared" si="20"/>
        <v/>
      </c>
      <c r="CL66" s="9" t="str">
        <f t="shared" si="20"/>
        <v/>
      </c>
      <c r="CM66" s="9" t="str">
        <f t="shared" si="20"/>
        <v/>
      </c>
      <c r="CN66" s="9" t="str">
        <f t="shared" si="20"/>
        <v/>
      </c>
      <c r="CO66" s="9" t="str">
        <f t="shared" si="20"/>
        <v/>
      </c>
    </row>
    <row r="67" spans="1:93" s="12" customFormat="1" ht="16.5" customHeight="1" x14ac:dyDescent="0.15">
      <c r="A67" s="9">
        <v>31036058</v>
      </c>
      <c r="B67" s="9" t="s">
        <v>40</v>
      </c>
      <c r="C67" s="9" t="s">
        <v>83</v>
      </c>
      <c r="D67" s="9">
        <v>62</v>
      </c>
      <c r="E67" s="9" t="str">
        <f t="shared" si="19"/>
        <v>undead4</v>
      </c>
      <c r="F67" s="9">
        <v>5</v>
      </c>
      <c r="G67" s="9" t="s">
        <v>104</v>
      </c>
      <c r="H67" s="9">
        <v>2</v>
      </c>
      <c r="I67" s="9" t="str">
        <f>VLOOKUP($L67,怪物模板!$A:$N,MATCH(角色!I$1,模板表头,0),0)</f>
        <v>phy</v>
      </c>
      <c r="J67" s="9"/>
      <c r="K67" s="9"/>
      <c r="L67" s="9" t="s">
        <v>401</v>
      </c>
      <c r="M67" s="9" t="str">
        <f>VLOOKUP($L67,怪物模板!$A:$N,MATCH(角色!M$1,模板表头,0),0)</f>
        <v>无对应英雄</v>
      </c>
      <c r="N67" s="9" t="str">
        <f>VLOOKUP($L67,怪物模板!$A:$N,MATCH(角色!N$1,模板表头,0),0)</f>
        <v>新增突袭小招，大招改为引导</v>
      </c>
      <c r="O67" s="9" t="s">
        <v>38</v>
      </c>
      <c r="P67" s="9">
        <v>3</v>
      </c>
      <c r="Q67" s="9">
        <v>2</v>
      </c>
      <c r="R67" s="9">
        <v>2</v>
      </c>
      <c r="S67" s="9" t="str">
        <f>VLOOKUP($L67,怪物模板!$A:$N,MATCH(角色!S$1,模板表头,0),0)</f>
        <v>horde</v>
      </c>
      <c r="T67" s="9" t="s">
        <v>68</v>
      </c>
      <c r="U67" s="9" t="s">
        <v>148</v>
      </c>
      <c r="V67" s="9" t="s">
        <v>474</v>
      </c>
      <c r="W67" s="9"/>
      <c r="X67" s="9"/>
      <c r="Y67" s="9"/>
      <c r="Z67" s="9"/>
      <c r="AA67" s="9"/>
      <c r="AB67" s="9">
        <v>99</v>
      </c>
      <c r="AC67" s="9">
        <v>99</v>
      </c>
      <c r="AD67" s="9"/>
      <c r="AE67" s="26">
        <f t="shared" si="2"/>
        <v>2</v>
      </c>
      <c r="AF67" s="26">
        <v>0</v>
      </c>
      <c r="AG67" s="9" t="str">
        <f>VLOOKUP($L67,怪物模板!$A:$N,MATCH(角色!AG$1,模板表头,0),0)</f>
        <v>misc.5skills</v>
      </c>
      <c r="AH67" s="9">
        <f>IF(VLOOKUP($L67,怪物模板!$A:$N,MATCH(角色!AH$1,模板表头,0),0)=0,"",VLOOKUP($L67,怪物模板!$A:$N,MATCH(角色!AH$1,模板表头,0),0))</f>
        <v>11980101</v>
      </c>
      <c r="AI67" s="9">
        <f>IF(VLOOKUP($L67,怪物模板!$A:$N,MATCH(角色!AI$1,模板表头,0),0)=0,"",VLOOKUP($L67,怪物模板!$A:$N,MATCH(角色!AI$1,模板表头,0),0))</f>
        <v>11999536</v>
      </c>
      <c r="AJ67" s="9">
        <f>IF(VLOOKUP($L67,怪物模板!$A:$N,MATCH(角色!AJ$1,模板表头,0),0)=0,"",VLOOKUP($L67,怪物模板!$A:$N,MATCH(角色!AJ$1,模板表头,0),0))</f>
        <v>11999537</v>
      </c>
      <c r="AK67" s="9" t="str">
        <f>IF(VLOOKUP($L67,怪物模板!$A:$N,MATCH(角色!AK$1,模板表头,0),0)=0,"",VLOOKUP($L67,怪物模板!$A:$N,MATCH(角色!AK$1,模板表头,0),0))</f>
        <v/>
      </c>
      <c r="AL67" s="9" t="str">
        <f>IF(VLOOKUP($L67,怪物模板!$A:$N,MATCH(角色!AL$1,模板表头,0),0)=0,"",VLOOKUP($L67,怪物模板!$A:$N,MATCH(角色!AL$1,模板表头,0),0))</f>
        <v/>
      </c>
      <c r="AM67" s="9" t="str">
        <f>VLOOKUP($L67,怪物模板!$A:$N,MATCH(角色!AM$1,模板表头,0),0)</f>
        <v>rogue</v>
      </c>
      <c r="AN67" s="9">
        <f>IF(T67="monster",0.8,IF(T67="boss",1.3,IF(T67="entity",1,IF(T67="guard",1.5,1))))</f>
        <v>0.8</v>
      </c>
      <c r="AO67" s="9">
        <v>1</v>
      </c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26">
        <f t="shared" si="5"/>
        <v>0</v>
      </c>
      <c r="BJ67" s="26">
        <f t="shared" si="6"/>
        <v>0</v>
      </c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 t="str">
        <f t="shared" si="16"/>
        <v/>
      </c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 t="str">
        <f t="shared" si="15"/>
        <v/>
      </c>
      <c r="CH67" s="9" t="str">
        <f t="shared" si="20"/>
        <v/>
      </c>
      <c r="CI67" s="9" t="str">
        <f t="shared" si="20"/>
        <v/>
      </c>
      <c r="CJ67" s="9" t="str">
        <f t="shared" si="20"/>
        <v/>
      </c>
      <c r="CK67" s="9" t="str">
        <f t="shared" si="20"/>
        <v/>
      </c>
      <c r="CL67" s="9" t="str">
        <f t="shared" si="20"/>
        <v/>
      </c>
      <c r="CM67" s="9" t="str">
        <f t="shared" si="20"/>
        <v/>
      </c>
      <c r="CN67" s="9" t="str">
        <f t="shared" si="20"/>
        <v/>
      </c>
      <c r="CO67" s="9" t="str">
        <f t="shared" si="20"/>
        <v/>
      </c>
    </row>
    <row r="68" spans="1:93" s="12" customFormat="1" ht="16.5" customHeight="1" x14ac:dyDescent="0.15">
      <c r="A68" s="9">
        <v>31036059</v>
      </c>
      <c r="B68" s="9" t="s">
        <v>25</v>
      </c>
      <c r="C68" s="9" t="s">
        <v>83</v>
      </c>
      <c r="D68" s="9">
        <v>62</v>
      </c>
      <c r="E68" s="9" t="str">
        <f t="shared" si="19"/>
        <v>undead4</v>
      </c>
      <c r="F68" s="9">
        <v>5</v>
      </c>
      <c r="G68" s="9" t="s">
        <v>104</v>
      </c>
      <c r="H68" s="9">
        <v>3</v>
      </c>
      <c r="I68" s="9" t="str">
        <f>VLOOKUP($L68,怪物模板!$A:$N,MATCH(角色!I$1,模板表头,0),0)</f>
        <v>phy</v>
      </c>
      <c r="J68" s="9"/>
      <c r="K68" s="9"/>
      <c r="L68" s="9" t="s">
        <v>25</v>
      </c>
      <c r="M68" s="9" t="str">
        <f>VLOOKUP($L68,怪物模板!$A:$N,MATCH(角色!M$1,模板表头,0),0)</f>
        <v>骷髅射手</v>
      </c>
      <c r="N68" s="9" t="str">
        <f>VLOOKUP($L68,怪物模板!$A:$N,MATCH(角色!N$1,模板表头,0),0)</f>
        <v>统一模板</v>
      </c>
      <c r="O68" s="9" t="s">
        <v>38</v>
      </c>
      <c r="P68" s="9">
        <v>1</v>
      </c>
      <c r="Q68" s="9">
        <v>1</v>
      </c>
      <c r="R68" s="9">
        <v>1</v>
      </c>
      <c r="S68" s="9" t="str">
        <f>VLOOKUP($L68,怪物模板!$A:$N,MATCH(角色!S$1,模板表头,0),0)</f>
        <v>horde</v>
      </c>
      <c r="T68" s="9" t="s">
        <v>67</v>
      </c>
      <c r="U68" s="9" t="s">
        <v>148</v>
      </c>
      <c r="V68" s="9" t="s">
        <v>474</v>
      </c>
      <c r="W68" s="9"/>
      <c r="X68" s="9"/>
      <c r="Y68" s="9"/>
      <c r="Z68" s="9"/>
      <c r="AA68" s="9"/>
      <c r="AB68" s="9">
        <v>99</v>
      </c>
      <c r="AC68" s="9">
        <v>99</v>
      </c>
      <c r="AD68" s="9"/>
      <c r="AE68" s="26">
        <f t="shared" ref="AE68:AE97" si="21">IF(G68="BOSS",20,2)</f>
        <v>2</v>
      </c>
      <c r="AF68" s="26">
        <v>0</v>
      </c>
      <c r="AG68" s="9" t="str">
        <f>VLOOKUP($L68,怪物模板!$A:$N,MATCH(角色!AG$1,模板表头,0),0)</f>
        <v>misc.5skills</v>
      </c>
      <c r="AH68" s="9">
        <f>IF(VLOOKUP($L68,怪物模板!$A:$N,MATCH(角色!AH$1,模板表头,0),0)=0,"",VLOOKUP($L68,怪物模板!$A:$N,MATCH(角色!AH$1,模板表头,0),0))</f>
        <v>11690101</v>
      </c>
      <c r="AI68" s="9">
        <f>IF(VLOOKUP($L68,怪物模板!$A:$N,MATCH(角色!AI$1,模板表头,0),0)=0,"",VLOOKUP($L68,怪物模板!$A:$N,MATCH(角色!AI$1,模板表头,0),0))</f>
        <v>11690102</v>
      </c>
      <c r="AJ68" s="9" t="str">
        <f>IF(VLOOKUP($L68,怪物模板!$A:$N,MATCH(角色!AJ$1,模板表头,0),0)=0,"",VLOOKUP($L68,怪物模板!$A:$N,MATCH(角色!AJ$1,模板表头,0),0))</f>
        <v/>
      </c>
      <c r="AK68" s="9" t="str">
        <f>IF(VLOOKUP($L68,怪物模板!$A:$N,MATCH(角色!AK$1,模板表头,0),0)=0,"",VLOOKUP($L68,怪物模板!$A:$N,MATCH(角色!AK$1,模板表头,0),0))</f>
        <v/>
      </c>
      <c r="AL68" s="9" t="str">
        <f>IF(VLOOKUP($L68,怪物模板!$A:$N,MATCH(角色!AL$1,模板表头,0),0)=0,"",VLOOKUP($L68,怪物模板!$A:$N,MATCH(角色!AL$1,模板表头,0),0))</f>
        <v/>
      </c>
      <c r="AM68" s="9" t="str">
        <f>VLOOKUP($L68,怪物模板!$A:$N,MATCH(角色!AM$1,模板表头,0),0)</f>
        <v>skeleton_archer_npc</v>
      </c>
      <c r="AN68" s="9">
        <f>IF(T68="monster",0.8,IF(T68="boss",1.3,IF(T68="entity",1,IF(T68="guard",1.5,1))))</f>
        <v>0.8</v>
      </c>
      <c r="AO68" s="9">
        <v>1</v>
      </c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26">
        <f t="shared" si="5"/>
        <v>0</v>
      </c>
      <c r="BJ68" s="26">
        <f t="shared" si="6"/>
        <v>0</v>
      </c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 t="str">
        <f t="shared" si="16"/>
        <v/>
      </c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 t="str">
        <f t="shared" si="15"/>
        <v/>
      </c>
      <c r="CH68" s="9" t="str">
        <f t="shared" si="20"/>
        <v/>
      </c>
      <c r="CI68" s="9" t="str">
        <f t="shared" si="20"/>
        <v/>
      </c>
      <c r="CJ68" s="9" t="str">
        <f t="shared" si="20"/>
        <v/>
      </c>
      <c r="CK68" s="9" t="str">
        <f t="shared" si="20"/>
        <v/>
      </c>
      <c r="CL68" s="9" t="str">
        <f t="shared" si="20"/>
        <v/>
      </c>
      <c r="CM68" s="9" t="str">
        <f t="shared" si="20"/>
        <v/>
      </c>
      <c r="CN68" s="9" t="str">
        <f t="shared" si="20"/>
        <v/>
      </c>
      <c r="CO68" s="9" t="str">
        <f t="shared" si="20"/>
        <v/>
      </c>
    </row>
    <row r="69" spans="1:93" s="12" customFormat="1" ht="16.5" customHeight="1" x14ac:dyDescent="0.15">
      <c r="A69" s="9">
        <v>31036060</v>
      </c>
      <c r="B69" s="9" t="s">
        <v>42</v>
      </c>
      <c r="C69" s="9" t="s">
        <v>84</v>
      </c>
      <c r="D69" s="9">
        <v>65</v>
      </c>
      <c r="E69" s="9" t="str">
        <f t="shared" si="19"/>
        <v>undead4</v>
      </c>
      <c r="F69" s="9">
        <v>6</v>
      </c>
      <c r="G69" s="9" t="s">
        <v>104</v>
      </c>
      <c r="H69" s="9">
        <v>2</v>
      </c>
      <c r="I69" s="9" t="str">
        <f>VLOOKUP($L69,怪物模板!$A:$N,MATCH(角色!I$1,模板表头,0),0)</f>
        <v>phy</v>
      </c>
      <c r="J69" s="9"/>
      <c r="K69" s="9"/>
      <c r="L69" s="9" t="s">
        <v>403</v>
      </c>
      <c r="M69" s="9" t="str">
        <f>VLOOKUP($L69,怪物模板!$A:$N,MATCH(角色!M$1,模板表头,0),0)</f>
        <v>无对应英雄</v>
      </c>
      <c r="N69" s="9" t="str">
        <f>VLOOKUP($L69,怪物模板!$A:$N,MATCH(角色!N$1,模板表头,0),0)</f>
        <v>统一模板</v>
      </c>
      <c r="O69" s="9" t="s">
        <v>38</v>
      </c>
      <c r="P69" s="9">
        <v>1</v>
      </c>
      <c r="Q69" s="9">
        <v>1</v>
      </c>
      <c r="R69" s="9">
        <v>1</v>
      </c>
      <c r="S69" s="9" t="str">
        <f>VLOOKUP($L69,怪物模板!$A:$N,MATCH(角色!S$1,模板表头,0),0)</f>
        <v>chaos</v>
      </c>
      <c r="T69" s="9" t="s">
        <v>67</v>
      </c>
      <c r="U69" s="9" t="s">
        <v>148</v>
      </c>
      <c r="V69" s="9" t="s">
        <v>474</v>
      </c>
      <c r="W69" s="9"/>
      <c r="X69" s="9"/>
      <c r="Y69" s="9"/>
      <c r="Z69" s="9"/>
      <c r="AA69" s="9"/>
      <c r="AB69" s="9">
        <v>99</v>
      </c>
      <c r="AC69" s="9">
        <v>99</v>
      </c>
      <c r="AD69" s="9"/>
      <c r="AE69" s="26">
        <f t="shared" si="21"/>
        <v>2</v>
      </c>
      <c r="AF69" s="26">
        <v>0</v>
      </c>
      <c r="AG69" s="9" t="str">
        <f>VLOOKUP($L69,怪物模板!$A:$N,MATCH(角色!AG$1,模板表头,0),0)</f>
        <v>misc.5skills_self_hp_ratio</v>
      </c>
      <c r="AH69" s="9">
        <f>IF(VLOOKUP($L69,怪物模板!$A:$N,MATCH(角色!AH$1,模板表头,0),0)=0,"",VLOOKUP($L69,怪物模板!$A:$N,MATCH(角色!AH$1,模板表头,0),0))</f>
        <v>11990101</v>
      </c>
      <c r="AI69" s="9">
        <f>IF(VLOOKUP($L69,怪物模板!$A:$N,MATCH(角色!AI$1,模板表头,0),0)=0,"",VLOOKUP($L69,怪物模板!$A:$N,MATCH(角色!AI$1,模板表头,0),0))</f>
        <v>11990102</v>
      </c>
      <c r="AJ69" s="9" t="str">
        <f>IF(VLOOKUP($L69,怪物模板!$A:$N,MATCH(角色!AJ$1,模板表头,0),0)=0,"",VLOOKUP($L69,怪物模板!$A:$N,MATCH(角色!AJ$1,模板表头,0),0))</f>
        <v/>
      </c>
      <c r="AK69" s="9" t="str">
        <f>IF(VLOOKUP($L69,怪物模板!$A:$N,MATCH(角色!AK$1,模板表头,0),0)=0,"",VLOOKUP($L69,怪物模板!$A:$N,MATCH(角色!AK$1,模板表头,0),0))</f>
        <v/>
      </c>
      <c r="AL69" s="9" t="str">
        <f>IF(VLOOKUP($L69,怪物模板!$A:$N,MATCH(角色!AL$1,模板表头,0),0)=0,"",VLOOKUP($L69,怪物模板!$A:$N,MATCH(角色!AL$1,模板表头,0),0))</f>
        <v/>
      </c>
      <c r="AM69" s="9" t="str">
        <f>VLOOKUP($L69,怪物模板!$A:$N,MATCH(角色!AM$1,模板表头,0),0)</f>
        <v>treant</v>
      </c>
      <c r="AN69" s="9">
        <f>IF(T69="monster",0.8,IF(T69="boss",1.3,IF(T69="entity",1,IF(T69="guard",1.5,1))))</f>
        <v>0.8</v>
      </c>
      <c r="AO69" s="9">
        <v>1</v>
      </c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26">
        <f t="shared" ref="BI69:BI132" si="22">BI68</f>
        <v>0</v>
      </c>
      <c r="BJ69" s="26">
        <f t="shared" ref="BJ69:BJ132" si="23">BJ68</f>
        <v>0</v>
      </c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 t="str">
        <f t="shared" si="16"/>
        <v/>
      </c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 t="str">
        <f t="shared" si="15"/>
        <v/>
      </c>
      <c r="CH69" s="9" t="str">
        <f t="shared" si="20"/>
        <v/>
      </c>
      <c r="CI69" s="9" t="str">
        <f t="shared" si="20"/>
        <v/>
      </c>
      <c r="CJ69" s="9" t="str">
        <f t="shared" si="20"/>
        <v/>
      </c>
      <c r="CK69" s="9" t="str">
        <f t="shared" si="20"/>
        <v/>
      </c>
      <c r="CL69" s="9" t="str">
        <f t="shared" si="20"/>
        <v/>
      </c>
      <c r="CM69" s="9" t="str">
        <f t="shared" si="20"/>
        <v/>
      </c>
      <c r="CN69" s="9" t="str">
        <f t="shared" si="20"/>
        <v/>
      </c>
      <c r="CO69" s="9" t="str">
        <f t="shared" si="20"/>
        <v/>
      </c>
    </row>
    <row r="70" spans="1:93" s="12" customFormat="1" ht="16.5" customHeight="1" x14ac:dyDescent="0.15">
      <c r="A70" s="9">
        <v>31036061</v>
      </c>
      <c r="B70" s="9" t="s">
        <v>25</v>
      </c>
      <c r="C70" s="9" t="s">
        <v>84</v>
      </c>
      <c r="D70" s="9">
        <v>65</v>
      </c>
      <c r="E70" s="9" t="str">
        <f t="shared" si="19"/>
        <v>undead4</v>
      </c>
      <c r="F70" s="9">
        <v>6</v>
      </c>
      <c r="G70" s="9" t="s">
        <v>104</v>
      </c>
      <c r="H70" s="9">
        <v>3</v>
      </c>
      <c r="I70" s="9" t="str">
        <f>VLOOKUP($L70,怪物模板!$A:$N,MATCH(角色!I$1,模板表头,0),0)</f>
        <v>phy</v>
      </c>
      <c r="J70" s="9"/>
      <c r="K70" s="9"/>
      <c r="L70" s="9" t="s">
        <v>402</v>
      </c>
      <c r="M70" s="9" t="str">
        <f>VLOOKUP($L70,怪物模板!$A:$N,MATCH(角色!M$1,模板表头,0),0)</f>
        <v>骷髅射手</v>
      </c>
      <c r="N70" s="9" t="str">
        <f>VLOOKUP($L70,怪物模板!$A:$N,MATCH(角色!N$1,模板表头,0),0)</f>
        <v>统一模板</v>
      </c>
      <c r="O70" s="9" t="s">
        <v>38</v>
      </c>
      <c r="P70" s="9">
        <v>1</v>
      </c>
      <c r="Q70" s="9">
        <v>1</v>
      </c>
      <c r="R70" s="9">
        <v>1</v>
      </c>
      <c r="S70" s="9" t="str">
        <f>VLOOKUP($L70,怪物模板!$A:$N,MATCH(角色!S$1,模板表头,0),0)</f>
        <v>horde</v>
      </c>
      <c r="T70" s="9" t="s">
        <v>69</v>
      </c>
      <c r="U70" s="9" t="s">
        <v>148</v>
      </c>
      <c r="V70" s="9" t="s">
        <v>474</v>
      </c>
      <c r="W70" s="9"/>
      <c r="X70" s="9"/>
      <c r="Y70" s="9"/>
      <c r="Z70" s="9"/>
      <c r="AA70" s="9"/>
      <c r="AB70" s="9">
        <v>99</v>
      </c>
      <c r="AC70" s="9">
        <v>99</v>
      </c>
      <c r="AD70" s="9"/>
      <c r="AE70" s="26">
        <f t="shared" si="21"/>
        <v>2</v>
      </c>
      <c r="AF70" s="26">
        <v>0</v>
      </c>
      <c r="AG70" s="9" t="str">
        <f>VLOOKUP($L70,怪物模板!$A:$N,MATCH(角色!AG$1,模板表头,0),0)</f>
        <v>misc.5skills</v>
      </c>
      <c r="AH70" s="9">
        <f>IF(VLOOKUP($L70,怪物模板!$A:$N,MATCH(角色!AH$1,模板表头,0),0)=0,"",VLOOKUP($L70,怪物模板!$A:$N,MATCH(角色!AH$1,模板表头,0),0))</f>
        <v>11690101</v>
      </c>
      <c r="AI70" s="9">
        <f>IF(VLOOKUP($L70,怪物模板!$A:$N,MATCH(角色!AI$1,模板表头,0),0)=0,"",VLOOKUP($L70,怪物模板!$A:$N,MATCH(角色!AI$1,模板表头,0),0))</f>
        <v>11690102</v>
      </c>
      <c r="AJ70" s="9" t="str">
        <f>IF(VLOOKUP($L70,怪物模板!$A:$N,MATCH(角色!AJ$1,模板表头,0),0)=0,"",VLOOKUP($L70,怪物模板!$A:$N,MATCH(角色!AJ$1,模板表头,0),0))</f>
        <v/>
      </c>
      <c r="AK70" s="9" t="str">
        <f>IF(VLOOKUP($L70,怪物模板!$A:$N,MATCH(角色!AK$1,模板表头,0),0)=0,"",VLOOKUP($L70,怪物模板!$A:$N,MATCH(角色!AK$1,模板表头,0),0))</f>
        <v/>
      </c>
      <c r="AL70" s="9" t="str">
        <f>IF(VLOOKUP($L70,怪物模板!$A:$N,MATCH(角色!AL$1,模板表头,0),0)=0,"",VLOOKUP($L70,怪物模板!$A:$N,MATCH(角色!AL$1,模板表头,0),0))</f>
        <v/>
      </c>
      <c r="AM70" s="9" t="str">
        <f>VLOOKUP($L70,怪物模板!$A:$N,MATCH(角色!AM$1,模板表头,0),0)</f>
        <v>skeleton_archer_npc</v>
      </c>
      <c r="AN70" s="9">
        <f>IF(T70="monster",0.8,IF(T70="boss",1.3,IF(T70="entity",1,IF(T70="guard",1.5,1))))</f>
        <v>0.8</v>
      </c>
      <c r="AO70" s="9">
        <v>1</v>
      </c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26">
        <f t="shared" si="22"/>
        <v>0</v>
      </c>
      <c r="BJ70" s="26">
        <f t="shared" si="23"/>
        <v>0</v>
      </c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 t="str">
        <f t="shared" si="16"/>
        <v/>
      </c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 t="str">
        <f t="shared" si="15"/>
        <v/>
      </c>
      <c r="CH70" s="9" t="str">
        <f t="shared" si="20"/>
        <v/>
      </c>
      <c r="CI70" s="9" t="str">
        <f t="shared" si="20"/>
        <v/>
      </c>
      <c r="CJ70" s="9" t="str">
        <f t="shared" si="20"/>
        <v/>
      </c>
      <c r="CK70" s="9" t="str">
        <f t="shared" si="20"/>
        <v/>
      </c>
      <c r="CL70" s="9" t="str">
        <f t="shared" si="20"/>
        <v/>
      </c>
      <c r="CM70" s="9" t="str">
        <f t="shared" si="20"/>
        <v/>
      </c>
      <c r="CN70" s="9" t="str">
        <f t="shared" si="20"/>
        <v/>
      </c>
      <c r="CO70" s="9" t="str">
        <f t="shared" si="20"/>
        <v/>
      </c>
    </row>
    <row r="71" spans="1:93" s="12" customFormat="1" ht="16.5" customHeight="1" x14ac:dyDescent="0.15">
      <c r="A71" s="9">
        <v>31036062</v>
      </c>
      <c r="B71" s="9" t="s">
        <v>163</v>
      </c>
      <c r="C71" s="9" t="s">
        <v>85</v>
      </c>
      <c r="D71" s="9">
        <v>65</v>
      </c>
      <c r="E71" s="9" t="str">
        <f t="shared" si="19"/>
        <v>undead4</v>
      </c>
      <c r="F71" s="9">
        <v>7</v>
      </c>
      <c r="G71" s="9" t="s">
        <v>105</v>
      </c>
      <c r="H71" s="9">
        <v>1</v>
      </c>
      <c r="I71" s="9" t="str">
        <f>VLOOKUP($L71,怪物模板!$A:$N,MATCH(角色!I$1,模板表头,0),0)</f>
        <v>mag</v>
      </c>
      <c r="J71" s="9"/>
      <c r="K71" s="9"/>
      <c r="L71" s="9" t="s">
        <v>501</v>
      </c>
      <c r="M71" s="9" t="str">
        <f>VLOOKUP($L71,怪物模板!$A:$N,MATCH(角色!M$1,模板表头,0),0)</f>
        <v>死亡骑士</v>
      </c>
      <c r="N71" s="9" t="str">
        <f>VLOOKUP($L71,怪物模板!$A:$N,MATCH(角色!N$1,模板表头,0),0)</f>
        <v>统一BOSS模板</v>
      </c>
      <c r="O71" s="9" t="s">
        <v>38</v>
      </c>
      <c r="P71" s="9">
        <v>7</v>
      </c>
      <c r="Q71" s="9">
        <v>3</v>
      </c>
      <c r="R71" s="9">
        <v>4</v>
      </c>
      <c r="S71" s="9" t="str">
        <f>VLOOKUP($L71,怪物模板!$A:$N,MATCH(角色!S$1,模板表头,0),0)</f>
        <v>chaos</v>
      </c>
      <c r="T71" s="9" t="s">
        <v>27</v>
      </c>
      <c r="U71" s="9" t="s">
        <v>148</v>
      </c>
      <c r="V71" s="9" t="s">
        <v>474</v>
      </c>
      <c r="W71" s="9"/>
      <c r="X71" s="9"/>
      <c r="Y71" s="9"/>
      <c r="Z71" s="9"/>
      <c r="AA71" s="9"/>
      <c r="AB71" s="9">
        <v>99</v>
      </c>
      <c r="AC71" s="9">
        <v>99</v>
      </c>
      <c r="AD71" s="9"/>
      <c r="AE71" s="26">
        <f t="shared" si="21"/>
        <v>2</v>
      </c>
      <c r="AF71" s="26">
        <v>0</v>
      </c>
      <c r="AG71" s="9" t="str">
        <f>VLOOKUP($L71,怪物模板!$A:$N,MATCH(角色!AG$1,模板表头,0),0)</f>
        <v>melee.knight_rider</v>
      </c>
      <c r="AH71" s="9">
        <f>IF(VLOOKUP($L71,怪物模板!$A:$N,MATCH(角色!AH$1,模板表头,0),0)=0,"",VLOOKUP($L71,怪物模板!$A:$N,MATCH(角色!AH$1,模板表头,0),0))</f>
        <v>11660301</v>
      </c>
      <c r="AI71" s="9">
        <f>IF(VLOOKUP($L71,怪物模板!$A:$N,MATCH(角色!AI$1,模板表头,0),0)=0,"",VLOOKUP($L71,怪物模板!$A:$N,MATCH(角色!AI$1,模板表头,0),0))</f>
        <v>11660302</v>
      </c>
      <c r="AJ71" s="9">
        <f>IF(VLOOKUP($L71,怪物模板!$A:$N,MATCH(角色!AJ$1,模板表头,0),0)=0,"",VLOOKUP($L71,怪物模板!$A:$N,MATCH(角色!AJ$1,模板表头,0),0))</f>
        <v>11660303</v>
      </c>
      <c r="AK71" s="9">
        <f>IF(VLOOKUP($L71,怪物模板!$A:$N,MATCH(角色!AK$1,模板表头,0),0)=0,"",VLOOKUP($L71,怪物模板!$A:$N,MATCH(角色!AK$1,模板表头,0),0))</f>
        <v>11660304</v>
      </c>
      <c r="AL71" s="9" t="str">
        <f>IF(VLOOKUP($L71,怪物模板!$A:$N,MATCH(角色!AL$1,模板表头,0),0)=0,"",VLOOKUP($L71,怪物模板!$A:$N,MATCH(角色!AL$1,模板表头,0),0))</f>
        <v/>
      </c>
      <c r="AM71" s="9" t="str">
        <f>VLOOKUP($L71,怪物模板!$A:$N,MATCH(角色!AM$1,模板表头,0),0)</f>
        <v>lich_king</v>
      </c>
      <c r="AN71" s="9">
        <v>1.5</v>
      </c>
      <c r="AO71" s="9">
        <v>1</v>
      </c>
      <c r="AP71" s="9"/>
      <c r="AQ71" s="9"/>
      <c r="AR71" s="9"/>
      <c r="AS71" s="9"/>
      <c r="AT71" s="9"/>
      <c r="AU71" s="9">
        <v>230021</v>
      </c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26">
        <f t="shared" si="22"/>
        <v>0</v>
      </c>
      <c r="BJ71" s="26">
        <f t="shared" si="23"/>
        <v>0</v>
      </c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 t="str">
        <f t="shared" si="16"/>
        <v/>
      </c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 t="str">
        <f t="shared" si="15"/>
        <v/>
      </c>
      <c r="CH71" s="9" t="str">
        <f t="shared" si="20"/>
        <v/>
      </c>
      <c r="CI71" s="9" t="str">
        <f t="shared" si="20"/>
        <v/>
      </c>
      <c r="CJ71" s="9" t="str">
        <f t="shared" si="20"/>
        <v/>
      </c>
      <c r="CK71" s="9" t="str">
        <f t="shared" si="20"/>
        <v/>
      </c>
      <c r="CL71" s="9" t="str">
        <f t="shared" si="20"/>
        <v/>
      </c>
      <c r="CM71" s="9" t="str">
        <f t="shared" si="20"/>
        <v/>
      </c>
      <c r="CN71" s="9" t="str">
        <f t="shared" si="20"/>
        <v/>
      </c>
      <c r="CO71" s="9" t="str">
        <f t="shared" si="20"/>
        <v/>
      </c>
    </row>
    <row r="72" spans="1:93" s="12" customFormat="1" ht="16.5" customHeight="1" x14ac:dyDescent="0.15">
      <c r="A72" s="9">
        <v>31036063</v>
      </c>
      <c r="B72" s="9" t="s">
        <v>179</v>
      </c>
      <c r="C72" s="9" t="s">
        <v>85</v>
      </c>
      <c r="D72" s="9">
        <v>65</v>
      </c>
      <c r="E72" s="9" t="str">
        <f t="shared" si="19"/>
        <v>undead4</v>
      </c>
      <c r="F72" s="9">
        <v>7</v>
      </c>
      <c r="G72" s="9" t="s">
        <v>105</v>
      </c>
      <c r="H72" s="9">
        <v>4</v>
      </c>
      <c r="I72" s="9" t="str">
        <f>VLOOKUP($L72,怪物模板!$A:$N,MATCH(角色!I$1,模板表头,0),0)</f>
        <v>phy</v>
      </c>
      <c r="J72" s="9"/>
      <c r="K72" s="9"/>
      <c r="L72" s="9" t="s">
        <v>399</v>
      </c>
      <c r="M72" s="9" t="str">
        <f>VLOOKUP($L72,怪物模板!$A:$N,MATCH(角色!M$1,模板表头,0),0)</f>
        <v>骷髅法师</v>
      </c>
      <c r="N72" s="9" t="str">
        <f>VLOOKUP($L72,怪物模板!$A:$N,MATCH(角色!N$1,模板表头,0),0)</f>
        <v>统一模板</v>
      </c>
      <c r="O72" s="9" t="s">
        <v>38</v>
      </c>
      <c r="P72" s="9">
        <v>6</v>
      </c>
      <c r="Q72" s="9">
        <v>3</v>
      </c>
      <c r="R72" s="9">
        <f>VLOOKUP(P72,辅助表!$A$2:$B$10,2,FALSE)</f>
        <v>4</v>
      </c>
      <c r="S72" s="9" t="str">
        <f>VLOOKUP($L72,怪物模板!$A:$N,MATCH(角色!S$1,模板表头,0),0)</f>
        <v>horde</v>
      </c>
      <c r="T72" s="9" t="s">
        <v>176</v>
      </c>
      <c r="U72" s="9" t="s">
        <v>148</v>
      </c>
      <c r="V72" s="9" t="s">
        <v>474</v>
      </c>
      <c r="W72" s="9"/>
      <c r="X72" s="9"/>
      <c r="Y72" s="9"/>
      <c r="Z72" s="9"/>
      <c r="AA72" s="9"/>
      <c r="AB72" s="9">
        <v>99</v>
      </c>
      <c r="AC72" s="9">
        <v>99</v>
      </c>
      <c r="AD72" s="9"/>
      <c r="AE72" s="26">
        <f t="shared" si="21"/>
        <v>2</v>
      </c>
      <c r="AF72" s="26">
        <v>0</v>
      </c>
      <c r="AG72" s="9" t="str">
        <f>VLOOKUP($L72,怪物模板!$A:$N,MATCH(角色!AG$1,模板表头,0),0)</f>
        <v>healer.blood_priest</v>
      </c>
      <c r="AH72" s="9">
        <f>IF(VLOOKUP($L72,怪物模板!$A:$N,MATCH(角色!AH$1,模板表头,0),0)=0,"",VLOOKUP($L72,怪物模板!$A:$N,MATCH(角色!AH$1,模板表头,0),0))</f>
        <v>11999015</v>
      </c>
      <c r="AI72" s="9">
        <f>IF(VLOOKUP($L72,怪物模板!$A:$N,MATCH(角色!AI$1,模板表头,0),0)=0,"",VLOOKUP($L72,怪物模板!$A:$N,MATCH(角色!AI$1,模板表头,0),0))</f>
        <v>11999016</v>
      </c>
      <c r="AJ72" s="9" t="str">
        <f>IF(VLOOKUP($L72,怪物模板!$A:$N,MATCH(角色!AJ$1,模板表头,0),0)=0,"",VLOOKUP($L72,怪物模板!$A:$N,MATCH(角色!AJ$1,模板表头,0),0))</f>
        <v/>
      </c>
      <c r="AK72" s="9" t="str">
        <f>IF(VLOOKUP($L72,怪物模板!$A:$N,MATCH(角色!AK$1,模板表头,0),0)=0,"",VLOOKUP($L72,怪物模板!$A:$N,MATCH(角色!AK$1,模板表头,0),0))</f>
        <v/>
      </c>
      <c r="AL72" s="9" t="str">
        <f>IF(VLOOKUP($L72,怪物模板!$A:$N,MATCH(角色!AL$1,模板表头,0),0)=0,"",VLOOKUP($L72,怪物模板!$A:$N,MATCH(角色!AL$1,模板表头,0),0))</f>
        <v/>
      </c>
      <c r="AM72" s="9" t="str">
        <f>VLOOKUP($L72,怪物模板!$A:$N,MATCH(角色!AM$1,模板表头,0),0)</f>
        <v>skeleton_mage</v>
      </c>
      <c r="AN72" s="9">
        <v>1.1000000000000001</v>
      </c>
      <c r="AO72" s="9">
        <v>1</v>
      </c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26">
        <f t="shared" si="22"/>
        <v>0</v>
      </c>
      <c r="BJ72" s="26">
        <f t="shared" si="23"/>
        <v>0</v>
      </c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 t="str">
        <f t="shared" si="16"/>
        <v/>
      </c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 t="str">
        <f t="shared" si="15"/>
        <v/>
      </c>
      <c r="CH72" s="9" t="str">
        <f t="shared" si="20"/>
        <v/>
      </c>
      <c r="CI72" s="9" t="str">
        <f t="shared" si="20"/>
        <v/>
      </c>
      <c r="CJ72" s="9" t="str">
        <f t="shared" si="20"/>
        <v/>
      </c>
      <c r="CK72" s="9" t="str">
        <f t="shared" si="20"/>
        <v/>
      </c>
      <c r="CL72" s="9" t="str">
        <f t="shared" si="20"/>
        <v/>
      </c>
      <c r="CM72" s="9" t="str">
        <f t="shared" si="20"/>
        <v/>
      </c>
      <c r="CN72" s="9" t="str">
        <f t="shared" si="20"/>
        <v/>
      </c>
      <c r="CO72" s="9" t="str">
        <f t="shared" si="20"/>
        <v/>
      </c>
    </row>
    <row r="73" spans="1:93" s="12" customFormat="1" x14ac:dyDescent="0.15">
      <c r="A73" s="9">
        <v>31036064</v>
      </c>
      <c r="B73" s="9" t="s">
        <v>178</v>
      </c>
      <c r="C73" s="9" t="s">
        <v>85</v>
      </c>
      <c r="D73" s="9">
        <v>65</v>
      </c>
      <c r="E73" s="9" t="str">
        <f t="shared" si="19"/>
        <v>undead4</v>
      </c>
      <c r="F73" s="9">
        <v>7</v>
      </c>
      <c r="G73" s="9" t="s">
        <v>105</v>
      </c>
      <c r="H73" s="9">
        <v>2</v>
      </c>
      <c r="I73" s="9" t="str">
        <f>VLOOKUP($L73,怪物模板!$A:$N,MATCH(角色!I$1,模板表头,0),0)</f>
        <v>phy</v>
      </c>
      <c r="J73" s="9"/>
      <c r="K73" s="9"/>
      <c r="L73" s="9" t="s">
        <v>400</v>
      </c>
      <c r="M73" s="9" t="str">
        <f>VLOOKUP($L73,怪物模板!$A:$N,MATCH(角色!M$1,模板表头,0),0)</f>
        <v>无对应英雄</v>
      </c>
      <c r="N73" s="9" t="str">
        <f>VLOOKUP($L73,怪物模板!$A:$N,MATCH(角色!N$1,模板表头,0),0)</f>
        <v>统一模板</v>
      </c>
      <c r="O73" s="9" t="s">
        <v>38</v>
      </c>
      <c r="P73" s="9">
        <v>5</v>
      </c>
      <c r="Q73" s="9">
        <v>3</v>
      </c>
      <c r="R73" s="9">
        <f>VLOOKUP(P73,辅助表!$A$2:$B$10,2,FALSE)</f>
        <v>3</v>
      </c>
      <c r="S73" s="9" t="str">
        <f>VLOOKUP($L73,怪物模板!$A:$N,MATCH(角色!S$1,模板表头,0),0)</f>
        <v>chaos</v>
      </c>
      <c r="T73" s="9" t="s">
        <v>185</v>
      </c>
      <c r="U73" s="9" t="s">
        <v>148</v>
      </c>
      <c r="V73" s="9" t="s">
        <v>474</v>
      </c>
      <c r="W73" s="9"/>
      <c r="X73" s="9"/>
      <c r="Y73" s="9"/>
      <c r="Z73" s="9"/>
      <c r="AA73" s="9"/>
      <c r="AB73" s="9">
        <v>99</v>
      </c>
      <c r="AC73" s="9">
        <v>99</v>
      </c>
      <c r="AD73" s="9"/>
      <c r="AE73" s="26">
        <f t="shared" si="21"/>
        <v>2</v>
      </c>
      <c r="AF73" s="26">
        <v>0</v>
      </c>
      <c r="AG73" s="9" t="str">
        <f>VLOOKUP($L73,怪物模板!$A:$N,MATCH(角色!AG$1,模板表头,0),0)</f>
        <v>misc.5skills</v>
      </c>
      <c r="AH73" s="9">
        <f>IF(VLOOKUP($L73,怪物模板!$A:$N,MATCH(角色!AH$1,模板表头,0),0)=0,"",VLOOKUP($L73,怪物模板!$A:$N,MATCH(角色!AH$1,模板表头,0),0))</f>
        <v>11999011</v>
      </c>
      <c r="AI73" s="9">
        <f>IF(VLOOKUP($L73,怪物模板!$A:$N,MATCH(角色!AI$1,模板表头,0),0)=0,"",VLOOKUP($L73,怪物模板!$A:$N,MATCH(角色!AI$1,模板表头,0),0))</f>
        <v>11999012</v>
      </c>
      <c r="AJ73" s="9" t="str">
        <f>IF(VLOOKUP($L73,怪物模板!$A:$N,MATCH(角色!AJ$1,模板表头,0),0)=0,"",VLOOKUP($L73,怪物模板!$A:$N,MATCH(角色!AJ$1,模板表头,0),0))</f>
        <v/>
      </c>
      <c r="AK73" s="9" t="str">
        <f>IF(VLOOKUP($L73,怪物模板!$A:$N,MATCH(角色!AK$1,模板表头,0),0)=0,"",VLOOKUP($L73,怪物模板!$A:$N,MATCH(角色!AK$1,模板表头,0),0))</f>
        <v/>
      </c>
      <c r="AL73" s="9" t="str">
        <f>IF(VLOOKUP($L73,怪物模板!$A:$N,MATCH(角色!AL$1,模板表头,0),0)=0,"",VLOOKUP($L73,怪物模板!$A:$N,MATCH(角色!AL$1,模板表头,0),0))</f>
        <v/>
      </c>
      <c r="AM73" s="9" t="str">
        <f>VLOOKUP($L73,怪物模板!$A:$N,MATCH(角色!AM$1,模板表头,0),0)</f>
        <v>medievil</v>
      </c>
      <c r="AN73" s="9">
        <v>1.1000000000000001</v>
      </c>
      <c r="AO73" s="9">
        <v>1</v>
      </c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26">
        <f t="shared" si="22"/>
        <v>0</v>
      </c>
      <c r="BJ73" s="26">
        <f t="shared" si="23"/>
        <v>0</v>
      </c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 t="str">
        <f t="shared" si="16"/>
        <v/>
      </c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 t="str">
        <f t="shared" si="15"/>
        <v/>
      </c>
      <c r="CH73" s="9" t="str">
        <f t="shared" si="20"/>
        <v/>
      </c>
      <c r="CI73" s="9" t="str">
        <f t="shared" si="20"/>
        <v/>
      </c>
      <c r="CJ73" s="9" t="str">
        <f t="shared" si="20"/>
        <v/>
      </c>
      <c r="CK73" s="9" t="str">
        <f t="shared" si="20"/>
        <v/>
      </c>
      <c r="CL73" s="9" t="str">
        <f t="shared" si="20"/>
        <v/>
      </c>
      <c r="CM73" s="9" t="str">
        <f t="shared" si="20"/>
        <v/>
      </c>
      <c r="CN73" s="9" t="str">
        <f t="shared" si="20"/>
        <v/>
      </c>
      <c r="CO73" s="9" t="str">
        <f t="shared" si="20"/>
        <v/>
      </c>
    </row>
    <row r="74" spans="1:93" s="12" customFormat="1" ht="16.5" customHeight="1" x14ac:dyDescent="0.15">
      <c r="A74" s="9">
        <v>31036065</v>
      </c>
      <c r="B74" s="9" t="s">
        <v>204</v>
      </c>
      <c r="C74" s="9" t="s">
        <v>85</v>
      </c>
      <c r="D74" s="9">
        <v>65</v>
      </c>
      <c r="E74" s="9" t="str">
        <f>E72</f>
        <v>undead4</v>
      </c>
      <c r="F74" s="9">
        <v>7</v>
      </c>
      <c r="G74" s="9" t="s">
        <v>105</v>
      </c>
      <c r="H74" s="9">
        <v>3</v>
      </c>
      <c r="I74" s="9" t="str">
        <f>VLOOKUP($L74,怪物模板!$A:$N,MATCH(角色!I$1,模板表头,0),0)</f>
        <v>mag</v>
      </c>
      <c r="J74" s="9"/>
      <c r="K74" s="9"/>
      <c r="L74" s="9" t="s">
        <v>412</v>
      </c>
      <c r="M74" s="9" t="str">
        <f>VLOOKUP($L74,怪物模板!$A:$N,MATCH(角色!M$1,模板表头,0),0)</f>
        <v>哥布林亲王</v>
      </c>
      <c r="N74" s="9" t="str">
        <f>VLOOKUP($L74,怪物模板!$A:$N,MATCH(角色!N$1,模板表头,0),0)</f>
        <v>统一模板，boss</v>
      </c>
      <c r="O74" s="9" t="s">
        <v>38</v>
      </c>
      <c r="P74" s="9">
        <v>6</v>
      </c>
      <c r="Q74" s="9">
        <v>3</v>
      </c>
      <c r="R74" s="9">
        <v>4</v>
      </c>
      <c r="S74" s="9" t="str">
        <f>VLOOKUP($L74,怪物模板!$A:$N,MATCH(角色!S$1,模板表头,0),0)</f>
        <v>horde</v>
      </c>
      <c r="T74" s="9" t="s">
        <v>176</v>
      </c>
      <c r="U74" s="9" t="s">
        <v>148</v>
      </c>
      <c r="V74" s="9" t="s">
        <v>474</v>
      </c>
      <c r="W74" s="9"/>
      <c r="X74" s="9"/>
      <c r="Y74" s="9"/>
      <c r="Z74" s="9"/>
      <c r="AA74" s="9"/>
      <c r="AB74" s="9">
        <v>99</v>
      </c>
      <c r="AC74" s="9">
        <v>99</v>
      </c>
      <c r="AD74" s="9"/>
      <c r="AE74" s="26">
        <f t="shared" si="21"/>
        <v>2</v>
      </c>
      <c r="AF74" s="26">
        <v>0</v>
      </c>
      <c r="AG74" s="9" t="str">
        <f>VLOOKUP($L74,怪物模板!$A:$N,MATCH(角色!AG$1,模板表头,0),0)</f>
        <v>range.gallywix</v>
      </c>
      <c r="AH74" s="9">
        <f>IF(VLOOKUP($L74,怪物模板!$A:$N,MATCH(角色!AH$1,模板表头,0),0)=0,"",VLOOKUP($L74,怪物模板!$A:$N,MATCH(角色!AH$1,模板表头,0),0))</f>
        <v>11860401</v>
      </c>
      <c r="AI74" s="9">
        <f>IF(VLOOKUP($L74,怪物模板!$A:$N,MATCH(角色!AI$1,模板表头,0),0)=0,"",VLOOKUP($L74,怪物模板!$A:$N,MATCH(角色!AI$1,模板表头,0),0))</f>
        <v>11860402</v>
      </c>
      <c r="AJ74" s="9">
        <f>IF(VLOOKUP($L74,怪物模板!$A:$N,MATCH(角色!AJ$1,模板表头,0),0)=0,"",VLOOKUP($L74,怪物模板!$A:$N,MATCH(角色!AJ$1,模板表头,0),0))</f>
        <v>11860403</v>
      </c>
      <c r="AK74" s="9" t="str">
        <f>IF(VLOOKUP($L74,怪物模板!$A:$N,MATCH(角色!AK$1,模板表头,0),0)=0,"",VLOOKUP($L74,怪物模板!$A:$N,MATCH(角色!AK$1,模板表头,0),0))</f>
        <v/>
      </c>
      <c r="AL74" s="9" t="str">
        <f>IF(VLOOKUP($L74,怪物模板!$A:$N,MATCH(角色!AL$1,模板表头,0),0)=0,"",VLOOKUP($L74,怪物模板!$A:$N,MATCH(角色!AL$1,模板表头,0),0))</f>
        <v/>
      </c>
      <c r="AM74" s="9" t="str">
        <f>VLOOKUP($L74,怪物模板!$A:$N,MATCH(角色!AM$1,模板表头,0),0)</f>
        <v>gallywix_boss</v>
      </c>
      <c r="AN74" s="9">
        <v>1</v>
      </c>
      <c r="AO74" s="9">
        <v>1</v>
      </c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26">
        <f t="shared" si="22"/>
        <v>0</v>
      </c>
      <c r="BJ74" s="26">
        <f t="shared" si="23"/>
        <v>0</v>
      </c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 t="s">
        <v>268</v>
      </c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 t="s">
        <v>268</v>
      </c>
      <c r="CH74" s="9" t="s">
        <v>268</v>
      </c>
      <c r="CI74" s="9" t="s">
        <v>268</v>
      </c>
      <c r="CJ74" s="9" t="s">
        <v>268</v>
      </c>
      <c r="CK74" s="9" t="s">
        <v>268</v>
      </c>
      <c r="CL74" s="9" t="s">
        <v>268</v>
      </c>
      <c r="CM74" s="9" t="s">
        <v>268</v>
      </c>
      <c r="CN74" s="9" t="s">
        <v>268</v>
      </c>
      <c r="CO74" s="9" t="s">
        <v>268</v>
      </c>
    </row>
    <row r="75" spans="1:93" s="12" customFormat="1" ht="16.5" customHeight="1" x14ac:dyDescent="0.15">
      <c r="A75" s="9">
        <v>31036091</v>
      </c>
      <c r="B75" s="9" t="s">
        <v>168</v>
      </c>
      <c r="C75" s="9" t="s">
        <v>63</v>
      </c>
      <c r="D75" s="9">
        <v>1</v>
      </c>
      <c r="E75" s="9" t="str">
        <f t="shared" ref="E75:E78" si="24">E73</f>
        <v>undead4</v>
      </c>
      <c r="F75" s="9">
        <f>F56</f>
        <v>1</v>
      </c>
      <c r="G75" s="9" t="s">
        <v>106</v>
      </c>
      <c r="H75" s="9">
        <v>1</v>
      </c>
      <c r="I75" s="9" t="str">
        <f>VLOOKUP($L75,怪物模板!$A:$N,MATCH(角色!I$1,模板表头,0),0)</f>
        <v>mix</v>
      </c>
      <c r="J75" s="9"/>
      <c r="K75" s="9"/>
      <c r="L75" s="9" t="s">
        <v>382</v>
      </c>
      <c r="M75" s="9" t="str">
        <f>VLOOKUP($L75,怪物模板!$A:$N,MATCH(角色!M$1,模板表头,0),0)</f>
        <v>无对应英雄</v>
      </c>
      <c r="N75" s="9" t="str">
        <f>VLOOKUP($L75,怪物模板!$A:$N,MATCH(角色!N$1,模板表头,0),0)</f>
        <v>无技能</v>
      </c>
      <c r="O75" s="9" t="s">
        <v>37</v>
      </c>
      <c r="P75" s="9">
        <v>1</v>
      </c>
      <c r="Q75" s="9">
        <v>5</v>
      </c>
      <c r="R75" s="9">
        <v>1</v>
      </c>
      <c r="S75" s="9" t="str">
        <f>VLOOKUP($L75,怪物模板!$A:$N,MATCH(角色!S$1,模板表头,0),0)</f>
        <v>order</v>
      </c>
      <c r="T75" s="9" t="s">
        <v>172</v>
      </c>
      <c r="U75" s="9"/>
      <c r="V75" s="9" t="s">
        <v>474</v>
      </c>
      <c r="W75" s="9" t="s">
        <v>170</v>
      </c>
      <c r="X75" s="9" t="s">
        <v>467</v>
      </c>
      <c r="Y75" s="9"/>
      <c r="Z75" s="9"/>
      <c r="AA75" s="9"/>
      <c r="AB75" s="9">
        <v>99</v>
      </c>
      <c r="AC75" s="9">
        <v>99</v>
      </c>
      <c r="AD75" s="9"/>
      <c r="AE75" s="26">
        <f t="shared" si="21"/>
        <v>20</v>
      </c>
      <c r="AF75" s="9">
        <f t="shared" si="18"/>
        <v>20</v>
      </c>
      <c r="AG75" s="9" t="str">
        <f>VLOOKUP($L75,怪物模板!$A:$N,MATCH(角色!AG$1,模板表头,0),0)</f>
        <v>misc.entity</v>
      </c>
      <c r="AH75" s="9" t="str">
        <f>IF(VLOOKUP($L75,怪物模板!$A:$N,MATCH(角色!AH$1,模板表头,0),0)=0,"",VLOOKUP($L75,怪物模板!$A:$N,MATCH(角色!AH$1,模板表头,0),0))</f>
        <v/>
      </c>
      <c r="AI75" s="9" t="str">
        <f>IF(VLOOKUP($L75,怪物模板!$A:$N,MATCH(角色!AI$1,模板表头,0),0)=0,"",VLOOKUP($L75,怪物模板!$A:$N,MATCH(角色!AI$1,模板表头,0),0))</f>
        <v/>
      </c>
      <c r="AJ75" s="9" t="str">
        <f>IF(VLOOKUP($L75,怪物模板!$A:$N,MATCH(角色!AJ$1,模板表头,0),0)=0,"",VLOOKUP($L75,怪物模板!$A:$N,MATCH(角色!AJ$1,模板表头,0),0))</f>
        <v/>
      </c>
      <c r="AK75" s="9" t="str">
        <f>IF(VLOOKUP($L75,怪物模板!$A:$N,MATCH(角色!AK$1,模板表头,0),0)=0,"",VLOOKUP($L75,怪物模板!$A:$N,MATCH(角色!AK$1,模板表头,0),0))</f>
        <v/>
      </c>
      <c r="AL75" s="9" t="str">
        <f>IF(VLOOKUP($L75,怪物模板!$A:$N,MATCH(角色!AL$1,模板表头,0),0)=0,"",VLOOKUP($L75,怪物模板!$A:$N,MATCH(角色!AL$1,模板表头,0),0))</f>
        <v/>
      </c>
      <c r="AM75" s="9" t="str">
        <f>VLOOKUP($L75,怪物模板!$A:$N,MATCH(角色!AM$1,模板表头,0),0)</f>
        <v>devils_door_back</v>
      </c>
      <c r="AN75" s="9">
        <v>1</v>
      </c>
      <c r="AO75" s="9">
        <v>1</v>
      </c>
      <c r="AP75" s="9" t="s">
        <v>173</v>
      </c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26">
        <f t="shared" si="22"/>
        <v>0</v>
      </c>
      <c r="BJ75" s="26">
        <f t="shared" si="23"/>
        <v>0</v>
      </c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 t="str">
        <f t="shared" ref="BU75:BU93" si="25">IF(OR(B75="骷髅战士",B75="骷髅法师"),-0.9,"")</f>
        <v/>
      </c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>
        <f t="shared" si="15"/>
        <v>5000</v>
      </c>
      <c r="CH75" s="9">
        <f t="shared" si="20"/>
        <v>5000</v>
      </c>
      <c r="CI75" s="9">
        <f t="shared" si="20"/>
        <v>5000</v>
      </c>
      <c r="CJ75" s="9">
        <f t="shared" si="20"/>
        <v>5000</v>
      </c>
      <c r="CK75" s="9">
        <f t="shared" si="20"/>
        <v>5000</v>
      </c>
      <c r="CL75" s="9">
        <f t="shared" si="20"/>
        <v>5000</v>
      </c>
      <c r="CM75" s="9">
        <f t="shared" si="20"/>
        <v>5000</v>
      </c>
      <c r="CN75" s="9">
        <f t="shared" si="20"/>
        <v>5000</v>
      </c>
      <c r="CO75" s="9">
        <f t="shared" si="20"/>
        <v>5000</v>
      </c>
    </row>
    <row r="76" spans="1:93" s="12" customFormat="1" ht="16.5" customHeight="1" x14ac:dyDescent="0.15">
      <c r="A76" s="9">
        <v>31036092</v>
      </c>
      <c r="B76" s="9" t="s">
        <v>169</v>
      </c>
      <c r="C76" s="9" t="s">
        <v>71</v>
      </c>
      <c r="D76" s="9">
        <v>1</v>
      </c>
      <c r="E76" s="9" t="str">
        <f t="shared" si="24"/>
        <v>undead4</v>
      </c>
      <c r="F76" s="9">
        <f>F57</f>
        <v>1</v>
      </c>
      <c r="G76" s="9" t="s">
        <v>106</v>
      </c>
      <c r="H76" s="9">
        <v>1</v>
      </c>
      <c r="I76" s="9" t="str">
        <f>VLOOKUP($L76,怪物模板!$A:$N,MATCH(角色!I$1,模板表头,0),0)</f>
        <v>mix</v>
      </c>
      <c r="J76" s="9"/>
      <c r="K76" s="9"/>
      <c r="L76" s="9" t="s">
        <v>380</v>
      </c>
      <c r="M76" s="9" t="str">
        <f>VLOOKUP($L76,怪物模板!$A:$N,MATCH(角色!M$1,模板表头,0),0)</f>
        <v>无对应英雄</v>
      </c>
      <c r="N76" s="9" t="str">
        <f>VLOOKUP($L76,怪物模板!$A:$N,MATCH(角色!N$1,模板表头,0),0)</f>
        <v>无技能</v>
      </c>
      <c r="O76" s="9" t="s">
        <v>37</v>
      </c>
      <c r="P76" s="9">
        <v>1</v>
      </c>
      <c r="Q76" s="9">
        <v>5</v>
      </c>
      <c r="R76" s="9">
        <v>1</v>
      </c>
      <c r="S76" s="9" t="str">
        <f>VLOOKUP($L76,怪物模板!$A:$N,MATCH(角色!S$1,模板表头,0),0)</f>
        <v>order</v>
      </c>
      <c r="T76" s="9" t="s">
        <v>172</v>
      </c>
      <c r="U76" s="9"/>
      <c r="V76" s="9" t="s">
        <v>474</v>
      </c>
      <c r="W76" s="9" t="s">
        <v>170</v>
      </c>
      <c r="X76" s="9" t="s">
        <v>467</v>
      </c>
      <c r="Y76" s="9"/>
      <c r="Z76" s="9"/>
      <c r="AA76" s="9"/>
      <c r="AB76" s="9">
        <v>99</v>
      </c>
      <c r="AC76" s="9">
        <v>99</v>
      </c>
      <c r="AD76" s="9"/>
      <c r="AE76" s="26">
        <f t="shared" si="21"/>
        <v>20</v>
      </c>
      <c r="AF76" s="9">
        <f t="shared" si="18"/>
        <v>20</v>
      </c>
      <c r="AG76" s="9" t="str">
        <f>VLOOKUP($L76,怪物模板!$A:$N,MATCH(角色!AG$1,模板表头,0),0)</f>
        <v>misc.entity</v>
      </c>
      <c r="AH76" s="9" t="str">
        <f>IF(VLOOKUP($L76,怪物模板!$A:$N,MATCH(角色!AH$1,模板表头,0),0)=0,"",VLOOKUP($L76,怪物模板!$A:$N,MATCH(角色!AH$1,模板表头,0),0))</f>
        <v/>
      </c>
      <c r="AI76" s="9" t="str">
        <f>IF(VLOOKUP($L76,怪物模板!$A:$N,MATCH(角色!AI$1,模板表头,0),0)=0,"",VLOOKUP($L76,怪物模板!$A:$N,MATCH(角色!AI$1,模板表头,0),0))</f>
        <v/>
      </c>
      <c r="AJ76" s="9" t="str">
        <f>IF(VLOOKUP($L76,怪物模板!$A:$N,MATCH(角色!AJ$1,模板表头,0),0)=0,"",VLOOKUP($L76,怪物模板!$A:$N,MATCH(角色!AJ$1,模板表头,0),0))</f>
        <v/>
      </c>
      <c r="AK76" s="9" t="str">
        <f>IF(VLOOKUP($L76,怪物模板!$A:$N,MATCH(角色!AK$1,模板表头,0),0)=0,"",VLOOKUP($L76,怪物模板!$A:$N,MATCH(角色!AK$1,模板表头,0),0))</f>
        <v/>
      </c>
      <c r="AL76" s="9" t="str">
        <f>IF(VLOOKUP($L76,怪物模板!$A:$N,MATCH(角色!AL$1,模板表头,0),0)=0,"",VLOOKUP($L76,怪物模板!$A:$N,MATCH(角色!AL$1,模板表头,0),0))</f>
        <v/>
      </c>
      <c r="AM76" s="9" t="str">
        <f>VLOOKUP($L76,怪物模板!$A:$N,MATCH(角色!AM$1,模板表头,0),0)</f>
        <v>devils_door</v>
      </c>
      <c r="AN76" s="9">
        <v>1.2</v>
      </c>
      <c r="AO76" s="9">
        <v>1</v>
      </c>
      <c r="AP76" s="9" t="s">
        <v>173</v>
      </c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26">
        <f t="shared" si="22"/>
        <v>0</v>
      </c>
      <c r="BJ76" s="26">
        <f t="shared" si="23"/>
        <v>0</v>
      </c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 t="str">
        <f t="shared" si="25"/>
        <v/>
      </c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>
        <f t="shared" si="15"/>
        <v>5000</v>
      </c>
      <c r="CH76" s="9">
        <f t="shared" si="20"/>
        <v>5000</v>
      </c>
      <c r="CI76" s="9">
        <f t="shared" si="20"/>
        <v>5000</v>
      </c>
      <c r="CJ76" s="9">
        <f t="shared" si="20"/>
        <v>5000</v>
      </c>
      <c r="CK76" s="9">
        <f t="shared" si="20"/>
        <v>5000</v>
      </c>
      <c r="CL76" s="9">
        <f t="shared" si="20"/>
        <v>5000</v>
      </c>
      <c r="CM76" s="9">
        <f t="shared" si="20"/>
        <v>5000</v>
      </c>
      <c r="CN76" s="9">
        <f t="shared" si="20"/>
        <v>5000</v>
      </c>
      <c r="CO76" s="9">
        <f t="shared" si="20"/>
        <v>5000</v>
      </c>
    </row>
    <row r="77" spans="1:93" s="12" customFormat="1" ht="16.5" customHeight="1" x14ac:dyDescent="0.15">
      <c r="A77" s="9">
        <v>31036093</v>
      </c>
      <c r="B77" s="9" t="s">
        <v>169</v>
      </c>
      <c r="C77" s="9" t="s">
        <v>72</v>
      </c>
      <c r="D77" s="9">
        <v>1</v>
      </c>
      <c r="E77" s="9" t="str">
        <f t="shared" si="24"/>
        <v>undead4</v>
      </c>
      <c r="F77" s="9">
        <f>F58</f>
        <v>1</v>
      </c>
      <c r="G77" s="9" t="s">
        <v>106</v>
      </c>
      <c r="H77" s="9">
        <v>1</v>
      </c>
      <c r="I77" s="9" t="str">
        <f>VLOOKUP($L77,怪物模板!$A:$N,MATCH(角色!I$1,模板表头,0),0)</f>
        <v>mix</v>
      </c>
      <c r="J77" s="9"/>
      <c r="K77" s="9"/>
      <c r="L77" s="9" t="s">
        <v>408</v>
      </c>
      <c r="M77" s="9" t="str">
        <f>VLOOKUP($L77,怪物模板!$A:$N,MATCH(角色!M$1,模板表头,0),0)</f>
        <v>无对应英雄</v>
      </c>
      <c r="N77" s="9" t="str">
        <f>VLOOKUP($L77,怪物模板!$A:$N,MATCH(角色!N$1,模板表头,0),0)</f>
        <v>无技能</v>
      </c>
      <c r="O77" s="9" t="s">
        <v>37</v>
      </c>
      <c r="P77" s="9">
        <v>1</v>
      </c>
      <c r="Q77" s="9">
        <v>5</v>
      </c>
      <c r="R77" s="9">
        <v>1</v>
      </c>
      <c r="S77" s="9" t="str">
        <f>VLOOKUP($L77,怪物模板!$A:$N,MATCH(角色!S$1,模板表头,0),0)</f>
        <v>order</v>
      </c>
      <c r="T77" s="9" t="s">
        <v>172</v>
      </c>
      <c r="U77" s="9"/>
      <c r="V77" s="9" t="s">
        <v>474</v>
      </c>
      <c r="W77" s="9" t="s">
        <v>170</v>
      </c>
      <c r="X77" s="9" t="s">
        <v>467</v>
      </c>
      <c r="Y77" s="9"/>
      <c r="Z77" s="9"/>
      <c r="AA77" s="9"/>
      <c r="AB77" s="9">
        <v>99</v>
      </c>
      <c r="AC77" s="9">
        <v>99</v>
      </c>
      <c r="AD77" s="9"/>
      <c r="AE77" s="26">
        <f t="shared" si="21"/>
        <v>20</v>
      </c>
      <c r="AF77" s="9">
        <f t="shared" si="18"/>
        <v>20</v>
      </c>
      <c r="AG77" s="9" t="str">
        <f>VLOOKUP($L77,怪物模板!$A:$N,MATCH(角色!AG$1,模板表头,0),0)</f>
        <v>misc.entity</v>
      </c>
      <c r="AH77" s="9" t="str">
        <f>IF(VLOOKUP($L77,怪物模板!$A:$N,MATCH(角色!AH$1,模板表头,0),0)=0,"",VLOOKUP($L77,怪物模板!$A:$N,MATCH(角色!AH$1,模板表头,0),0))</f>
        <v/>
      </c>
      <c r="AI77" s="9" t="str">
        <f>IF(VLOOKUP($L77,怪物模板!$A:$N,MATCH(角色!AI$1,模板表头,0),0)=0,"",VLOOKUP($L77,怪物模板!$A:$N,MATCH(角色!AI$1,模板表头,0),0))</f>
        <v/>
      </c>
      <c r="AJ77" s="9" t="str">
        <f>IF(VLOOKUP($L77,怪物模板!$A:$N,MATCH(角色!AJ$1,模板表头,0),0)=0,"",VLOOKUP($L77,怪物模板!$A:$N,MATCH(角色!AJ$1,模板表头,0),0))</f>
        <v/>
      </c>
      <c r="AK77" s="9" t="str">
        <f>IF(VLOOKUP($L77,怪物模板!$A:$N,MATCH(角色!AK$1,模板表头,0),0)=0,"",VLOOKUP($L77,怪物模板!$A:$N,MATCH(角色!AK$1,模板表头,0),0))</f>
        <v/>
      </c>
      <c r="AL77" s="9" t="str">
        <f>IF(VLOOKUP($L77,怪物模板!$A:$N,MATCH(角色!AL$1,模板表头,0),0)=0,"",VLOOKUP($L77,怪物模板!$A:$N,MATCH(角色!AL$1,模板表头,0),0))</f>
        <v/>
      </c>
      <c r="AM77" s="9" t="str">
        <f>VLOOKUP($L77,怪物模板!$A:$N,MATCH(角色!AM$1,模板表头,0),0)</f>
        <v>devils_door</v>
      </c>
      <c r="AN77" s="9">
        <v>1.2</v>
      </c>
      <c r="AO77" s="9">
        <v>1</v>
      </c>
      <c r="AP77" s="9" t="s">
        <v>173</v>
      </c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26">
        <f t="shared" si="22"/>
        <v>0</v>
      </c>
      <c r="BJ77" s="26">
        <f t="shared" si="23"/>
        <v>0</v>
      </c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 t="str">
        <f t="shared" si="25"/>
        <v/>
      </c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>
        <f t="shared" si="15"/>
        <v>5000</v>
      </c>
      <c r="CH77" s="9">
        <f t="shared" si="20"/>
        <v>5000</v>
      </c>
      <c r="CI77" s="9">
        <f t="shared" si="20"/>
        <v>5000</v>
      </c>
      <c r="CJ77" s="9">
        <f t="shared" si="20"/>
        <v>5000</v>
      </c>
      <c r="CK77" s="9">
        <f t="shared" si="20"/>
        <v>5000</v>
      </c>
      <c r="CL77" s="9">
        <f t="shared" si="20"/>
        <v>5000</v>
      </c>
      <c r="CM77" s="9">
        <f t="shared" si="20"/>
        <v>5000</v>
      </c>
      <c r="CN77" s="9">
        <f t="shared" si="20"/>
        <v>5000</v>
      </c>
      <c r="CO77" s="9">
        <f t="shared" si="20"/>
        <v>5000</v>
      </c>
    </row>
    <row r="78" spans="1:93" s="12" customFormat="1" ht="16.5" customHeight="1" x14ac:dyDescent="0.15">
      <c r="A78" s="9">
        <v>31036094</v>
      </c>
      <c r="B78" s="9" t="s">
        <v>168</v>
      </c>
      <c r="C78" s="9" t="s">
        <v>73</v>
      </c>
      <c r="D78" s="9">
        <v>1</v>
      </c>
      <c r="E78" s="9" t="str">
        <f t="shared" si="24"/>
        <v>undead4</v>
      </c>
      <c r="F78" s="9">
        <f>F59</f>
        <v>1</v>
      </c>
      <c r="G78" s="9" t="s">
        <v>106</v>
      </c>
      <c r="H78" s="9">
        <v>1</v>
      </c>
      <c r="I78" s="9" t="str">
        <f>VLOOKUP($L78,怪物模板!$A:$N,MATCH(角色!I$1,模板表头,0),0)</f>
        <v>mix</v>
      </c>
      <c r="J78" s="9"/>
      <c r="K78" s="9"/>
      <c r="L78" s="9" t="s">
        <v>382</v>
      </c>
      <c r="M78" s="9" t="str">
        <f>VLOOKUP($L78,怪物模板!$A:$N,MATCH(角色!M$1,模板表头,0),0)</f>
        <v>无对应英雄</v>
      </c>
      <c r="N78" s="9" t="str">
        <f>VLOOKUP($L78,怪物模板!$A:$N,MATCH(角色!N$1,模板表头,0),0)</f>
        <v>无技能</v>
      </c>
      <c r="O78" s="9" t="s">
        <v>37</v>
      </c>
      <c r="P78" s="9">
        <v>1</v>
      </c>
      <c r="Q78" s="9">
        <v>5</v>
      </c>
      <c r="R78" s="9">
        <v>1</v>
      </c>
      <c r="S78" s="9" t="str">
        <f>VLOOKUP($L78,怪物模板!$A:$N,MATCH(角色!S$1,模板表头,0),0)</f>
        <v>order</v>
      </c>
      <c r="T78" s="9" t="s">
        <v>172</v>
      </c>
      <c r="U78" s="9"/>
      <c r="V78" s="9" t="s">
        <v>474</v>
      </c>
      <c r="W78" s="9" t="s">
        <v>170</v>
      </c>
      <c r="X78" s="9" t="s">
        <v>467</v>
      </c>
      <c r="Y78" s="9"/>
      <c r="Z78" s="9"/>
      <c r="AA78" s="9"/>
      <c r="AB78" s="9">
        <v>99</v>
      </c>
      <c r="AC78" s="9">
        <v>99</v>
      </c>
      <c r="AD78" s="9"/>
      <c r="AE78" s="26">
        <f t="shared" si="21"/>
        <v>20</v>
      </c>
      <c r="AF78" s="9">
        <f t="shared" si="18"/>
        <v>20</v>
      </c>
      <c r="AG78" s="9" t="str">
        <f>VLOOKUP($L78,怪物模板!$A:$N,MATCH(角色!AG$1,模板表头,0),0)</f>
        <v>misc.entity</v>
      </c>
      <c r="AH78" s="9" t="str">
        <f>IF(VLOOKUP($L78,怪物模板!$A:$N,MATCH(角色!AH$1,模板表头,0),0)=0,"",VLOOKUP($L78,怪物模板!$A:$N,MATCH(角色!AH$1,模板表头,0),0))</f>
        <v/>
      </c>
      <c r="AI78" s="9" t="str">
        <f>IF(VLOOKUP($L78,怪物模板!$A:$N,MATCH(角色!AI$1,模板表头,0),0)=0,"",VLOOKUP($L78,怪物模板!$A:$N,MATCH(角色!AI$1,模板表头,0),0))</f>
        <v/>
      </c>
      <c r="AJ78" s="9" t="str">
        <f>IF(VLOOKUP($L78,怪物模板!$A:$N,MATCH(角色!AJ$1,模板表头,0),0)=0,"",VLOOKUP($L78,怪物模板!$A:$N,MATCH(角色!AJ$1,模板表头,0),0))</f>
        <v/>
      </c>
      <c r="AK78" s="9" t="str">
        <f>IF(VLOOKUP($L78,怪物模板!$A:$N,MATCH(角色!AK$1,模板表头,0),0)=0,"",VLOOKUP($L78,怪物模板!$A:$N,MATCH(角色!AK$1,模板表头,0),0))</f>
        <v/>
      </c>
      <c r="AL78" s="9" t="str">
        <f>IF(VLOOKUP($L78,怪物模板!$A:$N,MATCH(角色!AL$1,模板表头,0),0)=0,"",VLOOKUP($L78,怪物模板!$A:$N,MATCH(角色!AL$1,模板表头,0),0))</f>
        <v/>
      </c>
      <c r="AM78" s="9" t="str">
        <f>VLOOKUP($L78,怪物模板!$A:$N,MATCH(角色!AM$1,模板表头,0),0)</f>
        <v>devils_door_back</v>
      </c>
      <c r="AN78" s="9">
        <v>1</v>
      </c>
      <c r="AO78" s="9">
        <v>1</v>
      </c>
      <c r="AP78" s="9" t="s">
        <v>173</v>
      </c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26">
        <f t="shared" si="22"/>
        <v>0</v>
      </c>
      <c r="BJ78" s="26">
        <f t="shared" si="23"/>
        <v>0</v>
      </c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 t="str">
        <f t="shared" si="25"/>
        <v/>
      </c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>
        <f t="shared" si="15"/>
        <v>5000</v>
      </c>
      <c r="CH78" s="9">
        <f t="shared" si="20"/>
        <v>5000</v>
      </c>
      <c r="CI78" s="9">
        <f t="shared" si="20"/>
        <v>5000</v>
      </c>
      <c r="CJ78" s="9">
        <f t="shared" si="20"/>
        <v>5000</v>
      </c>
      <c r="CK78" s="9">
        <f t="shared" si="20"/>
        <v>5000</v>
      </c>
      <c r="CL78" s="9">
        <f t="shared" si="20"/>
        <v>5000</v>
      </c>
      <c r="CM78" s="9">
        <f t="shared" si="20"/>
        <v>5000</v>
      </c>
      <c r="CN78" s="9">
        <f t="shared" si="20"/>
        <v>5000</v>
      </c>
      <c r="CO78" s="9">
        <f t="shared" si="20"/>
        <v>5000</v>
      </c>
    </row>
    <row r="79" spans="1:93" s="12" customFormat="1" ht="16.5" customHeight="1" x14ac:dyDescent="0.15">
      <c r="A79" s="26">
        <v>31037001</v>
      </c>
      <c r="B79" s="26" t="s">
        <v>159</v>
      </c>
      <c r="C79" s="26" t="s">
        <v>80</v>
      </c>
      <c r="D79" s="26">
        <v>70</v>
      </c>
      <c r="E79" s="26" t="s">
        <v>1209</v>
      </c>
      <c r="F79" s="26">
        <v>1</v>
      </c>
      <c r="G79" s="26" t="s">
        <v>104</v>
      </c>
      <c r="H79" s="26">
        <v>2</v>
      </c>
      <c r="I79" s="26" t="str">
        <f>VLOOKUP($L79,怪物模板!$A:$N,MATCH(角色!I$1,模板表头,0),0)</f>
        <v>phy</v>
      </c>
      <c r="J79" s="26"/>
      <c r="K79" s="26"/>
      <c r="L79" s="26" t="s">
        <v>376</v>
      </c>
      <c r="M79" s="26" t="str">
        <f>VLOOKUP($L79,怪物模板!$A:$N,MATCH(角色!M$1,模板表头,0),0)</f>
        <v>无对应英雄</v>
      </c>
      <c r="N79" s="26" t="str">
        <f>VLOOKUP($L79,怪物模板!$A:$N,MATCH(角色!N$1,模板表头,0),0)</f>
        <v>统一模板</v>
      </c>
      <c r="O79" s="26" t="s">
        <v>38</v>
      </c>
      <c r="P79" s="26">
        <v>1</v>
      </c>
      <c r="Q79" s="26">
        <v>1</v>
      </c>
      <c r="R79" s="26">
        <v>1</v>
      </c>
      <c r="S79" s="26" t="str">
        <f>VLOOKUP($L79,怪物模板!$A:$N,MATCH(角色!S$1,模板表头,0),0)</f>
        <v>chaos</v>
      </c>
      <c r="T79" s="26" t="s">
        <v>67</v>
      </c>
      <c r="U79" s="26" t="s">
        <v>148</v>
      </c>
      <c r="V79" s="26" t="s">
        <v>474</v>
      </c>
      <c r="W79" s="26"/>
      <c r="X79" s="26"/>
      <c r="Y79" s="26"/>
      <c r="Z79" s="26"/>
      <c r="AA79" s="26"/>
      <c r="AB79" s="26">
        <v>99</v>
      </c>
      <c r="AC79" s="26">
        <v>99</v>
      </c>
      <c r="AD79" s="26"/>
      <c r="AE79" s="26">
        <f t="shared" si="21"/>
        <v>2</v>
      </c>
      <c r="AF79" s="26">
        <v>0</v>
      </c>
      <c r="AG79" s="26" t="str">
        <f>VLOOKUP($L79,怪物模板!$A:$N,MATCH(角色!AG$1,模板表头,0),0)</f>
        <v>misc.5skills</v>
      </c>
      <c r="AH79" s="26">
        <f>IF(VLOOKUP($L79,怪物模板!$A:$N,MATCH(角色!AH$1,模板表头,0),0)=0,"",VLOOKUP($L79,怪物模板!$A:$N,MATCH(角色!AH$1,模板表头,0),0))</f>
        <v>11999011</v>
      </c>
      <c r="AI79" s="26">
        <f>IF(VLOOKUP($L79,怪物模板!$A:$N,MATCH(角色!AI$1,模板表头,0),0)=0,"",VLOOKUP($L79,怪物模板!$A:$N,MATCH(角色!AI$1,模板表头,0),0))</f>
        <v>11999012</v>
      </c>
      <c r="AJ79" s="26" t="str">
        <f>IF(VLOOKUP($L79,怪物模板!$A:$N,MATCH(角色!AJ$1,模板表头,0),0)=0,"",VLOOKUP($L79,怪物模板!$A:$N,MATCH(角色!AJ$1,模板表头,0),0))</f>
        <v/>
      </c>
      <c r="AK79" s="26" t="str">
        <f>IF(VLOOKUP($L79,怪物模板!$A:$N,MATCH(角色!AK$1,模板表头,0),0)=0,"",VLOOKUP($L79,怪物模板!$A:$N,MATCH(角色!AK$1,模板表头,0),0))</f>
        <v/>
      </c>
      <c r="AL79" s="26" t="str">
        <f>IF(VLOOKUP($L79,怪物模板!$A:$N,MATCH(角色!AL$1,模板表头,0),0)=0,"",VLOOKUP($L79,怪物模板!$A:$N,MATCH(角色!AL$1,模板表头,0),0))</f>
        <v/>
      </c>
      <c r="AM79" s="26" t="str">
        <f>VLOOKUP($L79,怪物模板!$A:$N,MATCH(角色!AM$1,模板表头,0),0)</f>
        <v>medievil</v>
      </c>
      <c r="AN79" s="26">
        <f>IF(T79="monster",0.8,IF(T79="boss",1.3,IF(T79="entity",1,IF(T79="guard",1.5,1))))</f>
        <v>0.8</v>
      </c>
      <c r="AO79" s="26">
        <v>1</v>
      </c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>
        <f t="shared" si="22"/>
        <v>0</v>
      </c>
      <c r="BJ79" s="26">
        <f t="shared" si="23"/>
        <v>0</v>
      </c>
      <c r="BK79" s="26"/>
      <c r="BL79" s="9"/>
      <c r="BM79" s="26"/>
      <c r="BN79" s="26"/>
      <c r="BO79" s="26"/>
      <c r="BP79" s="26"/>
      <c r="BQ79" s="26"/>
      <c r="BR79" s="26"/>
      <c r="BS79" s="26"/>
      <c r="BT79" s="26"/>
      <c r="BU79" s="26">
        <f t="shared" si="25"/>
        <v>-0.9</v>
      </c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 t="str">
        <f t="shared" si="15"/>
        <v/>
      </c>
      <c r="CH79" s="26" t="str">
        <f t="shared" si="20"/>
        <v/>
      </c>
      <c r="CI79" s="26" t="str">
        <f t="shared" si="20"/>
        <v/>
      </c>
      <c r="CJ79" s="26" t="str">
        <f t="shared" si="20"/>
        <v/>
      </c>
      <c r="CK79" s="26" t="str">
        <f t="shared" si="20"/>
        <v/>
      </c>
      <c r="CL79" s="26" t="str">
        <f t="shared" si="20"/>
        <v/>
      </c>
      <c r="CM79" s="26" t="str">
        <f t="shared" si="20"/>
        <v/>
      </c>
      <c r="CN79" s="26" t="str">
        <f t="shared" si="20"/>
        <v/>
      </c>
      <c r="CO79" s="26" t="str">
        <f t="shared" si="20"/>
        <v/>
      </c>
    </row>
    <row r="80" spans="1:93" s="12" customFormat="1" ht="16.5" customHeight="1" x14ac:dyDescent="0.15">
      <c r="A80" s="26">
        <v>31037002</v>
      </c>
      <c r="B80" s="26" t="s">
        <v>160</v>
      </c>
      <c r="C80" s="26" t="s">
        <v>81</v>
      </c>
      <c r="D80" s="26">
        <v>72</v>
      </c>
      <c r="E80" s="26" t="s">
        <v>1209</v>
      </c>
      <c r="F80" s="26">
        <v>2</v>
      </c>
      <c r="G80" s="26" t="s">
        <v>104</v>
      </c>
      <c r="H80" s="26">
        <v>3</v>
      </c>
      <c r="I80" s="26" t="str">
        <f>VLOOKUP($L80,怪物模板!$A:$N,MATCH(角色!I$1,模板表头,0),0)</f>
        <v>phy</v>
      </c>
      <c r="J80" s="26"/>
      <c r="K80" s="26"/>
      <c r="L80" s="26" t="s">
        <v>399</v>
      </c>
      <c r="M80" s="26" t="str">
        <f>VLOOKUP($L80,怪物模板!$A:$N,MATCH(角色!M$1,模板表头,0),0)</f>
        <v>骷髅法师</v>
      </c>
      <c r="N80" s="26" t="str">
        <f>VLOOKUP($L80,怪物模板!$A:$N,MATCH(角色!N$1,模板表头,0),0)</f>
        <v>统一模板</v>
      </c>
      <c r="O80" s="26" t="s">
        <v>37</v>
      </c>
      <c r="P80" s="26">
        <v>3</v>
      </c>
      <c r="Q80" s="26">
        <v>2</v>
      </c>
      <c r="R80" s="26">
        <v>2</v>
      </c>
      <c r="S80" s="26" t="str">
        <f>VLOOKUP($L80,怪物模板!$A:$N,MATCH(角色!S$1,模板表头,0),0)</f>
        <v>horde</v>
      </c>
      <c r="T80" s="26" t="s">
        <v>67</v>
      </c>
      <c r="U80" s="26" t="s">
        <v>148</v>
      </c>
      <c r="V80" s="26" t="s">
        <v>474</v>
      </c>
      <c r="W80" s="26"/>
      <c r="X80" s="26"/>
      <c r="Y80" s="26"/>
      <c r="Z80" s="26"/>
      <c r="AA80" s="26"/>
      <c r="AB80" s="26">
        <v>99</v>
      </c>
      <c r="AC80" s="26">
        <v>99</v>
      </c>
      <c r="AD80" s="26"/>
      <c r="AE80" s="26">
        <f t="shared" si="21"/>
        <v>2</v>
      </c>
      <c r="AF80" s="26">
        <v>0</v>
      </c>
      <c r="AG80" s="26" t="str">
        <f>VLOOKUP($L80,怪物模板!$A:$N,MATCH(角色!AG$1,模板表头,0),0)</f>
        <v>healer.blood_priest</v>
      </c>
      <c r="AH80" s="26">
        <f>IF(VLOOKUP($L80,怪物模板!$A:$N,MATCH(角色!AH$1,模板表头,0),0)=0,"",VLOOKUP($L80,怪物模板!$A:$N,MATCH(角色!AH$1,模板表头,0),0))</f>
        <v>11999015</v>
      </c>
      <c r="AI80" s="26">
        <f>IF(VLOOKUP($L80,怪物模板!$A:$N,MATCH(角色!AI$1,模板表头,0),0)=0,"",VLOOKUP($L80,怪物模板!$A:$N,MATCH(角色!AI$1,模板表头,0),0))</f>
        <v>11999016</v>
      </c>
      <c r="AJ80" s="26" t="str">
        <f>IF(VLOOKUP($L80,怪物模板!$A:$N,MATCH(角色!AJ$1,模板表头,0),0)=0,"",VLOOKUP($L80,怪物模板!$A:$N,MATCH(角色!AJ$1,模板表头,0),0))</f>
        <v/>
      </c>
      <c r="AK80" s="26" t="str">
        <f>IF(VLOOKUP($L80,怪物模板!$A:$N,MATCH(角色!AK$1,模板表头,0),0)=0,"",VLOOKUP($L80,怪物模板!$A:$N,MATCH(角色!AK$1,模板表头,0),0))</f>
        <v/>
      </c>
      <c r="AL80" s="26" t="str">
        <f>IF(VLOOKUP($L80,怪物模板!$A:$N,MATCH(角色!AL$1,模板表头,0),0)=0,"",VLOOKUP($L80,怪物模板!$A:$N,MATCH(角色!AL$1,模板表头,0),0))</f>
        <v/>
      </c>
      <c r="AM80" s="26" t="str">
        <f>VLOOKUP($L80,怪物模板!$A:$N,MATCH(角色!AM$1,模板表头,0),0)</f>
        <v>skeleton_mage</v>
      </c>
      <c r="AN80" s="26">
        <f>IF(T80="monster",0.8,IF(T80="boss",1.3,IF(T80="entity",1,IF(T80="guard",1.5,1))))</f>
        <v>0.8</v>
      </c>
      <c r="AO80" s="26">
        <v>1</v>
      </c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>
        <f t="shared" si="22"/>
        <v>0</v>
      </c>
      <c r="BJ80" s="26">
        <f t="shared" si="23"/>
        <v>0</v>
      </c>
      <c r="BK80" s="26"/>
      <c r="BL80" s="9"/>
      <c r="BM80" s="26"/>
      <c r="BN80" s="26"/>
      <c r="BO80" s="26"/>
      <c r="BP80" s="26"/>
      <c r="BQ80" s="26"/>
      <c r="BR80" s="26"/>
      <c r="BS80" s="26"/>
      <c r="BT80" s="26"/>
      <c r="BU80" s="26">
        <f t="shared" si="25"/>
        <v>-0.9</v>
      </c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 t="str">
        <f t="shared" si="15"/>
        <v/>
      </c>
      <c r="CH80" s="26" t="str">
        <f t="shared" si="20"/>
        <v/>
      </c>
      <c r="CI80" s="26" t="str">
        <f t="shared" si="20"/>
        <v/>
      </c>
      <c r="CJ80" s="26" t="str">
        <f t="shared" si="20"/>
        <v/>
      </c>
      <c r="CK80" s="26" t="str">
        <f t="shared" si="20"/>
        <v/>
      </c>
      <c r="CL80" s="26" t="str">
        <f t="shared" si="20"/>
        <v/>
      </c>
      <c r="CM80" s="26" t="str">
        <f t="shared" si="20"/>
        <v/>
      </c>
      <c r="CN80" s="26" t="str">
        <f t="shared" si="20"/>
        <v/>
      </c>
      <c r="CO80" s="26" t="str">
        <f t="shared" si="20"/>
        <v/>
      </c>
    </row>
    <row r="81" spans="1:93" s="12" customFormat="1" ht="16.5" customHeight="1" x14ac:dyDescent="0.15">
      <c r="A81" s="26">
        <v>31037003</v>
      </c>
      <c r="B81" s="26" t="s">
        <v>159</v>
      </c>
      <c r="C81" s="26" t="s">
        <v>81</v>
      </c>
      <c r="D81" s="26">
        <v>72</v>
      </c>
      <c r="E81" s="26" t="s">
        <v>1209</v>
      </c>
      <c r="F81" s="26">
        <v>2</v>
      </c>
      <c r="G81" s="26" t="s">
        <v>104</v>
      </c>
      <c r="H81" s="26">
        <v>1</v>
      </c>
      <c r="I81" s="26" t="str">
        <f>VLOOKUP($L81,怪物模板!$A:$N,MATCH(角色!I$1,模板表头,0),0)</f>
        <v>phy</v>
      </c>
      <c r="J81" s="26"/>
      <c r="K81" s="26"/>
      <c r="L81" s="26" t="s">
        <v>376</v>
      </c>
      <c r="M81" s="26" t="str">
        <f>VLOOKUP($L81,怪物模板!$A:$N,MATCH(角色!M$1,模板表头,0),0)</f>
        <v>无对应英雄</v>
      </c>
      <c r="N81" s="26" t="str">
        <f>VLOOKUP($L81,怪物模板!$A:$N,MATCH(角色!N$1,模板表头,0),0)</f>
        <v>统一模板</v>
      </c>
      <c r="O81" s="26" t="s">
        <v>38</v>
      </c>
      <c r="P81" s="26">
        <v>2</v>
      </c>
      <c r="Q81" s="26">
        <v>2</v>
      </c>
      <c r="R81" s="26">
        <v>2</v>
      </c>
      <c r="S81" s="26" t="str">
        <f>VLOOKUP($L81,怪物模板!$A:$N,MATCH(角色!S$1,模板表头,0),0)</f>
        <v>chaos</v>
      </c>
      <c r="T81" s="26" t="s">
        <v>67</v>
      </c>
      <c r="U81" s="26" t="s">
        <v>148</v>
      </c>
      <c r="V81" s="26" t="s">
        <v>474</v>
      </c>
      <c r="W81" s="26"/>
      <c r="X81" s="26"/>
      <c r="Y81" s="26"/>
      <c r="Z81" s="26"/>
      <c r="AA81" s="26"/>
      <c r="AB81" s="26">
        <v>99</v>
      </c>
      <c r="AC81" s="26">
        <v>99</v>
      </c>
      <c r="AD81" s="26"/>
      <c r="AE81" s="26">
        <f t="shared" si="21"/>
        <v>2</v>
      </c>
      <c r="AF81" s="26">
        <v>0</v>
      </c>
      <c r="AG81" s="26" t="str">
        <f>VLOOKUP($L81,怪物模板!$A:$N,MATCH(角色!AG$1,模板表头,0),0)</f>
        <v>misc.5skills</v>
      </c>
      <c r="AH81" s="26">
        <f>IF(VLOOKUP($L81,怪物模板!$A:$N,MATCH(角色!AH$1,模板表头,0),0)=0,"",VLOOKUP($L81,怪物模板!$A:$N,MATCH(角色!AH$1,模板表头,0),0))</f>
        <v>11999011</v>
      </c>
      <c r="AI81" s="26">
        <f>IF(VLOOKUP($L81,怪物模板!$A:$N,MATCH(角色!AI$1,模板表头,0),0)=0,"",VLOOKUP($L81,怪物模板!$A:$N,MATCH(角色!AI$1,模板表头,0),0))</f>
        <v>11999012</v>
      </c>
      <c r="AJ81" s="26" t="str">
        <f>IF(VLOOKUP($L81,怪物模板!$A:$N,MATCH(角色!AJ$1,模板表头,0),0)=0,"",VLOOKUP($L81,怪物模板!$A:$N,MATCH(角色!AJ$1,模板表头,0),0))</f>
        <v/>
      </c>
      <c r="AK81" s="26" t="str">
        <f>IF(VLOOKUP($L81,怪物模板!$A:$N,MATCH(角色!AK$1,模板表头,0),0)=0,"",VLOOKUP($L81,怪物模板!$A:$N,MATCH(角色!AK$1,模板表头,0),0))</f>
        <v/>
      </c>
      <c r="AL81" s="26" t="str">
        <f>IF(VLOOKUP($L81,怪物模板!$A:$N,MATCH(角色!AL$1,模板表头,0),0)=0,"",VLOOKUP($L81,怪物模板!$A:$N,MATCH(角色!AL$1,模板表头,0),0))</f>
        <v/>
      </c>
      <c r="AM81" s="26" t="str">
        <f>VLOOKUP($L81,怪物模板!$A:$N,MATCH(角色!AM$1,模板表头,0),0)</f>
        <v>medievil</v>
      </c>
      <c r="AN81" s="26">
        <f>IF(T81="monster",0.8,IF(T81="boss",1.3,IF(T81="entity",1,IF(T81="guard",1.5,1))))</f>
        <v>0.8</v>
      </c>
      <c r="AO81" s="26">
        <v>1</v>
      </c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>
        <f t="shared" si="22"/>
        <v>0</v>
      </c>
      <c r="BJ81" s="26">
        <f t="shared" si="23"/>
        <v>0</v>
      </c>
      <c r="BK81" s="26"/>
      <c r="BL81" s="9"/>
      <c r="BM81" s="26"/>
      <c r="BN81" s="26"/>
      <c r="BO81" s="26"/>
      <c r="BP81" s="26"/>
      <c r="BQ81" s="26"/>
      <c r="BR81" s="26"/>
      <c r="BS81" s="26"/>
      <c r="BT81" s="26"/>
      <c r="BU81" s="26">
        <f t="shared" si="25"/>
        <v>-0.9</v>
      </c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 t="str">
        <f t="shared" si="15"/>
        <v/>
      </c>
      <c r="CH81" s="26" t="str">
        <f t="shared" si="20"/>
        <v/>
      </c>
      <c r="CI81" s="26" t="str">
        <f t="shared" si="20"/>
        <v/>
      </c>
      <c r="CJ81" s="26" t="str">
        <f t="shared" si="20"/>
        <v/>
      </c>
      <c r="CK81" s="26" t="str">
        <f t="shared" si="20"/>
        <v/>
      </c>
      <c r="CL81" s="26" t="str">
        <f t="shared" si="20"/>
        <v/>
      </c>
      <c r="CM81" s="26" t="str">
        <f t="shared" si="20"/>
        <v/>
      </c>
      <c r="CN81" s="26" t="str">
        <f t="shared" si="20"/>
        <v/>
      </c>
      <c r="CO81" s="26" t="str">
        <f t="shared" si="20"/>
        <v/>
      </c>
    </row>
    <row r="82" spans="1:93" s="12" customFormat="1" ht="16.5" customHeight="1" x14ac:dyDescent="0.15">
      <c r="A82" s="26">
        <v>31037004</v>
      </c>
      <c r="B82" s="26" t="s">
        <v>160</v>
      </c>
      <c r="C82" s="26" t="s">
        <v>82</v>
      </c>
      <c r="D82" s="26">
        <v>75</v>
      </c>
      <c r="E82" s="26" t="s">
        <v>1209</v>
      </c>
      <c r="F82" s="26">
        <v>3</v>
      </c>
      <c r="G82" s="26" t="s">
        <v>104</v>
      </c>
      <c r="H82" s="26">
        <v>3</v>
      </c>
      <c r="I82" s="26" t="str">
        <f>VLOOKUP($L82,怪物模板!$A:$N,MATCH(角色!I$1,模板表头,0),0)</f>
        <v>phy</v>
      </c>
      <c r="J82" s="26"/>
      <c r="K82" s="26"/>
      <c r="L82" s="26" t="s">
        <v>377</v>
      </c>
      <c r="M82" s="26" t="str">
        <f>VLOOKUP($L82,怪物模板!$A:$N,MATCH(角色!M$1,模板表头,0),0)</f>
        <v>骷髅法师</v>
      </c>
      <c r="N82" s="26" t="str">
        <f>VLOOKUP($L82,怪物模板!$A:$N,MATCH(角色!N$1,模板表头,0),0)</f>
        <v>统一模板</v>
      </c>
      <c r="O82" s="26" t="s">
        <v>37</v>
      </c>
      <c r="P82" s="26">
        <v>3</v>
      </c>
      <c r="Q82" s="26">
        <v>2</v>
      </c>
      <c r="R82" s="26">
        <v>2</v>
      </c>
      <c r="S82" s="26" t="str">
        <f>VLOOKUP($L82,怪物模板!$A:$N,MATCH(角色!S$1,模板表头,0),0)</f>
        <v>horde</v>
      </c>
      <c r="T82" s="26" t="s">
        <v>67</v>
      </c>
      <c r="U82" s="26" t="s">
        <v>148</v>
      </c>
      <c r="V82" s="26" t="s">
        <v>474</v>
      </c>
      <c r="W82" s="26"/>
      <c r="X82" s="26"/>
      <c r="Y82" s="26"/>
      <c r="Z82" s="26"/>
      <c r="AA82" s="26"/>
      <c r="AB82" s="26">
        <v>99</v>
      </c>
      <c r="AC82" s="26">
        <v>99</v>
      </c>
      <c r="AD82" s="26"/>
      <c r="AE82" s="26">
        <f t="shared" si="21"/>
        <v>2</v>
      </c>
      <c r="AF82" s="26">
        <v>0</v>
      </c>
      <c r="AG82" s="26" t="str">
        <f>VLOOKUP($L82,怪物模板!$A:$N,MATCH(角色!AG$1,模板表头,0),0)</f>
        <v>healer.blood_priest</v>
      </c>
      <c r="AH82" s="26">
        <f>IF(VLOOKUP($L82,怪物模板!$A:$N,MATCH(角色!AH$1,模板表头,0),0)=0,"",VLOOKUP($L82,怪物模板!$A:$N,MATCH(角色!AH$1,模板表头,0),0))</f>
        <v>11999015</v>
      </c>
      <c r="AI82" s="26">
        <f>IF(VLOOKUP($L82,怪物模板!$A:$N,MATCH(角色!AI$1,模板表头,0),0)=0,"",VLOOKUP($L82,怪物模板!$A:$N,MATCH(角色!AI$1,模板表头,0),0))</f>
        <v>11999016</v>
      </c>
      <c r="AJ82" s="26" t="str">
        <f>IF(VLOOKUP($L82,怪物模板!$A:$N,MATCH(角色!AJ$1,模板表头,0),0)=0,"",VLOOKUP($L82,怪物模板!$A:$N,MATCH(角色!AJ$1,模板表头,0),0))</f>
        <v/>
      </c>
      <c r="AK82" s="26" t="str">
        <f>IF(VLOOKUP($L82,怪物模板!$A:$N,MATCH(角色!AK$1,模板表头,0),0)=0,"",VLOOKUP($L82,怪物模板!$A:$N,MATCH(角色!AK$1,模板表头,0),0))</f>
        <v/>
      </c>
      <c r="AL82" s="26" t="str">
        <f>IF(VLOOKUP($L82,怪物模板!$A:$N,MATCH(角色!AL$1,模板表头,0),0)=0,"",VLOOKUP($L82,怪物模板!$A:$N,MATCH(角色!AL$1,模板表头,0),0))</f>
        <v/>
      </c>
      <c r="AM82" s="26" t="str">
        <f>VLOOKUP($L82,怪物模板!$A:$N,MATCH(角色!AM$1,模板表头,0),0)</f>
        <v>skeleton_mage</v>
      </c>
      <c r="AN82" s="26">
        <f>IF(T82="monster",0.8,IF(T82="boss",1.3,IF(T82="entity",1,IF(T82="guard",1.5,1))))</f>
        <v>0.8</v>
      </c>
      <c r="AO82" s="26">
        <v>1</v>
      </c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>
        <f t="shared" si="22"/>
        <v>0</v>
      </c>
      <c r="BJ82" s="26">
        <f t="shared" si="23"/>
        <v>0</v>
      </c>
      <c r="BK82" s="26"/>
      <c r="BL82" s="9"/>
      <c r="BM82" s="26"/>
      <c r="BN82" s="26"/>
      <c r="BO82" s="26"/>
      <c r="BP82" s="26"/>
      <c r="BQ82" s="26"/>
      <c r="BR82" s="26"/>
      <c r="BS82" s="26"/>
      <c r="BT82" s="26"/>
      <c r="BU82" s="26">
        <f t="shared" si="25"/>
        <v>-0.9</v>
      </c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 t="str">
        <f t="shared" si="15"/>
        <v/>
      </c>
      <c r="CH82" s="26" t="str">
        <f t="shared" si="20"/>
        <v/>
      </c>
      <c r="CI82" s="26" t="str">
        <f t="shared" si="20"/>
        <v/>
      </c>
      <c r="CJ82" s="26" t="str">
        <f t="shared" si="20"/>
        <v/>
      </c>
      <c r="CK82" s="26" t="str">
        <f t="shared" si="20"/>
        <v/>
      </c>
      <c r="CL82" s="26" t="str">
        <f t="shared" si="20"/>
        <v/>
      </c>
      <c r="CM82" s="26" t="str">
        <f t="shared" si="20"/>
        <v/>
      </c>
      <c r="CN82" s="26" t="str">
        <f t="shared" si="20"/>
        <v/>
      </c>
      <c r="CO82" s="26" t="str">
        <f t="shared" si="20"/>
        <v/>
      </c>
    </row>
    <row r="83" spans="1:93" s="12" customFormat="1" ht="16.5" customHeight="1" x14ac:dyDescent="0.15">
      <c r="A83" s="26">
        <v>31037005</v>
      </c>
      <c r="B83" s="26" t="s">
        <v>163</v>
      </c>
      <c r="C83" s="26" t="s">
        <v>82</v>
      </c>
      <c r="D83" s="26">
        <v>75</v>
      </c>
      <c r="E83" s="26" t="s">
        <v>1209</v>
      </c>
      <c r="F83" s="26">
        <v>3</v>
      </c>
      <c r="G83" s="26" t="s">
        <v>105</v>
      </c>
      <c r="H83" s="26">
        <v>1</v>
      </c>
      <c r="I83" s="26" t="str">
        <f>VLOOKUP($L83,怪物模板!$A:$N,MATCH(角色!I$1,模板表头,0),0)</f>
        <v>mag</v>
      </c>
      <c r="J83" s="26"/>
      <c r="K83" s="26"/>
      <c r="L83" s="26" t="s">
        <v>501</v>
      </c>
      <c r="M83" s="26" t="str">
        <f>VLOOKUP($L83,怪物模板!$A:$N,MATCH(角色!M$1,模板表头,0),0)</f>
        <v>死亡骑士</v>
      </c>
      <c r="N83" s="26" t="str">
        <f>VLOOKUP($L83,怪物模板!$A:$N,MATCH(角色!N$1,模板表头,0),0)</f>
        <v>统一BOSS模板</v>
      </c>
      <c r="O83" s="26" t="s">
        <v>38</v>
      </c>
      <c r="P83" s="26">
        <v>7</v>
      </c>
      <c r="Q83" s="26">
        <v>3</v>
      </c>
      <c r="R83" s="26">
        <v>4</v>
      </c>
      <c r="S83" s="26" t="str">
        <f>VLOOKUP($L83,怪物模板!$A:$N,MATCH(角色!S$1,模板表头,0),0)</f>
        <v>chaos</v>
      </c>
      <c r="T83" s="26" t="s">
        <v>27</v>
      </c>
      <c r="U83" s="26" t="s">
        <v>148</v>
      </c>
      <c r="V83" s="26" t="s">
        <v>474</v>
      </c>
      <c r="W83" s="26"/>
      <c r="X83" s="26"/>
      <c r="Y83" s="26"/>
      <c r="Z83" s="26"/>
      <c r="AA83" s="26"/>
      <c r="AB83" s="26">
        <v>99</v>
      </c>
      <c r="AC83" s="26">
        <v>99</v>
      </c>
      <c r="AD83" s="26"/>
      <c r="AE83" s="26">
        <f t="shared" si="21"/>
        <v>2</v>
      </c>
      <c r="AF83" s="26">
        <v>0</v>
      </c>
      <c r="AG83" s="26" t="str">
        <f>VLOOKUP($L83,怪物模板!$A:$N,MATCH(角色!AG$1,模板表头,0),0)</f>
        <v>melee.knight_rider</v>
      </c>
      <c r="AH83" s="26">
        <f>IF(VLOOKUP($L83,怪物模板!$A:$N,MATCH(角色!AH$1,模板表头,0),0)=0,"",VLOOKUP($L83,怪物模板!$A:$N,MATCH(角色!AH$1,模板表头,0),0))</f>
        <v>11660301</v>
      </c>
      <c r="AI83" s="26">
        <f>IF(VLOOKUP($L83,怪物模板!$A:$N,MATCH(角色!AI$1,模板表头,0),0)=0,"",VLOOKUP($L83,怪物模板!$A:$N,MATCH(角色!AI$1,模板表头,0),0))</f>
        <v>11660302</v>
      </c>
      <c r="AJ83" s="26">
        <f>IF(VLOOKUP($L83,怪物模板!$A:$N,MATCH(角色!AJ$1,模板表头,0),0)=0,"",VLOOKUP($L83,怪物模板!$A:$N,MATCH(角色!AJ$1,模板表头,0),0))</f>
        <v>11660303</v>
      </c>
      <c r="AK83" s="26">
        <f>IF(VLOOKUP($L83,怪物模板!$A:$N,MATCH(角色!AK$1,模板表头,0),0)=0,"",VLOOKUP($L83,怪物模板!$A:$N,MATCH(角色!AK$1,模板表头,0),0))</f>
        <v>11660304</v>
      </c>
      <c r="AL83" s="26" t="str">
        <f>IF(VLOOKUP($L83,怪物模板!$A:$N,MATCH(角色!AL$1,模板表头,0),0)=0,"",VLOOKUP($L83,怪物模板!$A:$N,MATCH(角色!AL$1,模板表头,0),0))</f>
        <v/>
      </c>
      <c r="AM83" s="26" t="str">
        <f>VLOOKUP($L83,怪物模板!$A:$N,MATCH(角色!AM$1,模板表头,0),0)</f>
        <v>lich_king</v>
      </c>
      <c r="AN83" s="26">
        <v>1.5</v>
      </c>
      <c r="AO83" s="26">
        <v>1</v>
      </c>
      <c r="AP83" s="26"/>
      <c r="AQ83" s="26"/>
      <c r="AR83" s="26"/>
      <c r="AS83" s="26"/>
      <c r="AT83" s="26"/>
      <c r="AU83" s="26">
        <v>230021</v>
      </c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>
        <f t="shared" si="22"/>
        <v>0</v>
      </c>
      <c r="BJ83" s="26">
        <f t="shared" si="23"/>
        <v>0</v>
      </c>
      <c r="BK83" s="26"/>
      <c r="BL83" s="9"/>
      <c r="BM83" s="26"/>
      <c r="BN83" s="26"/>
      <c r="BO83" s="26"/>
      <c r="BP83" s="26"/>
      <c r="BQ83" s="26"/>
      <c r="BR83" s="26"/>
      <c r="BS83" s="26"/>
      <c r="BT83" s="26"/>
      <c r="BU83" s="26" t="str">
        <f t="shared" si="25"/>
        <v/>
      </c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 t="str">
        <f t="shared" si="15"/>
        <v/>
      </c>
      <c r="CH83" s="26" t="str">
        <f t="shared" si="20"/>
        <v/>
      </c>
      <c r="CI83" s="26" t="str">
        <f t="shared" si="20"/>
        <v/>
      </c>
      <c r="CJ83" s="26" t="str">
        <f t="shared" si="20"/>
        <v/>
      </c>
      <c r="CK83" s="26" t="str">
        <f t="shared" si="20"/>
        <v/>
      </c>
      <c r="CL83" s="26" t="str">
        <f t="shared" si="20"/>
        <v/>
      </c>
      <c r="CM83" s="26" t="str">
        <f t="shared" si="20"/>
        <v/>
      </c>
      <c r="CN83" s="26" t="str">
        <f t="shared" si="20"/>
        <v/>
      </c>
      <c r="CO83" s="26" t="str">
        <f t="shared" si="20"/>
        <v/>
      </c>
    </row>
    <row r="84" spans="1:93" s="12" customFormat="1" ht="16.5" customHeight="1" x14ac:dyDescent="0.15">
      <c r="A84" s="26">
        <v>31037006</v>
      </c>
      <c r="B84" s="26" t="s">
        <v>184</v>
      </c>
      <c r="C84" s="26" t="s">
        <v>82</v>
      </c>
      <c r="D84" s="26">
        <v>77</v>
      </c>
      <c r="E84" s="26" t="s">
        <v>1209</v>
      </c>
      <c r="F84" s="26">
        <v>4</v>
      </c>
      <c r="G84" s="26" t="s">
        <v>105</v>
      </c>
      <c r="H84" s="26">
        <v>1</v>
      </c>
      <c r="I84" s="26" t="str">
        <f>VLOOKUP($L84,怪物模板!$A:$N,MATCH(角色!I$1,模板表头,0),0)</f>
        <v>phy</v>
      </c>
      <c r="J84" s="26"/>
      <c r="K84" s="26"/>
      <c r="L84" s="26" t="s">
        <v>378</v>
      </c>
      <c r="M84" s="26" t="str">
        <f>VLOOKUP($L84,怪物模板!$A:$N,MATCH(角色!M$1,模板表头,0),0)</f>
        <v>无对应英雄</v>
      </c>
      <c r="N84" s="26" t="str">
        <f>VLOOKUP($L84,怪物模板!$A:$N,MATCH(角色!N$1,模板表头,0),0)</f>
        <v>统一模板</v>
      </c>
      <c r="O84" s="26" t="s">
        <v>38</v>
      </c>
      <c r="P84" s="26">
        <v>4</v>
      </c>
      <c r="Q84" s="26">
        <v>2</v>
      </c>
      <c r="R84" s="26">
        <v>3</v>
      </c>
      <c r="S84" s="26" t="str">
        <f>VLOOKUP($L84,怪物模板!$A:$N,MATCH(角色!S$1,模板表头,0),0)</f>
        <v>chaos</v>
      </c>
      <c r="T84" s="26" t="s">
        <v>67</v>
      </c>
      <c r="U84" s="26" t="s">
        <v>148</v>
      </c>
      <c r="V84" s="26" t="s">
        <v>474</v>
      </c>
      <c r="W84" s="26"/>
      <c r="X84" s="26"/>
      <c r="Y84" s="26"/>
      <c r="Z84" s="26"/>
      <c r="AA84" s="26"/>
      <c r="AB84" s="26">
        <v>99</v>
      </c>
      <c r="AC84" s="26">
        <v>99</v>
      </c>
      <c r="AD84" s="26"/>
      <c r="AE84" s="26">
        <f t="shared" si="21"/>
        <v>2</v>
      </c>
      <c r="AF84" s="26">
        <v>0</v>
      </c>
      <c r="AG84" s="26" t="str">
        <f>VLOOKUP($L84,怪物模板!$A:$N,MATCH(角色!AG$1,模板表头,0),0)</f>
        <v>misc.5skills_self_hp_ratio</v>
      </c>
      <c r="AH84" s="26">
        <f>IF(VLOOKUP($L84,怪物模板!$A:$N,MATCH(角色!AH$1,模板表头,0),0)=0,"",VLOOKUP($L84,怪物模板!$A:$N,MATCH(角色!AH$1,模板表头,0),0))</f>
        <v>11990101</v>
      </c>
      <c r="AI84" s="26">
        <f>IF(VLOOKUP($L84,怪物模板!$A:$N,MATCH(角色!AI$1,模板表头,0),0)=0,"",VLOOKUP($L84,怪物模板!$A:$N,MATCH(角色!AI$1,模板表头,0),0))</f>
        <v>11990102</v>
      </c>
      <c r="AJ84" s="26" t="str">
        <f>IF(VLOOKUP($L84,怪物模板!$A:$N,MATCH(角色!AJ$1,模板表头,0),0)=0,"",VLOOKUP($L84,怪物模板!$A:$N,MATCH(角色!AJ$1,模板表头,0),0))</f>
        <v/>
      </c>
      <c r="AK84" s="26" t="str">
        <f>IF(VLOOKUP($L84,怪物模板!$A:$N,MATCH(角色!AK$1,模板表头,0),0)=0,"",VLOOKUP($L84,怪物模板!$A:$N,MATCH(角色!AK$1,模板表头,0),0))</f>
        <v/>
      </c>
      <c r="AL84" s="26" t="str">
        <f>IF(VLOOKUP($L84,怪物模板!$A:$N,MATCH(角色!AL$1,模板表头,0),0)=0,"",VLOOKUP($L84,怪物模板!$A:$N,MATCH(角色!AL$1,模板表头,0),0))</f>
        <v/>
      </c>
      <c r="AM84" s="26" t="str">
        <f>VLOOKUP($L84,怪物模板!$A:$N,MATCH(角色!AM$1,模板表头,0),0)</f>
        <v>treant</v>
      </c>
      <c r="AN84" s="26">
        <v>1.1000000000000001</v>
      </c>
      <c r="AO84" s="26">
        <v>1</v>
      </c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>
        <f t="shared" si="22"/>
        <v>0</v>
      </c>
      <c r="BJ84" s="26">
        <f t="shared" si="23"/>
        <v>0</v>
      </c>
      <c r="BK84" s="26"/>
      <c r="BL84" s="9"/>
      <c r="BM84" s="26"/>
      <c r="BN84" s="26"/>
      <c r="BO84" s="26"/>
      <c r="BP84" s="26"/>
      <c r="BQ84" s="26"/>
      <c r="BR84" s="26"/>
      <c r="BS84" s="26"/>
      <c r="BT84" s="26"/>
      <c r="BU84" s="26" t="str">
        <f t="shared" si="25"/>
        <v/>
      </c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 t="str">
        <f t="shared" si="15"/>
        <v/>
      </c>
      <c r="CH84" s="26" t="str">
        <f t="shared" si="20"/>
        <v/>
      </c>
      <c r="CI84" s="26" t="str">
        <f t="shared" si="20"/>
        <v/>
      </c>
      <c r="CJ84" s="26" t="str">
        <f t="shared" si="20"/>
        <v/>
      </c>
      <c r="CK84" s="26" t="str">
        <f t="shared" si="20"/>
        <v/>
      </c>
      <c r="CL84" s="26" t="str">
        <f t="shared" si="20"/>
        <v/>
      </c>
      <c r="CM84" s="26" t="str">
        <f t="shared" si="20"/>
        <v/>
      </c>
      <c r="CN84" s="26" t="str">
        <f t="shared" si="20"/>
        <v/>
      </c>
      <c r="CO84" s="26" t="str">
        <f t="shared" si="20"/>
        <v/>
      </c>
    </row>
    <row r="85" spans="1:93" s="12" customFormat="1" ht="16.5" customHeight="1" x14ac:dyDescent="0.15">
      <c r="A85" s="26">
        <v>31037007</v>
      </c>
      <c r="B85" s="26" t="s">
        <v>160</v>
      </c>
      <c r="C85" s="26" t="s">
        <v>82</v>
      </c>
      <c r="D85" s="26">
        <v>77</v>
      </c>
      <c r="E85" s="26" t="s">
        <v>1209</v>
      </c>
      <c r="F85" s="26">
        <v>4</v>
      </c>
      <c r="G85" s="26" t="s">
        <v>105</v>
      </c>
      <c r="H85" s="26">
        <v>3</v>
      </c>
      <c r="I85" s="26" t="str">
        <f>VLOOKUP($L85,怪物模板!$A:$N,MATCH(角色!I$1,模板表头,0),0)</f>
        <v>phy</v>
      </c>
      <c r="J85" s="26"/>
      <c r="K85" s="26"/>
      <c r="L85" s="26" t="s">
        <v>399</v>
      </c>
      <c r="M85" s="26" t="str">
        <f>VLOOKUP($L85,怪物模板!$A:$N,MATCH(角色!M$1,模板表头,0),0)</f>
        <v>骷髅法师</v>
      </c>
      <c r="N85" s="26" t="str">
        <f>VLOOKUP($L85,怪物模板!$A:$N,MATCH(角色!N$1,模板表头,0),0)</f>
        <v>统一模板</v>
      </c>
      <c r="O85" s="26" t="s">
        <v>37</v>
      </c>
      <c r="P85" s="26">
        <v>3</v>
      </c>
      <c r="Q85" s="26">
        <v>2</v>
      </c>
      <c r="R85" s="26">
        <v>2</v>
      </c>
      <c r="S85" s="26" t="str">
        <f>VLOOKUP($L85,怪物模板!$A:$N,MATCH(角色!S$1,模板表头,0),0)</f>
        <v>horde</v>
      </c>
      <c r="T85" s="26" t="s">
        <v>67</v>
      </c>
      <c r="U85" s="26" t="s">
        <v>148</v>
      </c>
      <c r="V85" s="26" t="s">
        <v>474</v>
      </c>
      <c r="W85" s="26"/>
      <c r="X85" s="26"/>
      <c r="Y85" s="26"/>
      <c r="Z85" s="26"/>
      <c r="AA85" s="26"/>
      <c r="AB85" s="26">
        <v>99</v>
      </c>
      <c r="AC85" s="26">
        <v>99</v>
      </c>
      <c r="AD85" s="26"/>
      <c r="AE85" s="26">
        <f t="shared" si="21"/>
        <v>2</v>
      </c>
      <c r="AF85" s="26">
        <v>0</v>
      </c>
      <c r="AG85" s="26" t="str">
        <f>VLOOKUP($L85,怪物模板!$A:$N,MATCH(角色!AG$1,模板表头,0),0)</f>
        <v>healer.blood_priest</v>
      </c>
      <c r="AH85" s="26">
        <f>IF(VLOOKUP($L85,怪物模板!$A:$N,MATCH(角色!AH$1,模板表头,0),0)=0,"",VLOOKUP($L85,怪物模板!$A:$N,MATCH(角色!AH$1,模板表头,0),0))</f>
        <v>11999015</v>
      </c>
      <c r="AI85" s="26">
        <f>IF(VLOOKUP($L85,怪物模板!$A:$N,MATCH(角色!AI$1,模板表头,0),0)=0,"",VLOOKUP($L85,怪物模板!$A:$N,MATCH(角色!AI$1,模板表头,0),0))</f>
        <v>11999016</v>
      </c>
      <c r="AJ85" s="26" t="str">
        <f>IF(VLOOKUP($L85,怪物模板!$A:$N,MATCH(角色!AJ$1,模板表头,0),0)=0,"",VLOOKUP($L85,怪物模板!$A:$N,MATCH(角色!AJ$1,模板表头,0),0))</f>
        <v/>
      </c>
      <c r="AK85" s="26" t="str">
        <f>IF(VLOOKUP($L85,怪物模板!$A:$N,MATCH(角色!AK$1,模板表头,0),0)=0,"",VLOOKUP($L85,怪物模板!$A:$N,MATCH(角色!AK$1,模板表头,0),0))</f>
        <v/>
      </c>
      <c r="AL85" s="26" t="str">
        <f>IF(VLOOKUP($L85,怪物模板!$A:$N,MATCH(角色!AL$1,模板表头,0),0)=0,"",VLOOKUP($L85,怪物模板!$A:$N,MATCH(角色!AL$1,模板表头,0),0))</f>
        <v/>
      </c>
      <c r="AM85" s="26" t="str">
        <f>VLOOKUP($L85,怪物模板!$A:$N,MATCH(角色!AM$1,模板表头,0),0)</f>
        <v>skeleton_mage</v>
      </c>
      <c r="AN85" s="26">
        <v>1.1000000000000001</v>
      </c>
      <c r="AO85" s="26">
        <v>1</v>
      </c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>
        <f t="shared" si="22"/>
        <v>0</v>
      </c>
      <c r="BJ85" s="26">
        <f t="shared" si="23"/>
        <v>0</v>
      </c>
      <c r="BK85" s="26"/>
      <c r="BL85" s="9"/>
      <c r="BM85" s="26"/>
      <c r="BN85" s="26"/>
      <c r="BO85" s="26"/>
      <c r="BP85" s="26"/>
      <c r="BQ85" s="26"/>
      <c r="BR85" s="26"/>
      <c r="BS85" s="26"/>
      <c r="BT85" s="26"/>
      <c r="BU85" s="26">
        <f t="shared" si="25"/>
        <v>-0.9</v>
      </c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 t="str">
        <f t="shared" si="15"/>
        <v/>
      </c>
      <c r="CH85" s="26" t="str">
        <f t="shared" si="20"/>
        <v/>
      </c>
      <c r="CI85" s="26" t="str">
        <f t="shared" si="20"/>
        <v/>
      </c>
      <c r="CJ85" s="26" t="str">
        <f t="shared" si="20"/>
        <v/>
      </c>
      <c r="CK85" s="26" t="str">
        <f t="shared" si="20"/>
        <v/>
      </c>
      <c r="CL85" s="26" t="str">
        <f t="shared" si="20"/>
        <v/>
      </c>
      <c r="CM85" s="26" t="str">
        <f t="shared" si="20"/>
        <v/>
      </c>
      <c r="CN85" s="26" t="str">
        <f t="shared" si="20"/>
        <v/>
      </c>
      <c r="CO85" s="26" t="str">
        <f t="shared" si="20"/>
        <v/>
      </c>
    </row>
    <row r="86" spans="1:93" s="12" customFormat="1" ht="16.5" customHeight="1" x14ac:dyDescent="0.15">
      <c r="A86" s="26">
        <v>31037008</v>
      </c>
      <c r="B86" s="26" t="s">
        <v>40</v>
      </c>
      <c r="C86" s="26" t="s">
        <v>83</v>
      </c>
      <c r="D86" s="26">
        <v>77</v>
      </c>
      <c r="E86" s="26" t="s">
        <v>1209</v>
      </c>
      <c r="F86" s="26">
        <v>5</v>
      </c>
      <c r="G86" s="26" t="s">
        <v>104</v>
      </c>
      <c r="H86" s="26">
        <v>2</v>
      </c>
      <c r="I86" s="26" t="str">
        <f>VLOOKUP($L86,怪物模板!$A:$N,MATCH(角色!I$1,模板表头,0),0)</f>
        <v>phy</v>
      </c>
      <c r="J86" s="26"/>
      <c r="K86" s="26"/>
      <c r="L86" s="26" t="s">
        <v>401</v>
      </c>
      <c r="M86" s="26" t="str">
        <f>VLOOKUP($L86,怪物模板!$A:$N,MATCH(角色!M$1,模板表头,0),0)</f>
        <v>无对应英雄</v>
      </c>
      <c r="N86" s="26" t="str">
        <f>VLOOKUP($L86,怪物模板!$A:$N,MATCH(角色!N$1,模板表头,0),0)</f>
        <v>新增突袭小招，大招改为引导</v>
      </c>
      <c r="O86" s="26" t="s">
        <v>38</v>
      </c>
      <c r="P86" s="26">
        <v>3</v>
      </c>
      <c r="Q86" s="26">
        <v>2</v>
      </c>
      <c r="R86" s="26">
        <v>2</v>
      </c>
      <c r="S86" s="26" t="str">
        <f>VLOOKUP($L86,怪物模板!$A:$N,MATCH(角色!S$1,模板表头,0),0)</f>
        <v>horde</v>
      </c>
      <c r="T86" s="26" t="s">
        <v>68</v>
      </c>
      <c r="U86" s="26" t="s">
        <v>148</v>
      </c>
      <c r="V86" s="26" t="s">
        <v>474</v>
      </c>
      <c r="W86" s="26"/>
      <c r="X86" s="26"/>
      <c r="Y86" s="26"/>
      <c r="Z86" s="26"/>
      <c r="AA86" s="26"/>
      <c r="AB86" s="26">
        <v>99</v>
      </c>
      <c r="AC86" s="26">
        <v>99</v>
      </c>
      <c r="AD86" s="26"/>
      <c r="AE86" s="26">
        <f t="shared" si="21"/>
        <v>2</v>
      </c>
      <c r="AF86" s="26">
        <v>0</v>
      </c>
      <c r="AG86" s="26" t="str">
        <f>VLOOKUP($L86,怪物模板!$A:$N,MATCH(角色!AG$1,模板表头,0),0)</f>
        <v>misc.5skills</v>
      </c>
      <c r="AH86" s="26">
        <f>IF(VLOOKUP($L86,怪物模板!$A:$N,MATCH(角色!AH$1,模板表头,0),0)=0,"",VLOOKUP($L86,怪物模板!$A:$N,MATCH(角色!AH$1,模板表头,0),0))</f>
        <v>11980101</v>
      </c>
      <c r="AI86" s="26">
        <f>IF(VLOOKUP($L86,怪物模板!$A:$N,MATCH(角色!AI$1,模板表头,0),0)=0,"",VLOOKUP($L86,怪物模板!$A:$N,MATCH(角色!AI$1,模板表头,0),0))</f>
        <v>11999536</v>
      </c>
      <c r="AJ86" s="26">
        <f>IF(VLOOKUP($L86,怪物模板!$A:$N,MATCH(角色!AJ$1,模板表头,0),0)=0,"",VLOOKUP($L86,怪物模板!$A:$N,MATCH(角色!AJ$1,模板表头,0),0))</f>
        <v>11999537</v>
      </c>
      <c r="AK86" s="26" t="str">
        <f>IF(VLOOKUP($L86,怪物模板!$A:$N,MATCH(角色!AK$1,模板表头,0),0)=0,"",VLOOKUP($L86,怪物模板!$A:$N,MATCH(角色!AK$1,模板表头,0),0))</f>
        <v/>
      </c>
      <c r="AL86" s="26" t="str">
        <f>IF(VLOOKUP($L86,怪物模板!$A:$N,MATCH(角色!AL$1,模板表头,0),0)=0,"",VLOOKUP($L86,怪物模板!$A:$N,MATCH(角色!AL$1,模板表头,0),0))</f>
        <v/>
      </c>
      <c r="AM86" s="26" t="str">
        <f>VLOOKUP($L86,怪物模板!$A:$N,MATCH(角色!AM$1,模板表头,0),0)</f>
        <v>rogue</v>
      </c>
      <c r="AN86" s="26">
        <f>IF(T86="monster",0.8,IF(T86="boss",1.3,IF(T86="entity",1,IF(T86="guard",1.5,1))))</f>
        <v>0.8</v>
      </c>
      <c r="AO86" s="26">
        <v>1</v>
      </c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>
        <f t="shared" si="22"/>
        <v>0</v>
      </c>
      <c r="BJ86" s="26">
        <f t="shared" si="23"/>
        <v>0</v>
      </c>
      <c r="BK86" s="26"/>
      <c r="BL86" s="9"/>
      <c r="BM86" s="26"/>
      <c r="BN86" s="26"/>
      <c r="BO86" s="26"/>
      <c r="BP86" s="26"/>
      <c r="BQ86" s="26"/>
      <c r="BR86" s="26"/>
      <c r="BS86" s="26"/>
      <c r="BT86" s="26"/>
      <c r="BU86" s="26" t="str">
        <f t="shared" si="25"/>
        <v/>
      </c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 t="str">
        <f t="shared" si="15"/>
        <v/>
      </c>
      <c r="CH86" s="26" t="str">
        <f t="shared" si="20"/>
        <v/>
      </c>
      <c r="CI86" s="26" t="str">
        <f t="shared" si="20"/>
        <v/>
      </c>
      <c r="CJ86" s="26" t="str">
        <f t="shared" si="20"/>
        <v/>
      </c>
      <c r="CK86" s="26" t="str">
        <f t="shared" si="20"/>
        <v/>
      </c>
      <c r="CL86" s="26" t="str">
        <f t="shared" si="20"/>
        <v/>
      </c>
      <c r="CM86" s="26" t="str">
        <f t="shared" si="20"/>
        <v/>
      </c>
      <c r="CN86" s="26" t="str">
        <f t="shared" si="20"/>
        <v/>
      </c>
      <c r="CO86" s="26" t="str">
        <f t="shared" si="20"/>
        <v/>
      </c>
    </row>
    <row r="87" spans="1:93" s="12" customFormat="1" ht="16.5" customHeight="1" x14ac:dyDescent="0.15">
      <c r="A87" s="26">
        <v>31037009</v>
      </c>
      <c r="B87" s="26" t="s">
        <v>25</v>
      </c>
      <c r="C87" s="26" t="s">
        <v>83</v>
      </c>
      <c r="D87" s="26">
        <v>77</v>
      </c>
      <c r="E87" s="26" t="s">
        <v>1209</v>
      </c>
      <c r="F87" s="26">
        <v>5</v>
      </c>
      <c r="G87" s="26" t="s">
        <v>104</v>
      </c>
      <c r="H87" s="26">
        <v>3</v>
      </c>
      <c r="I87" s="26" t="str">
        <f>VLOOKUP($L87,怪物模板!$A:$N,MATCH(角色!I$1,模板表头,0),0)</f>
        <v>phy</v>
      </c>
      <c r="J87" s="26"/>
      <c r="K87" s="26"/>
      <c r="L87" s="26" t="s">
        <v>402</v>
      </c>
      <c r="M87" s="26" t="str">
        <f>VLOOKUP($L87,怪物模板!$A:$N,MATCH(角色!M$1,模板表头,0),0)</f>
        <v>骷髅射手</v>
      </c>
      <c r="N87" s="26" t="str">
        <f>VLOOKUP($L87,怪物模板!$A:$N,MATCH(角色!N$1,模板表头,0),0)</f>
        <v>统一模板</v>
      </c>
      <c r="O87" s="26" t="s">
        <v>38</v>
      </c>
      <c r="P87" s="26">
        <v>1</v>
      </c>
      <c r="Q87" s="26">
        <v>1</v>
      </c>
      <c r="R87" s="26">
        <v>1</v>
      </c>
      <c r="S87" s="26" t="str">
        <f>VLOOKUP($L87,怪物模板!$A:$N,MATCH(角色!S$1,模板表头,0),0)</f>
        <v>horde</v>
      </c>
      <c r="T87" s="26" t="s">
        <v>67</v>
      </c>
      <c r="U87" s="26" t="s">
        <v>148</v>
      </c>
      <c r="V87" s="26" t="s">
        <v>474</v>
      </c>
      <c r="W87" s="26"/>
      <c r="X87" s="26"/>
      <c r="Y87" s="26"/>
      <c r="Z87" s="26"/>
      <c r="AA87" s="26"/>
      <c r="AB87" s="26">
        <v>99</v>
      </c>
      <c r="AC87" s="26">
        <v>99</v>
      </c>
      <c r="AD87" s="26"/>
      <c r="AE87" s="26">
        <f t="shared" si="21"/>
        <v>2</v>
      </c>
      <c r="AF87" s="26">
        <v>0</v>
      </c>
      <c r="AG87" s="26" t="str">
        <f>VLOOKUP($L87,怪物模板!$A:$N,MATCH(角色!AG$1,模板表头,0),0)</f>
        <v>misc.5skills</v>
      </c>
      <c r="AH87" s="26">
        <f>IF(VLOOKUP($L87,怪物模板!$A:$N,MATCH(角色!AH$1,模板表头,0),0)=0,"",VLOOKUP($L87,怪物模板!$A:$N,MATCH(角色!AH$1,模板表头,0),0))</f>
        <v>11690101</v>
      </c>
      <c r="AI87" s="26">
        <f>IF(VLOOKUP($L87,怪物模板!$A:$N,MATCH(角色!AI$1,模板表头,0),0)=0,"",VLOOKUP($L87,怪物模板!$A:$N,MATCH(角色!AI$1,模板表头,0),0))</f>
        <v>11690102</v>
      </c>
      <c r="AJ87" s="26" t="str">
        <f>IF(VLOOKUP($L87,怪物模板!$A:$N,MATCH(角色!AJ$1,模板表头,0),0)=0,"",VLOOKUP($L87,怪物模板!$A:$N,MATCH(角色!AJ$1,模板表头,0),0))</f>
        <v/>
      </c>
      <c r="AK87" s="26" t="str">
        <f>IF(VLOOKUP($L87,怪物模板!$A:$N,MATCH(角色!AK$1,模板表头,0),0)=0,"",VLOOKUP($L87,怪物模板!$A:$N,MATCH(角色!AK$1,模板表头,0),0))</f>
        <v/>
      </c>
      <c r="AL87" s="26" t="str">
        <f>IF(VLOOKUP($L87,怪物模板!$A:$N,MATCH(角色!AL$1,模板表头,0),0)=0,"",VLOOKUP($L87,怪物模板!$A:$N,MATCH(角色!AL$1,模板表头,0),0))</f>
        <v/>
      </c>
      <c r="AM87" s="26" t="str">
        <f>VLOOKUP($L87,怪物模板!$A:$N,MATCH(角色!AM$1,模板表头,0),0)</f>
        <v>skeleton_archer_npc</v>
      </c>
      <c r="AN87" s="26">
        <f>IF(T87="monster",0.8,IF(T87="boss",1.3,IF(T87="entity",1,IF(T87="guard",1.5,1))))</f>
        <v>0.8</v>
      </c>
      <c r="AO87" s="26">
        <v>1</v>
      </c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>
        <f t="shared" si="22"/>
        <v>0</v>
      </c>
      <c r="BJ87" s="26">
        <f t="shared" si="23"/>
        <v>0</v>
      </c>
      <c r="BK87" s="26"/>
      <c r="BL87" s="9"/>
      <c r="BM87" s="26"/>
      <c r="BN87" s="26"/>
      <c r="BO87" s="26"/>
      <c r="BP87" s="26"/>
      <c r="BQ87" s="26"/>
      <c r="BR87" s="26"/>
      <c r="BS87" s="26"/>
      <c r="BT87" s="26"/>
      <c r="BU87" s="26" t="str">
        <f t="shared" si="25"/>
        <v/>
      </c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 t="str">
        <f t="shared" si="15"/>
        <v/>
      </c>
      <c r="CH87" s="26" t="str">
        <f t="shared" si="20"/>
        <v/>
      </c>
      <c r="CI87" s="26" t="str">
        <f t="shared" si="20"/>
        <v/>
      </c>
      <c r="CJ87" s="26" t="str">
        <f t="shared" si="20"/>
        <v/>
      </c>
      <c r="CK87" s="26" t="str">
        <f t="shared" si="20"/>
        <v/>
      </c>
      <c r="CL87" s="26" t="str">
        <f t="shared" si="20"/>
        <v/>
      </c>
      <c r="CM87" s="26" t="str">
        <f t="shared" si="20"/>
        <v/>
      </c>
      <c r="CN87" s="26" t="str">
        <f t="shared" si="20"/>
        <v/>
      </c>
      <c r="CO87" s="26" t="str">
        <f t="shared" si="20"/>
        <v/>
      </c>
    </row>
    <row r="88" spans="1:93" s="12" customFormat="1" ht="16.5" customHeight="1" x14ac:dyDescent="0.15">
      <c r="A88" s="26">
        <v>31037010</v>
      </c>
      <c r="B88" s="26" t="s">
        <v>42</v>
      </c>
      <c r="C88" s="26" t="s">
        <v>84</v>
      </c>
      <c r="D88" s="26">
        <v>80</v>
      </c>
      <c r="E88" s="26" t="s">
        <v>1209</v>
      </c>
      <c r="F88" s="26">
        <v>6</v>
      </c>
      <c r="G88" s="26" t="s">
        <v>104</v>
      </c>
      <c r="H88" s="26">
        <v>2</v>
      </c>
      <c r="I88" s="26" t="str">
        <f>VLOOKUP($L88,怪物模板!$A:$N,MATCH(角色!I$1,模板表头,0),0)</f>
        <v>phy</v>
      </c>
      <c r="J88" s="26"/>
      <c r="K88" s="26"/>
      <c r="L88" s="26" t="s">
        <v>403</v>
      </c>
      <c r="M88" s="26" t="str">
        <f>VLOOKUP($L88,怪物模板!$A:$N,MATCH(角色!M$1,模板表头,0),0)</f>
        <v>无对应英雄</v>
      </c>
      <c r="N88" s="26" t="str">
        <f>VLOOKUP($L88,怪物模板!$A:$N,MATCH(角色!N$1,模板表头,0),0)</f>
        <v>统一模板</v>
      </c>
      <c r="O88" s="26" t="s">
        <v>38</v>
      </c>
      <c r="P88" s="26">
        <v>1</v>
      </c>
      <c r="Q88" s="26">
        <v>1</v>
      </c>
      <c r="R88" s="26">
        <v>1</v>
      </c>
      <c r="S88" s="26" t="str">
        <f>VLOOKUP($L88,怪物模板!$A:$N,MATCH(角色!S$1,模板表头,0),0)</f>
        <v>chaos</v>
      </c>
      <c r="T88" s="26" t="s">
        <v>67</v>
      </c>
      <c r="U88" s="26" t="s">
        <v>148</v>
      </c>
      <c r="V88" s="26" t="s">
        <v>474</v>
      </c>
      <c r="W88" s="26"/>
      <c r="X88" s="26"/>
      <c r="Y88" s="26"/>
      <c r="Z88" s="26"/>
      <c r="AA88" s="26"/>
      <c r="AB88" s="26">
        <v>99</v>
      </c>
      <c r="AC88" s="26">
        <v>99</v>
      </c>
      <c r="AD88" s="26"/>
      <c r="AE88" s="26">
        <f t="shared" si="21"/>
        <v>2</v>
      </c>
      <c r="AF88" s="26">
        <v>0</v>
      </c>
      <c r="AG88" s="26" t="str">
        <f>VLOOKUP($L88,怪物模板!$A:$N,MATCH(角色!AG$1,模板表头,0),0)</f>
        <v>misc.5skills_self_hp_ratio</v>
      </c>
      <c r="AH88" s="26">
        <f>IF(VLOOKUP($L88,怪物模板!$A:$N,MATCH(角色!AH$1,模板表头,0),0)=0,"",VLOOKUP($L88,怪物模板!$A:$N,MATCH(角色!AH$1,模板表头,0),0))</f>
        <v>11990101</v>
      </c>
      <c r="AI88" s="26">
        <f>IF(VLOOKUP($L88,怪物模板!$A:$N,MATCH(角色!AI$1,模板表头,0),0)=0,"",VLOOKUP($L88,怪物模板!$A:$N,MATCH(角色!AI$1,模板表头,0),0))</f>
        <v>11990102</v>
      </c>
      <c r="AJ88" s="26" t="str">
        <f>IF(VLOOKUP($L88,怪物模板!$A:$N,MATCH(角色!AJ$1,模板表头,0),0)=0,"",VLOOKUP($L88,怪物模板!$A:$N,MATCH(角色!AJ$1,模板表头,0),0))</f>
        <v/>
      </c>
      <c r="AK88" s="26" t="str">
        <f>IF(VLOOKUP($L88,怪物模板!$A:$N,MATCH(角色!AK$1,模板表头,0),0)=0,"",VLOOKUP($L88,怪物模板!$A:$N,MATCH(角色!AK$1,模板表头,0),0))</f>
        <v/>
      </c>
      <c r="AL88" s="26" t="str">
        <f>IF(VLOOKUP($L88,怪物模板!$A:$N,MATCH(角色!AL$1,模板表头,0),0)=0,"",VLOOKUP($L88,怪物模板!$A:$N,MATCH(角色!AL$1,模板表头,0),0))</f>
        <v/>
      </c>
      <c r="AM88" s="26" t="str">
        <f>VLOOKUP($L88,怪物模板!$A:$N,MATCH(角色!AM$1,模板表头,0),0)</f>
        <v>treant</v>
      </c>
      <c r="AN88" s="26">
        <f>IF(T88="monster",0.8,IF(T88="boss",1.3,IF(T88="entity",1,IF(T88="guard",1.5,1))))</f>
        <v>0.8</v>
      </c>
      <c r="AO88" s="26">
        <v>1</v>
      </c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>
        <f t="shared" si="22"/>
        <v>0</v>
      </c>
      <c r="BJ88" s="26">
        <f t="shared" si="23"/>
        <v>0</v>
      </c>
      <c r="BK88" s="26"/>
      <c r="BL88" s="9"/>
      <c r="BM88" s="26"/>
      <c r="BN88" s="26"/>
      <c r="BO88" s="26"/>
      <c r="BP88" s="26"/>
      <c r="BQ88" s="26"/>
      <c r="BR88" s="26"/>
      <c r="BS88" s="26"/>
      <c r="BT88" s="26"/>
      <c r="BU88" s="26" t="str">
        <f t="shared" si="25"/>
        <v/>
      </c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 t="str">
        <f t="shared" si="15"/>
        <v/>
      </c>
      <c r="CH88" s="26" t="str">
        <f t="shared" si="20"/>
        <v/>
      </c>
      <c r="CI88" s="26" t="str">
        <f t="shared" si="20"/>
        <v/>
      </c>
      <c r="CJ88" s="26" t="str">
        <f t="shared" si="20"/>
        <v/>
      </c>
      <c r="CK88" s="26" t="str">
        <f t="shared" si="20"/>
        <v/>
      </c>
      <c r="CL88" s="26" t="str">
        <f t="shared" si="20"/>
        <v/>
      </c>
      <c r="CM88" s="26" t="str">
        <f t="shared" si="20"/>
        <v/>
      </c>
      <c r="CN88" s="26" t="str">
        <f t="shared" si="20"/>
        <v/>
      </c>
      <c r="CO88" s="26" t="str">
        <f t="shared" si="20"/>
        <v/>
      </c>
    </row>
    <row r="89" spans="1:93" s="12" customFormat="1" ht="16.5" customHeight="1" x14ac:dyDescent="0.15">
      <c r="A89" s="26">
        <v>31037011</v>
      </c>
      <c r="B89" s="26" t="s">
        <v>25</v>
      </c>
      <c r="C89" s="26" t="s">
        <v>84</v>
      </c>
      <c r="D89" s="26">
        <v>80</v>
      </c>
      <c r="E89" s="26" t="s">
        <v>1209</v>
      </c>
      <c r="F89" s="26">
        <v>6</v>
      </c>
      <c r="G89" s="26" t="s">
        <v>104</v>
      </c>
      <c r="H89" s="26">
        <v>3</v>
      </c>
      <c r="I89" s="26" t="str">
        <f>VLOOKUP($L89,怪物模板!$A:$N,MATCH(角色!I$1,模板表头,0),0)</f>
        <v>phy</v>
      </c>
      <c r="J89" s="26"/>
      <c r="K89" s="26"/>
      <c r="L89" s="26" t="s">
        <v>402</v>
      </c>
      <c r="M89" s="26" t="str">
        <f>VLOOKUP($L89,怪物模板!$A:$N,MATCH(角色!M$1,模板表头,0),0)</f>
        <v>骷髅射手</v>
      </c>
      <c r="N89" s="26" t="str">
        <f>VLOOKUP($L89,怪物模板!$A:$N,MATCH(角色!N$1,模板表头,0),0)</f>
        <v>统一模板</v>
      </c>
      <c r="O89" s="26" t="s">
        <v>38</v>
      </c>
      <c r="P89" s="26">
        <v>1</v>
      </c>
      <c r="Q89" s="26">
        <v>1</v>
      </c>
      <c r="R89" s="26">
        <v>1</v>
      </c>
      <c r="S89" s="26" t="str">
        <f>VLOOKUP($L89,怪物模板!$A:$N,MATCH(角色!S$1,模板表头,0),0)</f>
        <v>horde</v>
      </c>
      <c r="T89" s="26" t="s">
        <v>69</v>
      </c>
      <c r="U89" s="26" t="s">
        <v>148</v>
      </c>
      <c r="V89" s="26" t="s">
        <v>474</v>
      </c>
      <c r="W89" s="26"/>
      <c r="X89" s="26"/>
      <c r="Y89" s="26"/>
      <c r="Z89" s="26"/>
      <c r="AA89" s="26"/>
      <c r="AB89" s="26">
        <v>99</v>
      </c>
      <c r="AC89" s="26">
        <v>99</v>
      </c>
      <c r="AD89" s="26"/>
      <c r="AE89" s="26">
        <f t="shared" si="21"/>
        <v>2</v>
      </c>
      <c r="AF89" s="26">
        <v>0</v>
      </c>
      <c r="AG89" s="26" t="str">
        <f>VLOOKUP($L89,怪物模板!$A:$N,MATCH(角色!AG$1,模板表头,0),0)</f>
        <v>misc.5skills</v>
      </c>
      <c r="AH89" s="26">
        <f>IF(VLOOKUP($L89,怪物模板!$A:$N,MATCH(角色!AH$1,模板表头,0),0)=0,"",VLOOKUP($L89,怪物模板!$A:$N,MATCH(角色!AH$1,模板表头,0),0))</f>
        <v>11690101</v>
      </c>
      <c r="AI89" s="26">
        <f>IF(VLOOKUP($L89,怪物模板!$A:$N,MATCH(角色!AI$1,模板表头,0),0)=0,"",VLOOKUP($L89,怪物模板!$A:$N,MATCH(角色!AI$1,模板表头,0),0))</f>
        <v>11690102</v>
      </c>
      <c r="AJ89" s="26" t="str">
        <f>IF(VLOOKUP($L89,怪物模板!$A:$N,MATCH(角色!AJ$1,模板表头,0),0)=0,"",VLOOKUP($L89,怪物模板!$A:$N,MATCH(角色!AJ$1,模板表头,0),0))</f>
        <v/>
      </c>
      <c r="AK89" s="26" t="str">
        <f>IF(VLOOKUP($L89,怪物模板!$A:$N,MATCH(角色!AK$1,模板表头,0),0)=0,"",VLOOKUP($L89,怪物模板!$A:$N,MATCH(角色!AK$1,模板表头,0),0))</f>
        <v/>
      </c>
      <c r="AL89" s="26" t="str">
        <f>IF(VLOOKUP($L89,怪物模板!$A:$N,MATCH(角色!AL$1,模板表头,0),0)=0,"",VLOOKUP($L89,怪物模板!$A:$N,MATCH(角色!AL$1,模板表头,0),0))</f>
        <v/>
      </c>
      <c r="AM89" s="26" t="str">
        <f>VLOOKUP($L89,怪物模板!$A:$N,MATCH(角色!AM$1,模板表头,0),0)</f>
        <v>skeleton_archer_npc</v>
      </c>
      <c r="AN89" s="26">
        <f>IF(T89="monster",0.8,IF(T89="boss",1.3,IF(T89="entity",1,IF(T89="guard",1.5,1))))</f>
        <v>0.8</v>
      </c>
      <c r="AO89" s="26">
        <v>1</v>
      </c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>
        <f t="shared" si="22"/>
        <v>0</v>
      </c>
      <c r="BJ89" s="26">
        <f t="shared" si="23"/>
        <v>0</v>
      </c>
      <c r="BK89" s="26"/>
      <c r="BL89" s="9"/>
      <c r="BM89" s="26"/>
      <c r="BN89" s="26"/>
      <c r="BO89" s="26"/>
      <c r="BP89" s="26"/>
      <c r="BQ89" s="26"/>
      <c r="BR89" s="26"/>
      <c r="BS89" s="26"/>
      <c r="BT89" s="26"/>
      <c r="BU89" s="26" t="str">
        <f t="shared" si="25"/>
        <v/>
      </c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 t="str">
        <f t="shared" si="15"/>
        <v/>
      </c>
      <c r="CH89" s="26" t="str">
        <f t="shared" si="15"/>
        <v/>
      </c>
      <c r="CI89" s="26" t="str">
        <f t="shared" si="15"/>
        <v/>
      </c>
      <c r="CJ89" s="26" t="str">
        <f t="shared" si="15"/>
        <v/>
      </c>
      <c r="CK89" s="26" t="str">
        <f t="shared" si="15"/>
        <v/>
      </c>
      <c r="CL89" s="26" t="str">
        <f t="shared" si="15"/>
        <v/>
      </c>
      <c r="CM89" s="26" t="str">
        <f t="shared" si="15"/>
        <v/>
      </c>
      <c r="CN89" s="26" t="str">
        <f t="shared" si="15"/>
        <v/>
      </c>
      <c r="CO89" s="26" t="str">
        <f t="shared" si="15"/>
        <v/>
      </c>
    </row>
    <row r="90" spans="1:93" s="12" customFormat="1" ht="16.5" customHeight="1" x14ac:dyDescent="0.15">
      <c r="A90" s="26">
        <v>31037012</v>
      </c>
      <c r="B90" s="26" t="s">
        <v>163</v>
      </c>
      <c r="C90" s="26" t="s">
        <v>85</v>
      </c>
      <c r="D90" s="26">
        <v>80</v>
      </c>
      <c r="E90" s="26" t="s">
        <v>1209</v>
      </c>
      <c r="F90" s="26">
        <v>7</v>
      </c>
      <c r="G90" s="26" t="s">
        <v>105</v>
      </c>
      <c r="H90" s="26">
        <v>1</v>
      </c>
      <c r="I90" s="26" t="str">
        <f>VLOOKUP($L90,怪物模板!$A:$N,MATCH(角色!I$1,模板表头,0),0)</f>
        <v>mag</v>
      </c>
      <c r="J90" s="26"/>
      <c r="K90" s="26"/>
      <c r="L90" s="26" t="s">
        <v>501</v>
      </c>
      <c r="M90" s="26" t="str">
        <f>VLOOKUP($L90,怪物模板!$A:$N,MATCH(角色!M$1,模板表头,0),0)</f>
        <v>死亡骑士</v>
      </c>
      <c r="N90" s="26" t="str">
        <f>VLOOKUP($L90,怪物模板!$A:$N,MATCH(角色!N$1,模板表头,0),0)</f>
        <v>统一BOSS模板</v>
      </c>
      <c r="O90" s="26" t="s">
        <v>38</v>
      </c>
      <c r="P90" s="26">
        <v>7</v>
      </c>
      <c r="Q90" s="26">
        <v>3</v>
      </c>
      <c r="R90" s="26">
        <v>4</v>
      </c>
      <c r="S90" s="26" t="str">
        <f>VLOOKUP($L90,怪物模板!$A:$N,MATCH(角色!S$1,模板表头,0),0)</f>
        <v>chaos</v>
      </c>
      <c r="T90" s="26" t="s">
        <v>27</v>
      </c>
      <c r="U90" s="26" t="s">
        <v>148</v>
      </c>
      <c r="V90" s="26" t="s">
        <v>474</v>
      </c>
      <c r="W90" s="26"/>
      <c r="X90" s="26"/>
      <c r="Y90" s="26"/>
      <c r="Z90" s="26"/>
      <c r="AA90" s="26"/>
      <c r="AB90" s="26">
        <v>99</v>
      </c>
      <c r="AC90" s="26">
        <v>99</v>
      </c>
      <c r="AD90" s="26"/>
      <c r="AE90" s="26">
        <f t="shared" si="21"/>
        <v>2</v>
      </c>
      <c r="AF90" s="26">
        <v>0</v>
      </c>
      <c r="AG90" s="26" t="str">
        <f>VLOOKUP($L90,怪物模板!$A:$N,MATCH(角色!AG$1,模板表头,0),0)</f>
        <v>melee.knight_rider</v>
      </c>
      <c r="AH90" s="26">
        <f>IF(VLOOKUP($L90,怪物模板!$A:$N,MATCH(角色!AH$1,模板表头,0),0)=0,"",VLOOKUP($L90,怪物模板!$A:$N,MATCH(角色!AH$1,模板表头,0),0))</f>
        <v>11660301</v>
      </c>
      <c r="AI90" s="26">
        <f>IF(VLOOKUP($L90,怪物模板!$A:$N,MATCH(角色!AI$1,模板表头,0),0)=0,"",VLOOKUP($L90,怪物模板!$A:$N,MATCH(角色!AI$1,模板表头,0),0))</f>
        <v>11660302</v>
      </c>
      <c r="AJ90" s="26">
        <f>IF(VLOOKUP($L90,怪物模板!$A:$N,MATCH(角色!AJ$1,模板表头,0),0)=0,"",VLOOKUP($L90,怪物模板!$A:$N,MATCH(角色!AJ$1,模板表头,0),0))</f>
        <v>11660303</v>
      </c>
      <c r="AK90" s="26">
        <f>IF(VLOOKUP($L90,怪物模板!$A:$N,MATCH(角色!AK$1,模板表头,0),0)=0,"",VLOOKUP($L90,怪物模板!$A:$N,MATCH(角色!AK$1,模板表头,0),0))</f>
        <v>11660304</v>
      </c>
      <c r="AL90" s="26" t="str">
        <f>IF(VLOOKUP($L90,怪物模板!$A:$N,MATCH(角色!AL$1,模板表头,0),0)=0,"",VLOOKUP($L90,怪物模板!$A:$N,MATCH(角色!AL$1,模板表头,0),0))</f>
        <v/>
      </c>
      <c r="AM90" s="26" t="str">
        <f>VLOOKUP($L90,怪物模板!$A:$N,MATCH(角色!AM$1,模板表头,0),0)</f>
        <v>lich_king</v>
      </c>
      <c r="AN90" s="26">
        <v>1.5</v>
      </c>
      <c r="AO90" s="26">
        <v>1</v>
      </c>
      <c r="AP90" s="26"/>
      <c r="AQ90" s="26"/>
      <c r="AR90" s="26"/>
      <c r="AS90" s="26"/>
      <c r="AT90" s="26"/>
      <c r="AU90" s="26">
        <v>230021</v>
      </c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>
        <f t="shared" si="22"/>
        <v>0</v>
      </c>
      <c r="BJ90" s="26">
        <f t="shared" si="23"/>
        <v>0</v>
      </c>
      <c r="BK90" s="26"/>
      <c r="BL90" s="9"/>
      <c r="BM90" s="26"/>
      <c r="BN90" s="26"/>
      <c r="BO90" s="26"/>
      <c r="BP90" s="26"/>
      <c r="BQ90" s="26"/>
      <c r="BR90" s="26"/>
      <c r="BS90" s="26"/>
      <c r="BT90" s="26"/>
      <c r="BU90" s="26" t="str">
        <f t="shared" si="25"/>
        <v/>
      </c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 t="str">
        <f t="shared" ref="CG90:CO110" si="26">IF($G90="boss",5000,"")</f>
        <v/>
      </c>
      <c r="CH90" s="26" t="str">
        <f t="shared" si="26"/>
        <v/>
      </c>
      <c r="CI90" s="26" t="str">
        <f t="shared" si="26"/>
        <v/>
      </c>
      <c r="CJ90" s="26" t="str">
        <f t="shared" si="26"/>
        <v/>
      </c>
      <c r="CK90" s="26" t="str">
        <f t="shared" si="26"/>
        <v/>
      </c>
      <c r="CL90" s="26" t="str">
        <f t="shared" si="26"/>
        <v/>
      </c>
      <c r="CM90" s="26" t="str">
        <f t="shared" si="26"/>
        <v/>
      </c>
      <c r="CN90" s="26" t="str">
        <f t="shared" si="26"/>
        <v/>
      </c>
      <c r="CO90" s="26" t="str">
        <f t="shared" si="26"/>
        <v/>
      </c>
    </row>
    <row r="91" spans="1:93" s="12" customFormat="1" ht="16.5" customHeight="1" x14ac:dyDescent="0.15">
      <c r="A91" s="26">
        <v>31037013</v>
      </c>
      <c r="B91" s="26" t="s">
        <v>179</v>
      </c>
      <c r="C91" s="26" t="s">
        <v>85</v>
      </c>
      <c r="D91" s="26">
        <v>80</v>
      </c>
      <c r="E91" s="26" t="s">
        <v>1209</v>
      </c>
      <c r="F91" s="26">
        <v>7</v>
      </c>
      <c r="G91" s="26" t="s">
        <v>105</v>
      </c>
      <c r="H91" s="26">
        <v>4</v>
      </c>
      <c r="I91" s="26" t="str">
        <f>VLOOKUP($L91,怪物模板!$A:$N,MATCH(角色!I$1,模板表头,0),0)</f>
        <v>phy</v>
      </c>
      <c r="J91" s="26"/>
      <c r="K91" s="26"/>
      <c r="L91" s="26" t="s">
        <v>377</v>
      </c>
      <c r="M91" s="26" t="str">
        <f>VLOOKUP($L91,怪物模板!$A:$N,MATCH(角色!M$1,模板表头,0),0)</f>
        <v>骷髅法师</v>
      </c>
      <c r="N91" s="26" t="str">
        <f>VLOOKUP($L91,怪物模板!$A:$N,MATCH(角色!N$1,模板表头,0),0)</f>
        <v>统一模板</v>
      </c>
      <c r="O91" s="26" t="s">
        <v>38</v>
      </c>
      <c r="P91" s="26">
        <v>6</v>
      </c>
      <c r="Q91" s="26">
        <v>3</v>
      </c>
      <c r="R91" s="26">
        <f>VLOOKUP(P91,辅助表!$A$2:$B$10,2,FALSE)</f>
        <v>4</v>
      </c>
      <c r="S91" s="26" t="str">
        <f>VLOOKUP($L91,怪物模板!$A:$N,MATCH(角色!S$1,模板表头,0),0)</f>
        <v>horde</v>
      </c>
      <c r="T91" s="26" t="s">
        <v>176</v>
      </c>
      <c r="U91" s="26" t="s">
        <v>148</v>
      </c>
      <c r="V91" s="26" t="s">
        <v>474</v>
      </c>
      <c r="W91" s="26"/>
      <c r="X91" s="26"/>
      <c r="Y91" s="26"/>
      <c r="Z91" s="26"/>
      <c r="AA91" s="26"/>
      <c r="AB91" s="26">
        <v>99</v>
      </c>
      <c r="AC91" s="26">
        <v>99</v>
      </c>
      <c r="AD91" s="26"/>
      <c r="AE91" s="26">
        <f t="shared" si="21"/>
        <v>2</v>
      </c>
      <c r="AF91" s="26">
        <v>0</v>
      </c>
      <c r="AG91" s="26" t="str">
        <f>VLOOKUP($L91,怪物模板!$A:$N,MATCH(角色!AG$1,模板表头,0),0)</f>
        <v>healer.blood_priest</v>
      </c>
      <c r="AH91" s="26">
        <f>IF(VLOOKUP($L91,怪物模板!$A:$N,MATCH(角色!AH$1,模板表头,0),0)=0,"",VLOOKUP($L91,怪物模板!$A:$N,MATCH(角色!AH$1,模板表头,0),0))</f>
        <v>11999015</v>
      </c>
      <c r="AI91" s="26">
        <f>IF(VLOOKUP($L91,怪物模板!$A:$N,MATCH(角色!AI$1,模板表头,0),0)=0,"",VLOOKUP($L91,怪物模板!$A:$N,MATCH(角色!AI$1,模板表头,0),0))</f>
        <v>11999016</v>
      </c>
      <c r="AJ91" s="26" t="str">
        <f>IF(VLOOKUP($L91,怪物模板!$A:$N,MATCH(角色!AJ$1,模板表头,0),0)=0,"",VLOOKUP($L91,怪物模板!$A:$N,MATCH(角色!AJ$1,模板表头,0),0))</f>
        <v/>
      </c>
      <c r="AK91" s="26" t="str">
        <f>IF(VLOOKUP($L91,怪物模板!$A:$N,MATCH(角色!AK$1,模板表头,0),0)=0,"",VLOOKUP($L91,怪物模板!$A:$N,MATCH(角色!AK$1,模板表头,0),0))</f>
        <v/>
      </c>
      <c r="AL91" s="26" t="str">
        <f>IF(VLOOKUP($L91,怪物模板!$A:$N,MATCH(角色!AL$1,模板表头,0),0)=0,"",VLOOKUP($L91,怪物模板!$A:$N,MATCH(角色!AL$1,模板表头,0),0))</f>
        <v/>
      </c>
      <c r="AM91" s="26" t="str">
        <f>VLOOKUP($L91,怪物模板!$A:$N,MATCH(角色!AM$1,模板表头,0),0)</f>
        <v>skeleton_mage</v>
      </c>
      <c r="AN91" s="26">
        <v>1.1000000000000001</v>
      </c>
      <c r="AO91" s="26">
        <v>1</v>
      </c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>
        <f t="shared" si="22"/>
        <v>0</v>
      </c>
      <c r="BJ91" s="26">
        <f t="shared" si="23"/>
        <v>0</v>
      </c>
      <c r="BK91" s="26"/>
      <c r="BL91" s="9"/>
      <c r="BM91" s="26"/>
      <c r="BN91" s="26"/>
      <c r="BO91" s="26"/>
      <c r="BP91" s="26"/>
      <c r="BQ91" s="26"/>
      <c r="BR91" s="26"/>
      <c r="BS91" s="26"/>
      <c r="BT91" s="26"/>
      <c r="BU91" s="26" t="str">
        <f t="shared" si="25"/>
        <v/>
      </c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 t="str">
        <f t="shared" si="26"/>
        <v/>
      </c>
      <c r="CH91" s="26" t="str">
        <f t="shared" si="26"/>
        <v/>
      </c>
      <c r="CI91" s="26" t="str">
        <f t="shared" si="26"/>
        <v/>
      </c>
      <c r="CJ91" s="26" t="str">
        <f t="shared" si="26"/>
        <v/>
      </c>
      <c r="CK91" s="26" t="str">
        <f t="shared" si="26"/>
        <v/>
      </c>
      <c r="CL91" s="26" t="str">
        <f t="shared" si="26"/>
        <v/>
      </c>
      <c r="CM91" s="26" t="str">
        <f t="shared" si="26"/>
        <v/>
      </c>
      <c r="CN91" s="26" t="str">
        <f t="shared" si="26"/>
        <v/>
      </c>
      <c r="CO91" s="26" t="str">
        <f t="shared" si="26"/>
        <v/>
      </c>
    </row>
    <row r="92" spans="1:93" s="12" customFormat="1" x14ac:dyDescent="0.15">
      <c r="A92" s="26">
        <v>31037014</v>
      </c>
      <c r="B92" s="26" t="s">
        <v>178</v>
      </c>
      <c r="C92" s="26" t="s">
        <v>85</v>
      </c>
      <c r="D92" s="26">
        <v>80</v>
      </c>
      <c r="E92" s="26" t="s">
        <v>1209</v>
      </c>
      <c r="F92" s="26">
        <v>7</v>
      </c>
      <c r="G92" s="26" t="s">
        <v>105</v>
      </c>
      <c r="H92" s="26">
        <v>2</v>
      </c>
      <c r="I92" s="26" t="str">
        <f>VLOOKUP($L92,怪物模板!$A:$N,MATCH(角色!I$1,模板表头,0),0)</f>
        <v>phy</v>
      </c>
      <c r="J92" s="26"/>
      <c r="K92" s="26"/>
      <c r="L92" s="26" t="s">
        <v>376</v>
      </c>
      <c r="M92" s="26" t="str">
        <f>VLOOKUP($L92,怪物模板!$A:$N,MATCH(角色!M$1,模板表头,0),0)</f>
        <v>无对应英雄</v>
      </c>
      <c r="N92" s="26" t="str">
        <f>VLOOKUP($L92,怪物模板!$A:$N,MATCH(角色!N$1,模板表头,0),0)</f>
        <v>统一模板</v>
      </c>
      <c r="O92" s="26" t="s">
        <v>38</v>
      </c>
      <c r="P92" s="26">
        <v>5</v>
      </c>
      <c r="Q92" s="26">
        <v>3</v>
      </c>
      <c r="R92" s="26">
        <f>VLOOKUP(P92,辅助表!$A$2:$B$10,2,FALSE)</f>
        <v>3</v>
      </c>
      <c r="S92" s="26" t="str">
        <f>VLOOKUP($L92,怪物模板!$A:$N,MATCH(角色!S$1,模板表头,0),0)</f>
        <v>chaos</v>
      </c>
      <c r="T92" s="26" t="s">
        <v>185</v>
      </c>
      <c r="U92" s="26" t="s">
        <v>148</v>
      </c>
      <c r="V92" s="26" t="s">
        <v>474</v>
      </c>
      <c r="W92" s="26"/>
      <c r="X92" s="26"/>
      <c r="Y92" s="26"/>
      <c r="Z92" s="26"/>
      <c r="AA92" s="26"/>
      <c r="AB92" s="26">
        <v>99</v>
      </c>
      <c r="AC92" s="26">
        <v>99</v>
      </c>
      <c r="AD92" s="26"/>
      <c r="AE92" s="26">
        <f t="shared" si="21"/>
        <v>2</v>
      </c>
      <c r="AF92" s="26">
        <v>0</v>
      </c>
      <c r="AG92" s="26" t="str">
        <f>VLOOKUP($L92,怪物模板!$A:$N,MATCH(角色!AG$1,模板表头,0),0)</f>
        <v>misc.5skills</v>
      </c>
      <c r="AH92" s="26">
        <f>IF(VLOOKUP($L92,怪物模板!$A:$N,MATCH(角色!AH$1,模板表头,0),0)=0,"",VLOOKUP($L92,怪物模板!$A:$N,MATCH(角色!AH$1,模板表头,0),0))</f>
        <v>11999011</v>
      </c>
      <c r="AI92" s="26">
        <f>IF(VLOOKUP($L92,怪物模板!$A:$N,MATCH(角色!AI$1,模板表头,0),0)=0,"",VLOOKUP($L92,怪物模板!$A:$N,MATCH(角色!AI$1,模板表头,0),0))</f>
        <v>11999012</v>
      </c>
      <c r="AJ92" s="26" t="str">
        <f>IF(VLOOKUP($L92,怪物模板!$A:$N,MATCH(角色!AJ$1,模板表头,0),0)=0,"",VLOOKUP($L92,怪物模板!$A:$N,MATCH(角色!AJ$1,模板表头,0),0))</f>
        <v/>
      </c>
      <c r="AK92" s="26" t="str">
        <f>IF(VLOOKUP($L92,怪物模板!$A:$N,MATCH(角色!AK$1,模板表头,0),0)=0,"",VLOOKUP($L92,怪物模板!$A:$N,MATCH(角色!AK$1,模板表头,0),0))</f>
        <v/>
      </c>
      <c r="AL92" s="26" t="str">
        <f>IF(VLOOKUP($L92,怪物模板!$A:$N,MATCH(角色!AL$1,模板表头,0),0)=0,"",VLOOKUP($L92,怪物模板!$A:$N,MATCH(角色!AL$1,模板表头,0),0))</f>
        <v/>
      </c>
      <c r="AM92" s="26" t="str">
        <f>VLOOKUP($L92,怪物模板!$A:$N,MATCH(角色!AM$1,模板表头,0),0)</f>
        <v>medievil</v>
      </c>
      <c r="AN92" s="26">
        <v>1.1000000000000001</v>
      </c>
      <c r="AO92" s="26">
        <v>1</v>
      </c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>
        <f t="shared" si="22"/>
        <v>0</v>
      </c>
      <c r="BJ92" s="26">
        <f t="shared" si="23"/>
        <v>0</v>
      </c>
      <c r="BK92" s="26"/>
      <c r="BL92" s="9"/>
      <c r="BM92" s="26"/>
      <c r="BN92" s="26"/>
      <c r="BO92" s="26"/>
      <c r="BP92" s="26"/>
      <c r="BQ92" s="26"/>
      <c r="BR92" s="26"/>
      <c r="BS92" s="26"/>
      <c r="BT92" s="26"/>
      <c r="BU92" s="26" t="str">
        <f t="shared" si="25"/>
        <v/>
      </c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 t="str">
        <f t="shared" si="26"/>
        <v/>
      </c>
      <c r="CH92" s="26" t="str">
        <f t="shared" si="26"/>
        <v/>
      </c>
      <c r="CI92" s="26" t="str">
        <f t="shared" si="26"/>
        <v/>
      </c>
      <c r="CJ92" s="26" t="str">
        <f t="shared" si="26"/>
        <v/>
      </c>
      <c r="CK92" s="26" t="str">
        <f t="shared" si="26"/>
        <v/>
      </c>
      <c r="CL92" s="26" t="str">
        <f t="shared" si="26"/>
        <v/>
      </c>
      <c r="CM92" s="26" t="str">
        <f t="shared" si="26"/>
        <v/>
      </c>
      <c r="CN92" s="26" t="str">
        <f t="shared" si="26"/>
        <v/>
      </c>
      <c r="CO92" s="26" t="str">
        <f t="shared" si="26"/>
        <v/>
      </c>
    </row>
    <row r="93" spans="1:93" s="12" customFormat="1" x14ac:dyDescent="0.15">
      <c r="A93" s="26">
        <v>31037015</v>
      </c>
      <c r="B93" s="26" t="s">
        <v>88</v>
      </c>
      <c r="C93" s="26" t="s">
        <v>85</v>
      </c>
      <c r="D93" s="26">
        <v>80</v>
      </c>
      <c r="E93" s="26" t="s">
        <v>1209</v>
      </c>
      <c r="F93" s="26">
        <v>7</v>
      </c>
      <c r="G93" s="26" t="s">
        <v>105</v>
      </c>
      <c r="H93" s="26">
        <v>4</v>
      </c>
      <c r="I93" s="26" t="str">
        <f>VLOOKUP($L93,怪物模板!$A:$N,MATCH(角色!I$1,模板表头,0),0)</f>
        <v>mag</v>
      </c>
      <c r="J93" s="26"/>
      <c r="K93" s="26"/>
      <c r="L93" s="26" t="s">
        <v>404</v>
      </c>
      <c r="M93" s="26" t="str">
        <f>VLOOKUP($L93,怪物模板!$A:$N,MATCH(角色!M$1,模板表头,0),0)</f>
        <v>瘟疫骑士</v>
      </c>
      <c r="N93" s="26" t="str">
        <f>VLOOKUP($L93,怪物模板!$A:$N,MATCH(角色!N$1,模板表头,0),0)</f>
        <v>同英雄技能</v>
      </c>
      <c r="O93" s="26" t="s">
        <v>37</v>
      </c>
      <c r="P93" s="26">
        <v>4</v>
      </c>
      <c r="Q93" s="26">
        <v>3</v>
      </c>
      <c r="R93" s="26">
        <f>VLOOKUP(P93,辅助表!$A$2:$B$10,2,FALSE)</f>
        <v>3</v>
      </c>
      <c r="S93" s="26" t="str">
        <f>VLOOKUP($L93,怪物模板!$A:$N,MATCH(角色!S$1,模板表头,0),0)</f>
        <v>chaos</v>
      </c>
      <c r="T93" s="26" t="s">
        <v>27</v>
      </c>
      <c r="U93" s="26" t="s">
        <v>148</v>
      </c>
      <c r="V93" s="26" t="s">
        <v>474</v>
      </c>
      <c r="W93" s="26"/>
      <c r="X93" s="26"/>
      <c r="Y93" s="26"/>
      <c r="Z93" s="26"/>
      <c r="AA93" s="26"/>
      <c r="AB93" s="26">
        <v>99</v>
      </c>
      <c r="AC93" s="26">
        <v>99</v>
      </c>
      <c r="AD93" s="26"/>
      <c r="AE93" s="26">
        <f t="shared" si="21"/>
        <v>2</v>
      </c>
      <c r="AF93" s="26">
        <v>0</v>
      </c>
      <c r="AG93" s="26" t="str">
        <f>VLOOKUP($L93,怪物模板!$A:$N,MATCH(角色!AG$1,模板表头,0),0)</f>
        <v>misc.5skills</v>
      </c>
      <c r="AH93" s="26">
        <f>IF(VLOOKUP($L93,怪物模板!$A:$N,MATCH(角色!AH$1,模板表头,0),0)=0,"",VLOOKUP($L93,怪物模板!$A:$N,MATCH(角色!AH$1,模板表头,0),0))</f>
        <v>11860101</v>
      </c>
      <c r="AI93" s="26">
        <f>IF(VLOOKUP($L93,怪物模板!$A:$N,MATCH(角色!AI$1,模板表头,0),0)=0,"",VLOOKUP($L93,怪物模板!$A:$N,MATCH(角色!AI$1,模板表头,0),0))</f>
        <v>11860102</v>
      </c>
      <c r="AJ93" s="26">
        <f>IF(VLOOKUP($L93,怪物模板!$A:$N,MATCH(角色!AJ$1,模板表头,0),0)=0,"",VLOOKUP($L93,怪物模板!$A:$N,MATCH(角色!AJ$1,模板表头,0),0))</f>
        <v>11860103</v>
      </c>
      <c r="AK93" s="26" t="str">
        <f>IF(VLOOKUP($L93,怪物模板!$A:$N,MATCH(角色!AK$1,模板表头,0),0)=0,"",VLOOKUP($L93,怪物模板!$A:$N,MATCH(角色!AK$1,模板表头,0),0))</f>
        <v/>
      </c>
      <c r="AL93" s="26" t="str">
        <f>IF(VLOOKUP($L93,怪物模板!$A:$N,MATCH(角色!AL$1,模板表头,0),0)=0,"",VLOOKUP($L93,怪物模板!$A:$N,MATCH(角色!AL$1,模板表头,0),0))</f>
        <v/>
      </c>
      <c r="AM93" s="26" t="str">
        <f>VLOOKUP($L93,怪物模板!$A:$N,MATCH(角色!AM$1,模板表头,0),0)</f>
        <v>sylvanas</v>
      </c>
      <c r="AN93" s="26">
        <v>1.5</v>
      </c>
      <c r="AO93" s="26">
        <v>1</v>
      </c>
      <c r="AP93" s="26"/>
      <c r="AQ93" s="26"/>
      <c r="AR93" s="26"/>
      <c r="AS93" s="26"/>
      <c r="AT93" s="26"/>
      <c r="AU93" s="26">
        <v>230011</v>
      </c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>
        <f t="shared" si="22"/>
        <v>0</v>
      </c>
      <c r="BJ93" s="26">
        <f t="shared" si="23"/>
        <v>0</v>
      </c>
      <c r="BK93" s="26"/>
      <c r="BL93" s="9"/>
      <c r="BM93" s="26"/>
      <c r="BN93" s="26"/>
      <c r="BO93" s="26"/>
      <c r="BP93" s="26"/>
      <c r="BQ93" s="26"/>
      <c r="BR93" s="26"/>
      <c r="BS93" s="26"/>
      <c r="BT93" s="26"/>
      <c r="BU93" s="26" t="str">
        <f t="shared" si="25"/>
        <v/>
      </c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 t="str">
        <f t="shared" si="26"/>
        <v/>
      </c>
      <c r="CH93" s="26" t="str">
        <f t="shared" si="26"/>
        <v/>
      </c>
      <c r="CI93" s="26" t="str">
        <f t="shared" si="26"/>
        <v/>
      </c>
      <c r="CJ93" s="26" t="str">
        <f t="shared" si="26"/>
        <v/>
      </c>
      <c r="CK93" s="26" t="str">
        <f t="shared" si="26"/>
        <v/>
      </c>
      <c r="CL93" s="26" t="str">
        <f t="shared" si="26"/>
        <v/>
      </c>
      <c r="CM93" s="26" t="str">
        <f t="shared" si="26"/>
        <v/>
      </c>
      <c r="CN93" s="26" t="str">
        <f t="shared" si="26"/>
        <v/>
      </c>
      <c r="CO93" s="26" t="str">
        <f t="shared" si="26"/>
        <v/>
      </c>
    </row>
    <row r="94" spans="1:93" s="12" customFormat="1" ht="16.5" customHeight="1" x14ac:dyDescent="0.15">
      <c r="A94" s="26">
        <v>31037041</v>
      </c>
      <c r="B94" s="26" t="s">
        <v>168</v>
      </c>
      <c r="C94" s="26" t="s">
        <v>63</v>
      </c>
      <c r="D94" s="26">
        <v>1</v>
      </c>
      <c r="E94" s="26" t="s">
        <v>1209</v>
      </c>
      <c r="F94" s="26">
        <f>F75</f>
        <v>1</v>
      </c>
      <c r="G94" s="26" t="s">
        <v>106</v>
      </c>
      <c r="H94" s="26">
        <v>1</v>
      </c>
      <c r="I94" s="26" t="str">
        <f>VLOOKUP($L94,怪物模板!$A:$N,MATCH(角色!I$1,模板表头,0),0)</f>
        <v>mix</v>
      </c>
      <c r="J94" s="26"/>
      <c r="K94" s="26"/>
      <c r="L94" s="26" t="s">
        <v>382</v>
      </c>
      <c r="M94" s="26" t="str">
        <f>VLOOKUP($L94,怪物模板!$A:$N,MATCH(角色!M$1,模板表头,0),0)</f>
        <v>无对应英雄</v>
      </c>
      <c r="N94" s="26" t="str">
        <f>VLOOKUP($L94,怪物模板!$A:$N,MATCH(角色!N$1,模板表头,0),0)</f>
        <v>无技能</v>
      </c>
      <c r="O94" s="26" t="s">
        <v>37</v>
      </c>
      <c r="P94" s="26">
        <v>1</v>
      </c>
      <c r="Q94" s="26">
        <v>5</v>
      </c>
      <c r="R94" s="26">
        <v>1</v>
      </c>
      <c r="S94" s="26" t="str">
        <f>VLOOKUP($L94,怪物模板!$A:$N,MATCH(角色!S$1,模板表头,0),0)</f>
        <v>order</v>
      </c>
      <c r="T94" s="26" t="s">
        <v>172</v>
      </c>
      <c r="U94" s="26"/>
      <c r="V94" s="26" t="s">
        <v>474</v>
      </c>
      <c r="W94" s="26" t="s">
        <v>170</v>
      </c>
      <c r="X94" s="26" t="s">
        <v>467</v>
      </c>
      <c r="Y94" s="26"/>
      <c r="Z94" s="26"/>
      <c r="AA94" s="26"/>
      <c r="AB94" s="26">
        <v>99</v>
      </c>
      <c r="AC94" s="26">
        <v>99</v>
      </c>
      <c r="AD94" s="26">
        <v>19</v>
      </c>
      <c r="AE94" s="26">
        <f t="shared" si="21"/>
        <v>20</v>
      </c>
      <c r="AF94" s="26">
        <f t="shared" ref="AF94:AF97" si="27">AE94</f>
        <v>20</v>
      </c>
      <c r="AG94" s="26" t="str">
        <f>VLOOKUP($L94,怪物模板!$A:$N,MATCH(角色!AG$1,模板表头,0),0)</f>
        <v>misc.entity</v>
      </c>
      <c r="AH94" s="26" t="str">
        <f>IF(VLOOKUP($L94,怪物模板!$A:$N,MATCH(角色!AH$1,模板表头,0),0)=0,"",VLOOKUP($L94,怪物模板!$A:$N,MATCH(角色!AH$1,模板表头,0),0))</f>
        <v/>
      </c>
      <c r="AI94" s="26" t="str">
        <f>IF(VLOOKUP($L94,怪物模板!$A:$N,MATCH(角色!AI$1,模板表头,0),0)=0,"",VLOOKUP($L94,怪物模板!$A:$N,MATCH(角色!AI$1,模板表头,0),0))</f>
        <v/>
      </c>
      <c r="AJ94" s="26" t="str">
        <f>IF(VLOOKUP($L94,怪物模板!$A:$N,MATCH(角色!AJ$1,模板表头,0),0)=0,"",VLOOKUP($L94,怪物模板!$A:$N,MATCH(角色!AJ$1,模板表头,0),0))</f>
        <v/>
      </c>
      <c r="AK94" s="26" t="str">
        <f>IF(VLOOKUP($L94,怪物模板!$A:$N,MATCH(角色!AK$1,模板表头,0),0)=0,"",VLOOKUP($L94,怪物模板!$A:$N,MATCH(角色!AK$1,模板表头,0),0))</f>
        <v/>
      </c>
      <c r="AL94" s="26" t="str">
        <f>IF(VLOOKUP($L94,怪物模板!$A:$N,MATCH(角色!AL$1,模板表头,0),0)=0,"",VLOOKUP($L94,怪物模板!$A:$N,MATCH(角色!AL$1,模板表头,0),0))</f>
        <v/>
      </c>
      <c r="AM94" s="26" t="str">
        <f>VLOOKUP($L94,怪物模板!$A:$N,MATCH(角色!AM$1,模板表头,0),0)</f>
        <v>devils_door_back</v>
      </c>
      <c r="AN94" s="26">
        <v>1.2</v>
      </c>
      <c r="AO94" s="26">
        <v>1</v>
      </c>
      <c r="AP94" s="26" t="s">
        <v>173</v>
      </c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>
        <f t="shared" si="22"/>
        <v>0</v>
      </c>
      <c r="BJ94" s="26">
        <f t="shared" si="23"/>
        <v>0</v>
      </c>
      <c r="BK94" s="26"/>
      <c r="BL94" s="9"/>
      <c r="BM94" s="26"/>
      <c r="BN94" s="26"/>
      <c r="BO94" s="26"/>
      <c r="BP94" s="26"/>
      <c r="BQ94" s="26"/>
      <c r="BR94" s="26"/>
      <c r="BS94" s="26"/>
      <c r="BT94" s="26"/>
      <c r="BU94" s="26" t="str">
        <f t="shared" ref="BU94:BU124" si="28">IF(OR(B94="骷髅战士",B94="骷髅法师"),-0.9,"")</f>
        <v/>
      </c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>
        <f t="shared" si="26"/>
        <v>5000</v>
      </c>
      <c r="CH94" s="26">
        <f t="shared" si="26"/>
        <v>5000</v>
      </c>
      <c r="CI94" s="26">
        <f t="shared" si="26"/>
        <v>5000</v>
      </c>
      <c r="CJ94" s="26">
        <f t="shared" si="26"/>
        <v>5000</v>
      </c>
      <c r="CK94" s="26">
        <f t="shared" si="26"/>
        <v>5000</v>
      </c>
      <c r="CL94" s="26">
        <f t="shared" si="26"/>
        <v>5000</v>
      </c>
      <c r="CM94" s="26">
        <f t="shared" si="26"/>
        <v>5000</v>
      </c>
      <c r="CN94" s="26">
        <f t="shared" si="26"/>
        <v>5000</v>
      </c>
      <c r="CO94" s="26">
        <f t="shared" si="26"/>
        <v>5000</v>
      </c>
    </row>
    <row r="95" spans="1:93" s="12" customFormat="1" ht="16.5" customHeight="1" x14ac:dyDescent="0.15">
      <c r="A95" s="26">
        <v>31037042</v>
      </c>
      <c r="B95" s="26" t="s">
        <v>169</v>
      </c>
      <c r="C95" s="26" t="s">
        <v>71</v>
      </c>
      <c r="D95" s="26">
        <v>1</v>
      </c>
      <c r="E95" s="26" t="s">
        <v>1209</v>
      </c>
      <c r="F95" s="26">
        <f>F76</f>
        <v>1</v>
      </c>
      <c r="G95" s="26" t="s">
        <v>106</v>
      </c>
      <c r="H95" s="26">
        <v>1</v>
      </c>
      <c r="I95" s="26" t="str">
        <f>VLOOKUP($L95,怪物模板!$A:$N,MATCH(角色!I$1,模板表头,0),0)</f>
        <v>mix</v>
      </c>
      <c r="J95" s="26"/>
      <c r="K95" s="26"/>
      <c r="L95" s="26" t="s">
        <v>408</v>
      </c>
      <c r="M95" s="26" t="str">
        <f>VLOOKUP($L95,怪物模板!$A:$N,MATCH(角色!M$1,模板表头,0),0)</f>
        <v>无对应英雄</v>
      </c>
      <c r="N95" s="26" t="str">
        <f>VLOOKUP($L95,怪物模板!$A:$N,MATCH(角色!N$1,模板表头,0),0)</f>
        <v>无技能</v>
      </c>
      <c r="O95" s="26" t="s">
        <v>37</v>
      </c>
      <c r="P95" s="26">
        <v>1</v>
      </c>
      <c r="Q95" s="26">
        <v>5</v>
      </c>
      <c r="R95" s="26">
        <v>1</v>
      </c>
      <c r="S95" s="26" t="str">
        <f>VLOOKUP($L95,怪物模板!$A:$N,MATCH(角色!S$1,模板表头,0),0)</f>
        <v>order</v>
      </c>
      <c r="T95" s="26" t="s">
        <v>172</v>
      </c>
      <c r="U95" s="26"/>
      <c r="V95" s="26" t="s">
        <v>474</v>
      </c>
      <c r="W95" s="26" t="s">
        <v>170</v>
      </c>
      <c r="X95" s="26" t="s">
        <v>467</v>
      </c>
      <c r="Y95" s="26"/>
      <c r="Z95" s="26"/>
      <c r="AA95" s="26"/>
      <c r="AB95" s="26">
        <v>99</v>
      </c>
      <c r="AC95" s="26">
        <v>99</v>
      </c>
      <c r="AD95" s="26">
        <v>19</v>
      </c>
      <c r="AE95" s="26">
        <f t="shared" si="21"/>
        <v>20</v>
      </c>
      <c r="AF95" s="26">
        <f t="shared" si="27"/>
        <v>20</v>
      </c>
      <c r="AG95" s="26" t="str">
        <f>VLOOKUP($L95,怪物模板!$A:$N,MATCH(角色!AG$1,模板表头,0),0)</f>
        <v>misc.entity</v>
      </c>
      <c r="AH95" s="26" t="str">
        <f>IF(VLOOKUP($L95,怪物模板!$A:$N,MATCH(角色!AH$1,模板表头,0),0)=0,"",VLOOKUP($L95,怪物模板!$A:$N,MATCH(角色!AH$1,模板表头,0),0))</f>
        <v/>
      </c>
      <c r="AI95" s="26" t="str">
        <f>IF(VLOOKUP($L95,怪物模板!$A:$N,MATCH(角色!AI$1,模板表头,0),0)=0,"",VLOOKUP($L95,怪物模板!$A:$N,MATCH(角色!AI$1,模板表头,0),0))</f>
        <v/>
      </c>
      <c r="AJ95" s="26" t="str">
        <f>IF(VLOOKUP($L95,怪物模板!$A:$N,MATCH(角色!AJ$1,模板表头,0),0)=0,"",VLOOKUP($L95,怪物模板!$A:$N,MATCH(角色!AJ$1,模板表头,0),0))</f>
        <v/>
      </c>
      <c r="AK95" s="26" t="str">
        <f>IF(VLOOKUP($L95,怪物模板!$A:$N,MATCH(角色!AK$1,模板表头,0),0)=0,"",VLOOKUP($L95,怪物模板!$A:$N,MATCH(角色!AK$1,模板表头,0),0))</f>
        <v/>
      </c>
      <c r="AL95" s="26" t="str">
        <f>IF(VLOOKUP($L95,怪物模板!$A:$N,MATCH(角色!AL$1,模板表头,0),0)=0,"",VLOOKUP($L95,怪物模板!$A:$N,MATCH(角色!AL$1,模板表头,0),0))</f>
        <v/>
      </c>
      <c r="AM95" s="26" t="str">
        <f>VLOOKUP($L95,怪物模板!$A:$N,MATCH(角色!AM$1,模板表头,0),0)</f>
        <v>devils_door</v>
      </c>
      <c r="AN95" s="26">
        <f>IF(T95="monster",0.8,IF(T95="boss",1.3,IF(T95="entity",1,IF(T95="guard",1.5,1))))</f>
        <v>1</v>
      </c>
      <c r="AO95" s="26">
        <v>1</v>
      </c>
      <c r="AP95" s="26" t="s">
        <v>173</v>
      </c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>
        <f t="shared" si="22"/>
        <v>0</v>
      </c>
      <c r="BJ95" s="26">
        <f t="shared" si="23"/>
        <v>0</v>
      </c>
      <c r="BK95" s="26"/>
      <c r="BL95" s="9"/>
      <c r="BM95" s="26"/>
      <c r="BN95" s="26"/>
      <c r="BO95" s="26"/>
      <c r="BP95" s="26"/>
      <c r="BQ95" s="26"/>
      <c r="BR95" s="26"/>
      <c r="BS95" s="26"/>
      <c r="BT95" s="26"/>
      <c r="BU95" s="26" t="str">
        <f t="shared" si="28"/>
        <v/>
      </c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>
        <f t="shared" si="26"/>
        <v>5000</v>
      </c>
      <c r="CH95" s="26">
        <f t="shared" si="26"/>
        <v>5000</v>
      </c>
      <c r="CI95" s="26">
        <f t="shared" si="26"/>
        <v>5000</v>
      </c>
      <c r="CJ95" s="26">
        <f t="shared" si="26"/>
        <v>5000</v>
      </c>
      <c r="CK95" s="26">
        <f t="shared" si="26"/>
        <v>5000</v>
      </c>
      <c r="CL95" s="26">
        <f t="shared" si="26"/>
        <v>5000</v>
      </c>
      <c r="CM95" s="26">
        <f t="shared" si="26"/>
        <v>5000</v>
      </c>
      <c r="CN95" s="26">
        <f t="shared" si="26"/>
        <v>5000</v>
      </c>
      <c r="CO95" s="26">
        <f t="shared" si="26"/>
        <v>5000</v>
      </c>
    </row>
    <row r="96" spans="1:93" s="12" customFormat="1" ht="16.5" customHeight="1" x14ac:dyDescent="0.15">
      <c r="A96" s="26">
        <v>31037043</v>
      </c>
      <c r="B96" s="26" t="s">
        <v>169</v>
      </c>
      <c r="C96" s="26" t="s">
        <v>72</v>
      </c>
      <c r="D96" s="26">
        <v>1</v>
      </c>
      <c r="E96" s="26" t="s">
        <v>1209</v>
      </c>
      <c r="F96" s="26">
        <f>F77</f>
        <v>1</v>
      </c>
      <c r="G96" s="26" t="s">
        <v>106</v>
      </c>
      <c r="H96" s="26">
        <v>1</v>
      </c>
      <c r="I96" s="26" t="str">
        <f>VLOOKUP($L96,怪物模板!$A:$N,MATCH(角色!I$1,模板表头,0),0)</f>
        <v>mix</v>
      </c>
      <c r="J96" s="26"/>
      <c r="K96" s="26"/>
      <c r="L96" s="26" t="s">
        <v>408</v>
      </c>
      <c r="M96" s="26" t="str">
        <f>VLOOKUP($L96,怪物模板!$A:$N,MATCH(角色!M$1,模板表头,0),0)</f>
        <v>无对应英雄</v>
      </c>
      <c r="N96" s="26" t="str">
        <f>VLOOKUP($L96,怪物模板!$A:$N,MATCH(角色!N$1,模板表头,0),0)</f>
        <v>无技能</v>
      </c>
      <c r="O96" s="26" t="s">
        <v>37</v>
      </c>
      <c r="P96" s="26">
        <v>1</v>
      </c>
      <c r="Q96" s="26">
        <v>5</v>
      </c>
      <c r="R96" s="26">
        <v>1</v>
      </c>
      <c r="S96" s="26" t="str">
        <f>VLOOKUP($L96,怪物模板!$A:$N,MATCH(角色!S$1,模板表头,0),0)</f>
        <v>order</v>
      </c>
      <c r="T96" s="26" t="s">
        <v>172</v>
      </c>
      <c r="U96" s="26"/>
      <c r="V96" s="26" t="s">
        <v>474</v>
      </c>
      <c r="W96" s="26" t="s">
        <v>170</v>
      </c>
      <c r="X96" s="26" t="s">
        <v>467</v>
      </c>
      <c r="Y96" s="26"/>
      <c r="Z96" s="26"/>
      <c r="AA96" s="26"/>
      <c r="AB96" s="26">
        <v>99</v>
      </c>
      <c r="AC96" s="26">
        <v>99</v>
      </c>
      <c r="AD96" s="26">
        <v>19</v>
      </c>
      <c r="AE96" s="26">
        <f t="shared" si="21"/>
        <v>20</v>
      </c>
      <c r="AF96" s="26">
        <f t="shared" si="27"/>
        <v>20</v>
      </c>
      <c r="AG96" s="26" t="str">
        <f>VLOOKUP($L96,怪物模板!$A:$N,MATCH(角色!AG$1,模板表头,0),0)</f>
        <v>misc.entity</v>
      </c>
      <c r="AH96" s="26" t="str">
        <f>IF(VLOOKUP($L96,怪物模板!$A:$N,MATCH(角色!AH$1,模板表头,0),0)=0,"",VLOOKUP($L96,怪物模板!$A:$N,MATCH(角色!AH$1,模板表头,0),0))</f>
        <v/>
      </c>
      <c r="AI96" s="26" t="str">
        <f>IF(VLOOKUP($L96,怪物模板!$A:$N,MATCH(角色!AI$1,模板表头,0),0)=0,"",VLOOKUP($L96,怪物模板!$A:$N,MATCH(角色!AI$1,模板表头,0),0))</f>
        <v/>
      </c>
      <c r="AJ96" s="26" t="str">
        <f>IF(VLOOKUP($L96,怪物模板!$A:$N,MATCH(角色!AJ$1,模板表头,0),0)=0,"",VLOOKUP($L96,怪物模板!$A:$N,MATCH(角色!AJ$1,模板表头,0),0))</f>
        <v/>
      </c>
      <c r="AK96" s="26" t="str">
        <f>IF(VLOOKUP($L96,怪物模板!$A:$N,MATCH(角色!AK$1,模板表头,0),0)=0,"",VLOOKUP($L96,怪物模板!$A:$N,MATCH(角色!AK$1,模板表头,0),0))</f>
        <v/>
      </c>
      <c r="AL96" s="26" t="str">
        <f>IF(VLOOKUP($L96,怪物模板!$A:$N,MATCH(角色!AL$1,模板表头,0),0)=0,"",VLOOKUP($L96,怪物模板!$A:$N,MATCH(角色!AL$1,模板表头,0),0))</f>
        <v/>
      </c>
      <c r="AM96" s="26" t="str">
        <f>VLOOKUP($L96,怪物模板!$A:$N,MATCH(角色!AM$1,模板表头,0),0)</f>
        <v>devils_door</v>
      </c>
      <c r="AN96" s="26">
        <f>IF(T96="monster",0.8,IF(T96="boss",1.3,IF(T96="entity",1,IF(T96="guard",1.5,1))))</f>
        <v>1</v>
      </c>
      <c r="AO96" s="26">
        <v>1</v>
      </c>
      <c r="AP96" s="26" t="s">
        <v>173</v>
      </c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>
        <f t="shared" si="22"/>
        <v>0</v>
      </c>
      <c r="BJ96" s="26">
        <f t="shared" si="23"/>
        <v>0</v>
      </c>
      <c r="BK96" s="26"/>
      <c r="BL96" s="9"/>
      <c r="BM96" s="26"/>
      <c r="BN96" s="26"/>
      <c r="BO96" s="26"/>
      <c r="BP96" s="26"/>
      <c r="BQ96" s="26"/>
      <c r="BR96" s="26"/>
      <c r="BS96" s="26"/>
      <c r="BT96" s="26"/>
      <c r="BU96" s="26" t="str">
        <f t="shared" si="28"/>
        <v/>
      </c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>
        <f t="shared" si="26"/>
        <v>5000</v>
      </c>
      <c r="CH96" s="26">
        <f t="shared" si="26"/>
        <v>5000</v>
      </c>
      <c r="CI96" s="26">
        <f t="shared" si="26"/>
        <v>5000</v>
      </c>
      <c r="CJ96" s="26">
        <f t="shared" si="26"/>
        <v>5000</v>
      </c>
      <c r="CK96" s="26">
        <f t="shared" si="26"/>
        <v>5000</v>
      </c>
      <c r="CL96" s="26">
        <f t="shared" si="26"/>
        <v>5000</v>
      </c>
      <c r="CM96" s="26">
        <f t="shared" si="26"/>
        <v>5000</v>
      </c>
      <c r="CN96" s="26">
        <f t="shared" si="26"/>
        <v>5000</v>
      </c>
      <c r="CO96" s="26">
        <f t="shared" si="26"/>
        <v>5000</v>
      </c>
    </row>
    <row r="97" spans="1:93" s="12" customFormat="1" ht="16.5" customHeight="1" x14ac:dyDescent="0.15">
      <c r="A97" s="26">
        <v>31037044</v>
      </c>
      <c r="B97" s="26" t="s">
        <v>168</v>
      </c>
      <c r="C97" s="26" t="s">
        <v>73</v>
      </c>
      <c r="D97" s="26">
        <v>1</v>
      </c>
      <c r="E97" s="26" t="s">
        <v>1209</v>
      </c>
      <c r="F97" s="26">
        <f>F78</f>
        <v>1</v>
      </c>
      <c r="G97" s="26" t="s">
        <v>106</v>
      </c>
      <c r="H97" s="26">
        <v>1</v>
      </c>
      <c r="I97" s="26" t="str">
        <f>VLOOKUP($L97,怪物模板!$A:$N,MATCH(角色!I$1,模板表头,0),0)</f>
        <v>mix</v>
      </c>
      <c r="J97" s="26"/>
      <c r="K97" s="26"/>
      <c r="L97" s="26" t="s">
        <v>382</v>
      </c>
      <c r="M97" s="26" t="str">
        <f>VLOOKUP($L97,怪物模板!$A:$N,MATCH(角色!M$1,模板表头,0),0)</f>
        <v>无对应英雄</v>
      </c>
      <c r="N97" s="26" t="str">
        <f>VLOOKUP($L97,怪物模板!$A:$N,MATCH(角色!N$1,模板表头,0),0)</f>
        <v>无技能</v>
      </c>
      <c r="O97" s="26" t="s">
        <v>37</v>
      </c>
      <c r="P97" s="26">
        <v>1</v>
      </c>
      <c r="Q97" s="26">
        <v>5</v>
      </c>
      <c r="R97" s="26">
        <v>1</v>
      </c>
      <c r="S97" s="26" t="str">
        <f>VLOOKUP($L97,怪物模板!$A:$N,MATCH(角色!S$1,模板表头,0),0)</f>
        <v>order</v>
      </c>
      <c r="T97" s="26" t="s">
        <v>190</v>
      </c>
      <c r="U97" s="26"/>
      <c r="V97" s="26" t="s">
        <v>474</v>
      </c>
      <c r="W97" s="26" t="s">
        <v>170</v>
      </c>
      <c r="X97" s="26" t="s">
        <v>467</v>
      </c>
      <c r="Y97" s="26"/>
      <c r="Z97" s="26"/>
      <c r="AA97" s="26"/>
      <c r="AB97" s="26">
        <v>99</v>
      </c>
      <c r="AC97" s="26">
        <v>99</v>
      </c>
      <c r="AD97" s="26">
        <v>19</v>
      </c>
      <c r="AE97" s="26">
        <f t="shared" si="21"/>
        <v>20</v>
      </c>
      <c r="AF97" s="26">
        <f t="shared" si="27"/>
        <v>20</v>
      </c>
      <c r="AG97" s="26" t="str">
        <f>VLOOKUP($L97,怪物模板!$A:$N,MATCH(角色!AG$1,模板表头,0),0)</f>
        <v>misc.entity</v>
      </c>
      <c r="AH97" s="26" t="str">
        <f>IF(VLOOKUP($L97,怪物模板!$A:$N,MATCH(角色!AH$1,模板表头,0),0)=0,"",VLOOKUP($L97,怪物模板!$A:$N,MATCH(角色!AH$1,模板表头,0),0))</f>
        <v/>
      </c>
      <c r="AI97" s="26" t="str">
        <f>IF(VLOOKUP($L97,怪物模板!$A:$N,MATCH(角色!AI$1,模板表头,0),0)=0,"",VLOOKUP($L97,怪物模板!$A:$N,MATCH(角色!AI$1,模板表头,0),0))</f>
        <v/>
      </c>
      <c r="AJ97" s="26" t="str">
        <f>IF(VLOOKUP($L97,怪物模板!$A:$N,MATCH(角色!AJ$1,模板表头,0),0)=0,"",VLOOKUP($L97,怪物模板!$A:$N,MATCH(角色!AJ$1,模板表头,0),0))</f>
        <v/>
      </c>
      <c r="AK97" s="26" t="str">
        <f>IF(VLOOKUP($L97,怪物模板!$A:$N,MATCH(角色!AK$1,模板表头,0),0)=0,"",VLOOKUP($L97,怪物模板!$A:$N,MATCH(角色!AK$1,模板表头,0),0))</f>
        <v/>
      </c>
      <c r="AL97" s="26" t="str">
        <f>IF(VLOOKUP($L97,怪物模板!$A:$N,MATCH(角色!AL$1,模板表头,0),0)=0,"",VLOOKUP($L97,怪物模板!$A:$N,MATCH(角色!AL$1,模板表头,0),0))</f>
        <v/>
      </c>
      <c r="AM97" s="26" t="str">
        <f>VLOOKUP($L97,怪物模板!$A:$N,MATCH(角色!AM$1,模板表头,0),0)</f>
        <v>devils_door_back</v>
      </c>
      <c r="AN97" s="26">
        <v>1.2</v>
      </c>
      <c r="AO97" s="26">
        <v>1</v>
      </c>
      <c r="AP97" s="26" t="s">
        <v>173</v>
      </c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>
        <f t="shared" si="22"/>
        <v>0</v>
      </c>
      <c r="BJ97" s="26">
        <f t="shared" si="23"/>
        <v>0</v>
      </c>
      <c r="BK97" s="26"/>
      <c r="BL97" s="9"/>
      <c r="BM97" s="26"/>
      <c r="BN97" s="26"/>
      <c r="BO97" s="26"/>
      <c r="BP97" s="26"/>
      <c r="BQ97" s="26"/>
      <c r="BR97" s="26"/>
      <c r="BS97" s="26"/>
      <c r="BT97" s="26"/>
      <c r="BU97" s="26" t="str">
        <f t="shared" si="28"/>
        <v/>
      </c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>
        <f t="shared" si="26"/>
        <v>5000</v>
      </c>
      <c r="CH97" s="26">
        <f t="shared" si="26"/>
        <v>5000</v>
      </c>
      <c r="CI97" s="26">
        <f t="shared" si="26"/>
        <v>5000</v>
      </c>
      <c r="CJ97" s="26">
        <f t="shared" si="26"/>
        <v>5000</v>
      </c>
      <c r="CK97" s="26">
        <f t="shared" si="26"/>
        <v>5000</v>
      </c>
      <c r="CL97" s="26">
        <f t="shared" si="26"/>
        <v>5000</v>
      </c>
      <c r="CM97" s="26">
        <f t="shared" si="26"/>
        <v>5000</v>
      </c>
      <c r="CN97" s="26">
        <f t="shared" si="26"/>
        <v>5000</v>
      </c>
      <c r="CO97" s="26">
        <f t="shared" si="26"/>
        <v>5000</v>
      </c>
    </row>
    <row r="98" spans="1:93" s="13" customFormat="1" ht="16.5" customHeight="1" x14ac:dyDescent="0.15">
      <c r="A98" s="9">
        <v>31032001</v>
      </c>
      <c r="B98" s="9" t="s">
        <v>493</v>
      </c>
      <c r="C98" s="9" t="s">
        <v>188</v>
      </c>
      <c r="D98" s="9">
        <v>10</v>
      </c>
      <c r="E98" s="9" t="s">
        <v>220</v>
      </c>
      <c r="F98" s="9">
        <v>1</v>
      </c>
      <c r="G98" s="9" t="s">
        <v>218</v>
      </c>
      <c r="H98" s="9">
        <v>3</v>
      </c>
      <c r="I98" s="9" t="str">
        <f>VLOOKUP($L98,怪物模板!$A:$N,MATCH(角色!I$1,模板表头,0),0)</f>
        <v>mag</v>
      </c>
      <c r="J98" s="9"/>
      <c r="K98" s="9"/>
      <c r="L98" s="9" t="s">
        <v>492</v>
      </c>
      <c r="M98" s="9" t="str">
        <f>VLOOKUP($L98,怪物模板!$A:$N,MATCH(角色!M$1,模板表头,0),0)</f>
        <v>黑魔导少女</v>
      </c>
      <c r="N98" s="9" t="str">
        <f>VLOOKUP($L98,怪物模板!$A:$N,MATCH(角色!N$1,模板表头,0),0)</f>
        <v>统一BOSS模板，同英雄技能+酒利用</v>
      </c>
      <c r="O98" s="9" t="s">
        <v>37</v>
      </c>
      <c r="P98" s="9">
        <v>7</v>
      </c>
      <c r="Q98" s="9">
        <v>4</v>
      </c>
      <c r="R98" s="9">
        <v>4</v>
      </c>
      <c r="S98" s="9" t="str">
        <f>VLOOKUP($L98,怪物模板!$A:$N,MATCH(角色!S$1,模板表头,0),0)</f>
        <v>alliance</v>
      </c>
      <c r="T98" s="9" t="s">
        <v>27</v>
      </c>
      <c r="U98" s="9" t="s">
        <v>235</v>
      </c>
      <c r="V98" s="9"/>
      <c r="W98" s="9"/>
      <c r="X98" s="9"/>
      <c r="Y98" s="9">
        <v>13996203</v>
      </c>
      <c r="Z98" s="9"/>
      <c r="AA98" s="9"/>
      <c r="AB98" s="9">
        <v>4</v>
      </c>
      <c r="AC98" s="9">
        <v>6</v>
      </c>
      <c r="AD98" s="9"/>
      <c r="AE98" s="9">
        <f t="shared" ref="AE98:AE124" si="29">VLOOKUP(G98,命能,2,0)</f>
        <v>20</v>
      </c>
      <c r="AF98" s="9">
        <f t="shared" ref="AF98:AF121" si="30">ROUNDUP(AE98*2.5,1)</f>
        <v>50</v>
      </c>
      <c r="AG98" s="9" t="str">
        <f>VLOOKUP($L98,怪物模板!$A:$N,MATCH(角色!AG$1,模板表头,0),0)</f>
        <v>misc.5skills_is_enemy_second</v>
      </c>
      <c r="AH98" s="9">
        <f>IF(VLOOKUP($L98,怪物模板!$A:$N,MATCH(角色!AH$1,模板表头,0),0)=0,"",VLOOKUP($L98,怪物模板!$A:$N,MATCH(角色!AH$1,模板表头,0),0))</f>
        <v>11760301</v>
      </c>
      <c r="AI98" s="9">
        <f>IF(VLOOKUP($L98,怪物模板!$A:$N,MATCH(角色!AI$1,模板表头,0),0)=0,"",VLOOKUP($L98,怪物模板!$A:$N,MATCH(角色!AI$1,模板表头,0),0))</f>
        <v>11760302</v>
      </c>
      <c r="AJ98" s="9">
        <f>IF(VLOOKUP($L98,怪物模板!$A:$N,MATCH(角色!AJ$1,模板表头,0),0)=0,"",VLOOKUP($L98,怪物模板!$A:$N,MATCH(角色!AJ$1,模板表头,0),0))</f>
        <v>11760303</v>
      </c>
      <c r="AK98" s="9">
        <f>IF(VLOOKUP($L98,怪物模板!$A:$N,MATCH(角色!AK$1,模板表头,0),0)=0,"",VLOOKUP($L98,怪物模板!$A:$N,MATCH(角色!AK$1,模板表头,0),0))</f>
        <v>11760304</v>
      </c>
      <c r="AL98" s="9" t="str">
        <f>IF(VLOOKUP($L98,怪物模板!$A:$N,MATCH(角色!AL$1,模板表头,0),0)=0,"",VLOOKUP($L98,怪物模板!$A:$N,MATCH(角色!AL$1,模板表头,0),0))</f>
        <v/>
      </c>
      <c r="AM98" s="9" t="str">
        <f>VLOOKUP($L98,怪物模板!$A:$N,MATCH(角色!AM$1,模板表头,0),0)</f>
        <v>antonidas</v>
      </c>
      <c r="AN98" s="9">
        <v>1.8</v>
      </c>
      <c r="AO98" s="9">
        <v>1</v>
      </c>
      <c r="AP98" s="9"/>
      <c r="AQ98" s="9"/>
      <c r="AR98" s="9" t="s">
        <v>189</v>
      </c>
      <c r="AS98" s="9"/>
      <c r="AT98" s="9">
        <v>92430204</v>
      </c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26">
        <v>-5000</v>
      </c>
      <c r="BJ98" s="26">
        <v>-3000</v>
      </c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 t="str">
        <f t="shared" si="28"/>
        <v/>
      </c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 t="str">
        <f t="shared" si="26"/>
        <v/>
      </c>
      <c r="CH98" s="9" t="str">
        <f t="shared" si="26"/>
        <v/>
      </c>
      <c r="CI98" s="9" t="str">
        <f t="shared" si="26"/>
        <v/>
      </c>
      <c r="CJ98" s="9" t="str">
        <f t="shared" si="26"/>
        <v/>
      </c>
      <c r="CK98" s="9" t="str">
        <f t="shared" si="26"/>
        <v/>
      </c>
      <c r="CL98" s="9" t="str">
        <f t="shared" si="26"/>
        <v/>
      </c>
      <c r="CM98" s="9" t="str">
        <f t="shared" si="26"/>
        <v/>
      </c>
      <c r="CN98" s="9" t="str">
        <f t="shared" si="26"/>
        <v/>
      </c>
      <c r="CO98" s="9" t="str">
        <f t="shared" si="26"/>
        <v/>
      </c>
    </row>
    <row r="99" spans="1:93" s="13" customFormat="1" ht="16.5" customHeight="1" x14ac:dyDescent="0.15">
      <c r="A99" s="9">
        <v>31032002</v>
      </c>
      <c r="B99" s="9" t="s">
        <v>204</v>
      </c>
      <c r="C99" s="9" t="s">
        <v>188</v>
      </c>
      <c r="D99" s="9">
        <v>10</v>
      </c>
      <c r="E99" s="9" t="s">
        <v>220</v>
      </c>
      <c r="F99" s="9">
        <v>1</v>
      </c>
      <c r="G99" s="9" t="s">
        <v>218</v>
      </c>
      <c r="H99" s="9">
        <v>4</v>
      </c>
      <c r="I99" s="9" t="str">
        <f>VLOOKUP($L99,怪物模板!$A:$N,MATCH(角色!I$1,模板表头,0),0)</f>
        <v>mag</v>
      </c>
      <c r="J99" s="9"/>
      <c r="K99" s="9"/>
      <c r="L99" s="9" t="s">
        <v>391</v>
      </c>
      <c r="M99" s="9" t="str">
        <f>VLOOKUP($L99,怪物模板!$A:$N,MATCH(角色!M$1,模板表头,0),0)</f>
        <v>哥布林亲王</v>
      </c>
      <c r="N99" s="9" t="str">
        <f>VLOOKUP($L99,怪物模板!$A:$N,MATCH(角色!N$1,模板表头,0),0)</f>
        <v>统一模板，boss</v>
      </c>
      <c r="O99" s="9" t="s">
        <v>38</v>
      </c>
      <c r="P99" s="9">
        <v>6</v>
      </c>
      <c r="Q99" s="9">
        <v>3</v>
      </c>
      <c r="R99" s="9">
        <f>VLOOKUP(P99,辅助表!$A$2:$B$10,2,FALSE)</f>
        <v>4</v>
      </c>
      <c r="S99" s="9" t="str">
        <f>VLOOKUP($L99,怪物模板!$A:$N,MATCH(角色!S$1,模板表头,0),0)</f>
        <v>horde</v>
      </c>
      <c r="T99" s="9" t="s">
        <v>27</v>
      </c>
      <c r="U99" s="9" t="s">
        <v>221</v>
      </c>
      <c r="V99" s="9"/>
      <c r="W99" s="9"/>
      <c r="X99" s="9"/>
      <c r="Y99" s="9">
        <v>13996203</v>
      </c>
      <c r="Z99" s="9"/>
      <c r="AA99" s="9"/>
      <c r="AB99" s="9">
        <v>4</v>
      </c>
      <c r="AC99" s="9">
        <v>6</v>
      </c>
      <c r="AD99" s="9"/>
      <c r="AE99" s="9">
        <f t="shared" si="29"/>
        <v>20</v>
      </c>
      <c r="AF99" s="9">
        <f t="shared" si="30"/>
        <v>50</v>
      </c>
      <c r="AG99" s="9" t="str">
        <f>VLOOKUP($L99,怪物模板!$A:$N,MATCH(角色!AG$1,模板表头,0),0)</f>
        <v>range.gallywix</v>
      </c>
      <c r="AH99" s="9">
        <f>IF(VLOOKUP($L99,怪物模板!$A:$N,MATCH(角色!AH$1,模板表头,0),0)=0,"",VLOOKUP($L99,怪物模板!$A:$N,MATCH(角色!AH$1,模板表头,0),0))</f>
        <v>11860401</v>
      </c>
      <c r="AI99" s="9">
        <f>IF(VLOOKUP($L99,怪物模板!$A:$N,MATCH(角色!AI$1,模板表头,0),0)=0,"",VLOOKUP($L99,怪物模板!$A:$N,MATCH(角色!AI$1,模板表头,0),0))</f>
        <v>11860402</v>
      </c>
      <c r="AJ99" s="9">
        <f>IF(VLOOKUP($L99,怪物模板!$A:$N,MATCH(角色!AJ$1,模板表头,0),0)=0,"",VLOOKUP($L99,怪物模板!$A:$N,MATCH(角色!AJ$1,模板表头,0),0))</f>
        <v>11860403</v>
      </c>
      <c r="AK99" s="9" t="str">
        <f>IF(VLOOKUP($L99,怪物模板!$A:$N,MATCH(角色!AK$1,模板表头,0),0)=0,"",VLOOKUP($L99,怪物模板!$A:$N,MATCH(角色!AK$1,模板表头,0),0))</f>
        <v/>
      </c>
      <c r="AL99" s="9" t="str">
        <f>IF(VLOOKUP($L99,怪物模板!$A:$N,MATCH(角色!AL$1,模板表头,0),0)=0,"",VLOOKUP($L99,怪物模板!$A:$N,MATCH(角色!AL$1,模板表头,0),0))</f>
        <v/>
      </c>
      <c r="AM99" s="9" t="str">
        <f>VLOOKUP($L99,怪物模板!$A:$N,MATCH(角色!AM$1,模板表头,0),0)</f>
        <v>gallywix_boss</v>
      </c>
      <c r="AN99" s="9">
        <v>1.8</v>
      </c>
      <c r="AO99" s="9">
        <v>1</v>
      </c>
      <c r="AP99" s="9"/>
      <c r="AQ99" s="9"/>
      <c r="AR99" s="9" t="s">
        <v>181</v>
      </c>
      <c r="AS99" s="9"/>
      <c r="AT99" s="9">
        <v>92430204</v>
      </c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26">
        <f t="shared" si="22"/>
        <v>-5000</v>
      </c>
      <c r="BJ99" s="26">
        <f t="shared" si="23"/>
        <v>-3000</v>
      </c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 t="str">
        <f t="shared" si="28"/>
        <v/>
      </c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 t="str">
        <f t="shared" si="26"/>
        <v/>
      </c>
      <c r="CH99" s="9" t="str">
        <f t="shared" si="26"/>
        <v/>
      </c>
      <c r="CI99" s="9" t="str">
        <f t="shared" si="26"/>
        <v/>
      </c>
      <c r="CJ99" s="9" t="str">
        <f t="shared" si="26"/>
        <v/>
      </c>
      <c r="CK99" s="9" t="str">
        <f t="shared" si="26"/>
        <v/>
      </c>
      <c r="CL99" s="9" t="str">
        <f t="shared" si="26"/>
        <v/>
      </c>
      <c r="CM99" s="9" t="str">
        <f t="shared" si="26"/>
        <v/>
      </c>
      <c r="CN99" s="9" t="str">
        <f t="shared" si="26"/>
        <v/>
      </c>
      <c r="CO99" s="9" t="str">
        <f t="shared" si="26"/>
        <v/>
      </c>
    </row>
    <row r="100" spans="1:93" s="13" customFormat="1" ht="16.5" customHeight="1" x14ac:dyDescent="0.15">
      <c r="A100" s="9">
        <v>31032003</v>
      </c>
      <c r="B100" s="9" t="s">
        <v>166</v>
      </c>
      <c r="C100" s="9" t="s">
        <v>188</v>
      </c>
      <c r="D100" s="9">
        <v>10</v>
      </c>
      <c r="E100" s="9" t="s">
        <v>220</v>
      </c>
      <c r="F100" s="9">
        <v>1</v>
      </c>
      <c r="G100" s="9" t="s">
        <v>218</v>
      </c>
      <c r="H100" s="9">
        <v>4</v>
      </c>
      <c r="I100" s="9" t="str">
        <f>VLOOKUP($L100,怪物模板!$A:$N,MATCH(角色!I$1,模板表头,0),0)</f>
        <v>mag</v>
      </c>
      <c r="J100" s="9"/>
      <c r="K100" s="9"/>
      <c r="L100" s="9" t="s">
        <v>392</v>
      </c>
      <c r="M100" s="9" t="str">
        <f>VLOOKUP($L100,怪物模板!$A:$N,MATCH(角色!M$1,模板表头,0),0)</f>
        <v>德古拉</v>
      </c>
      <c r="N100" s="9" t="str">
        <f>VLOOKUP($L100,怪物模板!$A:$N,MATCH(角色!N$1,模板表头,0),0)</f>
        <v>统一BOSS模板</v>
      </c>
      <c r="O100" s="9" t="s">
        <v>37</v>
      </c>
      <c r="P100" s="9">
        <v>4</v>
      </c>
      <c r="Q100" s="9">
        <v>3</v>
      </c>
      <c r="R100" s="9">
        <f>VLOOKUP(P100,辅助表!$A$2:$B$10,2,FALSE)</f>
        <v>3</v>
      </c>
      <c r="S100" s="9" t="str">
        <f>VLOOKUP($L100,怪物模板!$A:$N,MATCH(角色!S$1,模板表头,0),0)</f>
        <v>chaos</v>
      </c>
      <c r="T100" s="9" t="s">
        <v>27</v>
      </c>
      <c r="U100" s="9" t="s">
        <v>221</v>
      </c>
      <c r="V100" s="9"/>
      <c r="W100" s="9"/>
      <c r="X100" s="9"/>
      <c r="Y100" s="9">
        <v>13996201</v>
      </c>
      <c r="Z100" s="9"/>
      <c r="AA100" s="9"/>
      <c r="AB100" s="9">
        <v>4</v>
      </c>
      <c r="AC100" s="9">
        <v>6</v>
      </c>
      <c r="AD100" s="9"/>
      <c r="AE100" s="9">
        <f t="shared" si="29"/>
        <v>20</v>
      </c>
      <c r="AF100" s="9">
        <f t="shared" si="30"/>
        <v>50</v>
      </c>
      <c r="AG100" s="9" t="str">
        <f>VLOOKUP($L100,怪物模板!$A:$N,MATCH(角色!AG$1,模板表头,0),0)</f>
        <v>misc.5skills_is_enemy_there</v>
      </c>
      <c r="AH100" s="9">
        <f>IF(VLOOKUP($L100,怪物模板!$A:$N,MATCH(角色!AH$1,模板表头,0),0)=0,"",VLOOKUP($L100,怪物模板!$A:$N,MATCH(角色!AH$1,模板表头,0),0))</f>
        <v>11660401</v>
      </c>
      <c r="AI100" s="9">
        <f>IF(VLOOKUP($L100,怪物模板!$A:$N,MATCH(角色!AI$1,模板表头,0),0)=0,"",VLOOKUP($L100,怪物模板!$A:$N,MATCH(角色!AI$1,模板表头,0),0))</f>
        <v>11660402</v>
      </c>
      <c r="AJ100" s="9">
        <f>IF(VLOOKUP($L100,怪物模板!$A:$N,MATCH(角色!AJ$1,模板表头,0),0)=0,"",VLOOKUP($L100,怪物模板!$A:$N,MATCH(角色!AJ$1,模板表头,0),0))</f>
        <v>11660403</v>
      </c>
      <c r="AK100" s="9">
        <f>IF(VLOOKUP($L100,怪物模板!$A:$N,MATCH(角色!AK$1,模板表头,0),0)=0,"",VLOOKUP($L100,怪物模板!$A:$N,MATCH(角色!AK$1,模板表头,0),0))</f>
        <v>11660404</v>
      </c>
      <c r="AL100" s="9" t="str">
        <f>IF(VLOOKUP($L100,怪物模板!$A:$N,MATCH(角色!AL$1,模板表头,0),0)=0,"",VLOOKUP($L100,怪物模板!$A:$N,MATCH(角色!AL$1,模板表头,0),0))</f>
        <v/>
      </c>
      <c r="AM100" s="9" t="str">
        <f>VLOOKUP($L100,怪物模板!$A:$N,MATCH(角色!AM$1,模板表头,0),0)</f>
        <v>kil_jaeden</v>
      </c>
      <c r="AN100" s="9">
        <v>1.8</v>
      </c>
      <c r="AO100" s="9">
        <v>1</v>
      </c>
      <c r="AP100" s="9"/>
      <c r="AQ100" s="9"/>
      <c r="AR100" s="9" t="s">
        <v>181</v>
      </c>
      <c r="AS100" s="9"/>
      <c r="AT100" s="9">
        <v>92430203</v>
      </c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26">
        <f t="shared" si="22"/>
        <v>-5000</v>
      </c>
      <c r="BJ100" s="26">
        <f t="shared" si="23"/>
        <v>-3000</v>
      </c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 t="str">
        <f t="shared" si="28"/>
        <v/>
      </c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 t="str">
        <f t="shared" si="26"/>
        <v/>
      </c>
      <c r="CH100" s="9" t="str">
        <f t="shared" si="26"/>
        <v/>
      </c>
      <c r="CI100" s="9" t="str">
        <f t="shared" si="26"/>
        <v/>
      </c>
      <c r="CJ100" s="9" t="str">
        <f t="shared" si="26"/>
        <v/>
      </c>
      <c r="CK100" s="9" t="str">
        <f t="shared" si="26"/>
        <v/>
      </c>
      <c r="CL100" s="9" t="str">
        <f t="shared" si="26"/>
        <v/>
      </c>
      <c r="CM100" s="9" t="str">
        <f t="shared" si="26"/>
        <v/>
      </c>
      <c r="CN100" s="9" t="str">
        <f t="shared" si="26"/>
        <v/>
      </c>
      <c r="CO100" s="9" t="str">
        <f t="shared" si="26"/>
        <v/>
      </c>
    </row>
    <row r="101" spans="1:93" s="13" customFormat="1" ht="16.5" customHeight="1" x14ac:dyDescent="0.15">
      <c r="A101" s="9">
        <v>31032004</v>
      </c>
      <c r="B101" s="9" t="s">
        <v>192</v>
      </c>
      <c r="C101" s="9" t="s">
        <v>188</v>
      </c>
      <c r="D101" s="9">
        <v>10</v>
      </c>
      <c r="E101" s="9" t="s">
        <v>220</v>
      </c>
      <c r="F101" s="9">
        <v>1</v>
      </c>
      <c r="G101" s="9" t="s">
        <v>218</v>
      </c>
      <c r="H101" s="9">
        <v>4</v>
      </c>
      <c r="I101" s="9" t="str">
        <f>VLOOKUP($L101,怪物模板!$A:$N,MATCH(角色!I$1,模板表头,0),0)</f>
        <v>mag</v>
      </c>
      <c r="J101" s="9"/>
      <c r="K101" s="9"/>
      <c r="L101" s="9" t="s">
        <v>394</v>
      </c>
      <c r="M101" s="9" t="str">
        <f>VLOOKUP($L101,怪物模板!$A:$N,MATCH(角色!M$1,模板表头,0),0)</f>
        <v>美队</v>
      </c>
      <c r="N101" s="9" t="str">
        <f>VLOOKUP($L101,怪物模板!$A:$N,MATCH(角色!N$1,模板表头,0),0)</f>
        <v>BOSS特别3技能版</v>
      </c>
      <c r="O101" s="9" t="s">
        <v>38</v>
      </c>
      <c r="P101" s="9">
        <v>6</v>
      </c>
      <c r="Q101" s="9">
        <v>3</v>
      </c>
      <c r="R101" s="9">
        <f>VLOOKUP(P101,辅助表!$A$2:$B$10,2,FALSE)</f>
        <v>4</v>
      </c>
      <c r="S101" s="9" t="str">
        <f>VLOOKUP($L101,怪物模板!$A:$N,MATCH(角色!S$1,模板表头,0),0)</f>
        <v>alliance</v>
      </c>
      <c r="T101" s="9" t="s">
        <v>27</v>
      </c>
      <c r="U101" s="9" t="s">
        <v>221</v>
      </c>
      <c r="V101" s="9"/>
      <c r="W101" s="9"/>
      <c r="X101" s="9"/>
      <c r="Y101" s="9">
        <v>13996208</v>
      </c>
      <c r="Z101" s="9"/>
      <c r="AA101" s="9"/>
      <c r="AB101" s="9">
        <v>4</v>
      </c>
      <c r="AC101" s="9">
        <v>6</v>
      </c>
      <c r="AD101" s="9"/>
      <c r="AE101" s="9">
        <f t="shared" si="29"/>
        <v>20</v>
      </c>
      <c r="AF101" s="9">
        <f t="shared" si="30"/>
        <v>50</v>
      </c>
      <c r="AG101" s="9" t="str">
        <f>VLOOKUP($L101,怪物模板!$A:$N,MATCH(角色!AG$1,模板表头,0),0)</f>
        <v>misc.5skills_target_is_valid</v>
      </c>
      <c r="AH101" s="9">
        <f>IF(VLOOKUP($L101,怪物模板!$A:$N,MATCH(角色!AH$1,模板表头,0),0)=0,"",VLOOKUP($L101,怪物模板!$A:$N,MATCH(角色!AH$1,模板表头,0),0))</f>
        <v>11960301</v>
      </c>
      <c r="AI101" s="9">
        <f>IF(VLOOKUP($L101,怪物模板!$A:$N,MATCH(角色!AI$1,模板表头,0),0)=0,"",VLOOKUP($L101,怪物模板!$A:$N,MATCH(角色!AI$1,模板表头,0),0))</f>
        <v>11960302</v>
      </c>
      <c r="AJ101" s="9">
        <f>IF(VLOOKUP($L101,怪物模板!$A:$N,MATCH(角色!AJ$1,模板表头,0),0)=0,"",VLOOKUP($L101,怪物模板!$A:$N,MATCH(角色!AJ$1,模板表头,0),0))</f>
        <v>11960303</v>
      </c>
      <c r="AK101" s="9">
        <f>IF(VLOOKUP($L101,怪物模板!$A:$N,MATCH(角色!AK$1,模板表头,0),0)=0,"",VLOOKUP($L101,怪物模板!$A:$N,MATCH(角色!AK$1,模板表头,0),0))</f>
        <v>11960304</v>
      </c>
      <c r="AL101" s="9" t="str">
        <f>IF(VLOOKUP($L101,怪物模板!$A:$N,MATCH(角色!AL$1,模板表头,0),0)=0,"",VLOOKUP($L101,怪物模板!$A:$N,MATCH(角色!AL$1,模板表头,0),0))</f>
        <v/>
      </c>
      <c r="AM101" s="9" t="str">
        <f>VLOOKUP($L101,怪物模板!$A:$N,MATCH(角色!AM$1,模板表头,0),0)</f>
        <v>varian_new</v>
      </c>
      <c r="AN101" s="9">
        <v>1.8</v>
      </c>
      <c r="AO101" s="9">
        <v>1</v>
      </c>
      <c r="AP101" s="9"/>
      <c r="AQ101" s="9"/>
      <c r="AR101" s="9" t="s">
        <v>189</v>
      </c>
      <c r="AS101" s="9"/>
      <c r="AT101" s="9">
        <v>92430202</v>
      </c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26">
        <f t="shared" si="22"/>
        <v>-5000</v>
      </c>
      <c r="BJ101" s="26">
        <f t="shared" si="23"/>
        <v>-3000</v>
      </c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 t="str">
        <f t="shared" si="28"/>
        <v/>
      </c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 t="str">
        <f t="shared" si="26"/>
        <v/>
      </c>
      <c r="CH101" s="9" t="str">
        <f t="shared" si="26"/>
        <v/>
      </c>
      <c r="CI101" s="9" t="str">
        <f t="shared" si="26"/>
        <v/>
      </c>
      <c r="CJ101" s="9" t="str">
        <f t="shared" si="26"/>
        <v/>
      </c>
      <c r="CK101" s="9" t="str">
        <f t="shared" si="26"/>
        <v/>
      </c>
      <c r="CL101" s="9" t="str">
        <f t="shared" si="26"/>
        <v/>
      </c>
      <c r="CM101" s="9" t="str">
        <f t="shared" si="26"/>
        <v/>
      </c>
      <c r="CN101" s="9" t="str">
        <f t="shared" si="26"/>
        <v/>
      </c>
      <c r="CO101" s="9" t="str">
        <f t="shared" si="26"/>
        <v/>
      </c>
    </row>
    <row r="102" spans="1:93" s="13" customFormat="1" ht="16.5" customHeight="1" x14ac:dyDescent="0.15">
      <c r="A102" s="9">
        <v>31032005</v>
      </c>
      <c r="B102" s="9" t="s">
        <v>208</v>
      </c>
      <c r="C102" s="9" t="s">
        <v>188</v>
      </c>
      <c r="D102" s="9">
        <v>10</v>
      </c>
      <c r="E102" s="9" t="s">
        <v>220</v>
      </c>
      <c r="F102" s="9">
        <v>1</v>
      </c>
      <c r="G102" s="9" t="s">
        <v>218</v>
      </c>
      <c r="H102" s="9">
        <v>2</v>
      </c>
      <c r="I102" s="9" t="str">
        <f>VLOOKUP($L102,怪物模板!$A:$N,MATCH(角色!I$1,模板表头,0),0)</f>
        <v>phy</v>
      </c>
      <c r="J102" s="9"/>
      <c r="K102" s="9"/>
      <c r="L102" s="9" t="s">
        <v>413</v>
      </c>
      <c r="M102" s="9" t="str">
        <f>VLOOKUP($L102,怪物模板!$A:$N,MATCH(角色!M$1,模板表头,0),0)</f>
        <v>圣光使者</v>
      </c>
      <c r="N102" s="9" t="str">
        <f>VLOOKUP($L102,怪物模板!$A:$N,MATCH(角色!N$1,模板表头,0),0)</f>
        <v>BOSS特别3技能版</v>
      </c>
      <c r="O102" s="9" t="s">
        <v>38</v>
      </c>
      <c r="P102" s="9">
        <v>5</v>
      </c>
      <c r="Q102" s="9">
        <v>3</v>
      </c>
      <c r="R102" s="9">
        <f>VLOOKUP(P102,辅助表!$A$2:$B$10,2,FALSE)</f>
        <v>3</v>
      </c>
      <c r="S102" s="9" t="str">
        <f>VLOOKUP($L102,怪物模板!$A:$N,MATCH(角色!S$1,模板表头,0),0)</f>
        <v>alliance</v>
      </c>
      <c r="T102" s="9" t="s">
        <v>27</v>
      </c>
      <c r="U102" s="9" t="s">
        <v>221</v>
      </c>
      <c r="V102" s="9"/>
      <c r="W102" s="9"/>
      <c r="X102" s="9"/>
      <c r="Y102" s="9">
        <v>13996208</v>
      </c>
      <c r="Z102" s="9"/>
      <c r="AA102" s="9"/>
      <c r="AB102" s="9">
        <v>4</v>
      </c>
      <c r="AC102" s="9">
        <v>6</v>
      </c>
      <c r="AD102" s="9"/>
      <c r="AE102" s="9">
        <f t="shared" si="29"/>
        <v>20</v>
      </c>
      <c r="AF102" s="9">
        <f t="shared" si="30"/>
        <v>50</v>
      </c>
      <c r="AG102" s="9" t="str">
        <f>VLOOKUP($L102,怪物模板!$A:$N,MATCH(角色!AG$1,模板表头,0),0)</f>
        <v>tank.uther_boss</v>
      </c>
      <c r="AH102" s="9">
        <f>IF(VLOOKUP($L102,怪物模板!$A:$N,MATCH(角色!AH$1,模板表头,0),0)=0,"",VLOOKUP($L102,怪物模板!$A:$N,MATCH(角色!AH$1,模板表头,0),0))</f>
        <v>11760401</v>
      </c>
      <c r="AI102" s="9">
        <f>IF(VLOOKUP($L102,怪物模板!$A:$N,MATCH(角色!AI$1,模板表头,0),0)=0,"",VLOOKUP($L102,怪物模板!$A:$N,MATCH(角色!AI$1,模板表头,0),0))</f>
        <v>11760402</v>
      </c>
      <c r="AJ102" s="9">
        <f>IF(VLOOKUP($L102,怪物模板!$A:$N,MATCH(角色!AJ$1,模板表头,0),0)=0,"",VLOOKUP($L102,怪物模板!$A:$N,MATCH(角色!AJ$1,模板表头,0),0))</f>
        <v>11999520</v>
      </c>
      <c r="AK102" s="9">
        <f>IF(VLOOKUP($L102,怪物模板!$A:$N,MATCH(角色!AK$1,模板表头,0),0)=0,"",VLOOKUP($L102,怪物模板!$A:$N,MATCH(角色!AK$1,模板表头,0),0))</f>
        <v>11760403</v>
      </c>
      <c r="AL102" s="9" t="str">
        <f>IF(VLOOKUP($L102,怪物模板!$A:$N,MATCH(角色!AL$1,模板表头,0),0)=0,"",VLOOKUP($L102,怪物模板!$A:$N,MATCH(角色!AL$1,模板表头,0),0))</f>
        <v/>
      </c>
      <c r="AM102" s="9" t="str">
        <f>VLOOKUP($L102,怪物模板!$A:$N,MATCH(角色!AM$1,模板表头,0),0)</f>
        <v>uther_boss</v>
      </c>
      <c r="AN102" s="9">
        <v>1.8</v>
      </c>
      <c r="AO102" s="9">
        <v>1</v>
      </c>
      <c r="AP102" s="9"/>
      <c r="AQ102" s="9"/>
      <c r="AR102" s="9" t="s">
        <v>181</v>
      </c>
      <c r="AS102" s="9"/>
      <c r="AT102" s="9">
        <v>92430202</v>
      </c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26">
        <f t="shared" si="22"/>
        <v>-5000</v>
      </c>
      <c r="BJ102" s="26">
        <f t="shared" si="23"/>
        <v>-3000</v>
      </c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 t="str">
        <f t="shared" si="28"/>
        <v/>
      </c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 t="str">
        <f t="shared" si="26"/>
        <v/>
      </c>
      <c r="CH102" s="9" t="str">
        <f t="shared" si="26"/>
        <v/>
      </c>
      <c r="CI102" s="9" t="str">
        <f t="shared" si="26"/>
        <v/>
      </c>
      <c r="CJ102" s="9" t="str">
        <f t="shared" si="26"/>
        <v/>
      </c>
      <c r="CK102" s="9" t="str">
        <f t="shared" si="26"/>
        <v/>
      </c>
      <c r="CL102" s="9" t="str">
        <f t="shared" si="26"/>
        <v/>
      </c>
      <c r="CM102" s="9" t="str">
        <f t="shared" si="26"/>
        <v/>
      </c>
      <c r="CN102" s="9" t="str">
        <f t="shared" si="26"/>
        <v/>
      </c>
      <c r="CO102" s="9" t="str">
        <f t="shared" si="26"/>
        <v/>
      </c>
    </row>
    <row r="103" spans="1:93" s="13" customFormat="1" ht="16.5" customHeight="1" x14ac:dyDescent="0.15">
      <c r="A103" s="9">
        <v>31032006</v>
      </c>
      <c r="B103" s="9" t="s">
        <v>191</v>
      </c>
      <c r="C103" s="9" t="s">
        <v>188</v>
      </c>
      <c r="D103" s="9">
        <v>10</v>
      </c>
      <c r="E103" s="9" t="s">
        <v>220</v>
      </c>
      <c r="F103" s="9">
        <v>1</v>
      </c>
      <c r="G103" s="9" t="s">
        <v>218</v>
      </c>
      <c r="H103" s="9">
        <v>2</v>
      </c>
      <c r="I103" s="9" t="str">
        <f>VLOOKUP($L103,怪物模板!$A:$N,MATCH(角色!I$1,模板表头,0),0)</f>
        <v>mag</v>
      </c>
      <c r="J103" s="9"/>
      <c r="K103" s="9"/>
      <c r="L103" s="9" t="s">
        <v>385</v>
      </c>
      <c r="M103" s="9" t="str">
        <f>VLOOKUP($L103,怪物模板!$A:$N,MATCH(角色!M$1,模板表头,0),0)</f>
        <v>山丘之王</v>
      </c>
      <c r="N103" s="9" t="str">
        <f>VLOOKUP($L103,怪物模板!$A:$N,MATCH(角色!N$1,模板表头,0),0)</f>
        <v>统一BOSS模板</v>
      </c>
      <c r="O103" s="9" t="s">
        <v>38</v>
      </c>
      <c r="P103" s="9">
        <v>5</v>
      </c>
      <c r="Q103" s="9">
        <v>3</v>
      </c>
      <c r="R103" s="9">
        <f>VLOOKUP(P103,辅助表!$A$2:$B$10,2,FALSE)</f>
        <v>3</v>
      </c>
      <c r="S103" s="9" t="str">
        <f>VLOOKUP($L103,怪物模板!$A:$N,MATCH(角色!S$1,模板表头,0),0)</f>
        <v>alliance</v>
      </c>
      <c r="T103" s="9" t="s">
        <v>27</v>
      </c>
      <c r="U103" s="9" t="s">
        <v>221</v>
      </c>
      <c r="V103" s="9"/>
      <c r="W103" s="9"/>
      <c r="X103" s="9"/>
      <c r="Y103" s="9">
        <v>13996208</v>
      </c>
      <c r="Z103" s="9"/>
      <c r="AA103" s="9"/>
      <c r="AB103" s="9">
        <v>4</v>
      </c>
      <c r="AC103" s="9">
        <v>6</v>
      </c>
      <c r="AD103" s="9"/>
      <c r="AE103" s="9">
        <f t="shared" si="29"/>
        <v>20</v>
      </c>
      <c r="AF103" s="9">
        <f t="shared" si="30"/>
        <v>50</v>
      </c>
      <c r="AG103" s="9" t="str">
        <f>VLOOKUP($L103,怪物模板!$A:$N,MATCH(角色!AG$1,模板表头,0),0)</f>
        <v>tank.muradin_boss</v>
      </c>
      <c r="AH103" s="9">
        <f>IF(VLOOKUP($L103,怪物模板!$A:$N,MATCH(角色!AH$1,模板表头,0),0)=0,"",VLOOKUP($L103,怪物模板!$A:$N,MATCH(角色!AH$1,模板表头,0),0))</f>
        <v>11960101</v>
      </c>
      <c r="AI103" s="9">
        <f>IF(VLOOKUP($L103,怪物模板!$A:$N,MATCH(角色!AI$1,模板表头,0),0)=0,"",VLOOKUP($L103,怪物模板!$A:$N,MATCH(角色!AI$1,模板表头,0),0))</f>
        <v>11960102</v>
      </c>
      <c r="AJ103" s="9">
        <f>IF(VLOOKUP($L103,怪物模板!$A:$N,MATCH(角色!AJ$1,模板表头,0),0)=0,"",VLOOKUP($L103,怪物模板!$A:$N,MATCH(角色!AJ$1,模板表头,0),0))</f>
        <v>11960103</v>
      </c>
      <c r="AK103" s="9">
        <f>IF(VLOOKUP($L103,怪物模板!$A:$N,MATCH(角色!AK$1,模板表头,0),0)=0,"",VLOOKUP($L103,怪物模板!$A:$N,MATCH(角色!AK$1,模板表头,0),0))</f>
        <v>11999528</v>
      </c>
      <c r="AL103" s="9">
        <f>IF(VLOOKUP($L103,怪物模板!$A:$N,MATCH(角色!AL$1,模板表头,0),0)=0,"",VLOOKUP($L103,怪物模板!$A:$N,MATCH(角色!AL$1,模板表头,0),0))</f>
        <v>11960104</v>
      </c>
      <c r="AM103" s="9" t="str">
        <f>VLOOKUP($L103,怪物模板!$A:$N,MATCH(角色!AM$1,模板表头,0),0)</f>
        <v>muradin_boss</v>
      </c>
      <c r="AN103" s="9">
        <v>1.6</v>
      </c>
      <c r="AO103" s="9">
        <v>1</v>
      </c>
      <c r="AP103" s="9"/>
      <c r="AQ103" s="9"/>
      <c r="AR103" s="9" t="s">
        <v>189</v>
      </c>
      <c r="AS103" s="9"/>
      <c r="AT103" s="9">
        <v>92430202</v>
      </c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26">
        <f t="shared" si="22"/>
        <v>-5000</v>
      </c>
      <c r="BJ103" s="26">
        <f t="shared" si="23"/>
        <v>-3000</v>
      </c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 t="str">
        <f t="shared" si="28"/>
        <v/>
      </c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 t="str">
        <f t="shared" si="26"/>
        <v/>
      </c>
      <c r="CH103" s="9" t="str">
        <f t="shared" si="26"/>
        <v/>
      </c>
      <c r="CI103" s="9" t="str">
        <f t="shared" si="26"/>
        <v/>
      </c>
      <c r="CJ103" s="9" t="str">
        <f t="shared" si="26"/>
        <v/>
      </c>
      <c r="CK103" s="9" t="str">
        <f t="shared" si="26"/>
        <v/>
      </c>
      <c r="CL103" s="9" t="str">
        <f t="shared" si="26"/>
        <v/>
      </c>
      <c r="CM103" s="9" t="str">
        <f t="shared" si="26"/>
        <v/>
      </c>
      <c r="CN103" s="9" t="str">
        <f t="shared" si="26"/>
        <v/>
      </c>
      <c r="CO103" s="9" t="str">
        <f t="shared" si="26"/>
        <v/>
      </c>
    </row>
    <row r="104" spans="1:93" s="13" customFormat="1" ht="16.5" customHeight="1" x14ac:dyDescent="0.15">
      <c r="A104" s="9">
        <v>31032007</v>
      </c>
      <c r="B104" s="9" t="s">
        <v>198</v>
      </c>
      <c r="C104" s="9" t="s">
        <v>188</v>
      </c>
      <c r="D104" s="9">
        <v>10</v>
      </c>
      <c r="E104" s="9" t="s">
        <v>220</v>
      </c>
      <c r="F104" s="9">
        <v>1</v>
      </c>
      <c r="G104" s="9" t="s">
        <v>218</v>
      </c>
      <c r="H104" s="9">
        <v>4</v>
      </c>
      <c r="I104" s="9" t="str">
        <f>VLOOKUP($L104,怪物模板!$A:$N,MATCH(角色!I$1,模板表头,0),0)</f>
        <v>mag</v>
      </c>
      <c r="J104" s="9"/>
      <c r="K104" s="9"/>
      <c r="L104" s="9" t="s">
        <v>414</v>
      </c>
      <c r="M104" s="9" t="str">
        <f>VLOOKUP($L104,怪物模板!$A:$N,MATCH(角色!M$1,模板表头,0),0)</f>
        <v>先知圣者</v>
      </c>
      <c r="N104" s="9" t="str">
        <f>VLOOKUP($L104,怪物模板!$A:$N,MATCH(角色!N$1,模板表头,0),0)</f>
        <v>BOSS特别4技能版</v>
      </c>
      <c r="O104" s="9" t="s">
        <v>38</v>
      </c>
      <c r="P104" s="9">
        <v>6</v>
      </c>
      <c r="Q104" s="9">
        <v>3</v>
      </c>
      <c r="R104" s="9">
        <f>VLOOKUP(P104,辅助表!$A$2:$B$10,2,FALSE)</f>
        <v>4</v>
      </c>
      <c r="S104" s="9" t="str">
        <f>VLOOKUP($L104,怪物模板!$A:$N,MATCH(角色!S$1,模板表头,0),0)</f>
        <v>alliance</v>
      </c>
      <c r="T104" s="9" t="s">
        <v>27</v>
      </c>
      <c r="U104" s="9" t="s">
        <v>221</v>
      </c>
      <c r="V104" s="9"/>
      <c r="W104" s="9"/>
      <c r="X104" s="9"/>
      <c r="Y104" s="9">
        <v>13996201</v>
      </c>
      <c r="Z104" s="9"/>
      <c r="AA104" s="9"/>
      <c r="AB104" s="9">
        <v>4</v>
      </c>
      <c r="AC104" s="9">
        <v>6</v>
      </c>
      <c r="AD104" s="9"/>
      <c r="AE104" s="9">
        <f t="shared" si="29"/>
        <v>20</v>
      </c>
      <c r="AF104" s="9">
        <f t="shared" si="30"/>
        <v>50</v>
      </c>
      <c r="AG104" s="9" t="str">
        <f>VLOOKUP($L104,怪物模板!$A:$N,MATCH(角色!AG$1,模板表头,0),0)</f>
        <v>healer.velen</v>
      </c>
      <c r="AH104" s="9">
        <f>IF(VLOOKUP($L104,怪物模板!$A:$N,MATCH(角色!AH$1,模板表头,0),0)=0,"",VLOOKUP($L104,怪物模板!$A:$N,MATCH(角色!AH$1,模板表头,0),0))</f>
        <v>11670201</v>
      </c>
      <c r="AI104" s="9">
        <f>IF(VLOOKUP($L104,怪物模板!$A:$N,MATCH(角色!AI$1,模板表头,0),0)=0,"",VLOOKUP($L104,怪物模板!$A:$N,MATCH(角色!AI$1,模板表头,0),0))</f>
        <v>11670202</v>
      </c>
      <c r="AJ104" s="9">
        <f>IF(VLOOKUP($L104,怪物模板!$A:$N,MATCH(角色!AJ$1,模板表头,0),0)=0,"",VLOOKUP($L104,怪物模板!$A:$N,MATCH(角色!AJ$1,模板表头,0),0))</f>
        <v>11999510</v>
      </c>
      <c r="AK104" s="9">
        <f>IF(VLOOKUP($L104,怪物模板!$A:$N,MATCH(角色!AK$1,模板表头,0),0)=0,"",VLOOKUP($L104,怪物模板!$A:$N,MATCH(角色!AK$1,模板表头,0),0))</f>
        <v>11670203</v>
      </c>
      <c r="AL104" s="9" t="str">
        <f>IF(VLOOKUP($L104,怪物模板!$A:$N,MATCH(角色!AL$1,模板表头,0),0)=0,"",VLOOKUP($L104,怪物模板!$A:$N,MATCH(角色!AL$1,模板表头,0),0))</f>
        <v/>
      </c>
      <c r="AM104" s="9" t="str">
        <f>VLOOKUP($L104,怪物模板!$A:$N,MATCH(角色!AM$1,模板表头,0),0)</f>
        <v>velen_boss</v>
      </c>
      <c r="AN104" s="9">
        <v>1.8</v>
      </c>
      <c r="AO104" s="9">
        <v>1</v>
      </c>
      <c r="AP104" s="9"/>
      <c r="AQ104" s="9"/>
      <c r="AR104" s="9" t="s">
        <v>189</v>
      </c>
      <c r="AS104" s="9"/>
      <c r="AT104" s="9">
        <v>92430203</v>
      </c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26">
        <f t="shared" si="22"/>
        <v>-5000</v>
      </c>
      <c r="BJ104" s="26">
        <f t="shared" si="23"/>
        <v>-3000</v>
      </c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 t="str">
        <f t="shared" si="28"/>
        <v/>
      </c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 t="str">
        <f t="shared" si="26"/>
        <v/>
      </c>
      <c r="CH104" s="9" t="str">
        <f t="shared" si="26"/>
        <v/>
      </c>
      <c r="CI104" s="9" t="str">
        <f t="shared" si="26"/>
        <v/>
      </c>
      <c r="CJ104" s="9" t="str">
        <f t="shared" si="26"/>
        <v/>
      </c>
      <c r="CK104" s="9" t="str">
        <f t="shared" si="26"/>
        <v/>
      </c>
      <c r="CL104" s="9" t="str">
        <f t="shared" si="26"/>
        <v/>
      </c>
      <c r="CM104" s="9" t="str">
        <f t="shared" si="26"/>
        <v/>
      </c>
      <c r="CN104" s="9" t="str">
        <f t="shared" si="26"/>
        <v/>
      </c>
      <c r="CO104" s="9" t="str">
        <f t="shared" si="26"/>
        <v/>
      </c>
    </row>
    <row r="105" spans="1:93" s="13" customFormat="1" ht="16.5" customHeight="1" x14ac:dyDescent="0.15">
      <c r="A105" s="9">
        <v>31032008</v>
      </c>
      <c r="B105" s="9" t="s">
        <v>203</v>
      </c>
      <c r="C105" s="9" t="s">
        <v>188</v>
      </c>
      <c r="D105" s="9">
        <v>10</v>
      </c>
      <c r="E105" s="9" t="s">
        <v>220</v>
      </c>
      <c r="F105" s="9">
        <v>1</v>
      </c>
      <c r="G105" s="9" t="s">
        <v>218</v>
      </c>
      <c r="H105" s="9">
        <v>4</v>
      </c>
      <c r="I105" s="9" t="str">
        <f>VLOOKUP($L105,怪物模板!$A:$N,MATCH(角色!I$1,模板表头,0),0)</f>
        <v>mag</v>
      </c>
      <c r="J105" s="9"/>
      <c r="K105" s="9"/>
      <c r="L105" s="9" t="s">
        <v>411</v>
      </c>
      <c r="M105" s="9" t="str">
        <f>VLOOKUP($L105,怪物模板!$A:$N,MATCH(角色!M$1,模板表头,0),0)</f>
        <v>丛林祭司</v>
      </c>
      <c r="N105" s="9" t="str">
        <f>VLOOKUP($L105,怪物模板!$A:$N,MATCH(角色!N$1,模板表头,0),0)</f>
        <v>BOSS特别4技能版</v>
      </c>
      <c r="O105" s="9" t="s">
        <v>37</v>
      </c>
      <c r="P105" s="9">
        <v>4</v>
      </c>
      <c r="Q105" s="9">
        <v>3</v>
      </c>
      <c r="R105" s="9">
        <f>VLOOKUP(P105,辅助表!$A$2:$B$10,2,FALSE)</f>
        <v>3</v>
      </c>
      <c r="S105" s="9" t="str">
        <f>VLOOKUP($L105,怪物模板!$A:$N,MATCH(角色!S$1,模板表头,0),0)</f>
        <v>order</v>
      </c>
      <c r="T105" s="9" t="s">
        <v>27</v>
      </c>
      <c r="U105" s="9" t="s">
        <v>221</v>
      </c>
      <c r="V105" s="9"/>
      <c r="W105" s="9"/>
      <c r="X105" s="9"/>
      <c r="Y105" s="9">
        <v>13996201</v>
      </c>
      <c r="Z105" s="9"/>
      <c r="AA105" s="9"/>
      <c r="AB105" s="9">
        <v>4</v>
      </c>
      <c r="AC105" s="9">
        <v>6</v>
      </c>
      <c r="AD105" s="9"/>
      <c r="AE105" s="9">
        <f t="shared" si="29"/>
        <v>20</v>
      </c>
      <c r="AF105" s="9">
        <f t="shared" si="30"/>
        <v>50</v>
      </c>
      <c r="AG105" s="9" t="str">
        <f>VLOOKUP($L105,怪物模板!$A:$N,MATCH(角色!AG$1,模板表头,0),0)</f>
        <v>healer.velen_boss</v>
      </c>
      <c r="AH105" s="9">
        <f>IF(VLOOKUP($L105,怪物模板!$A:$N,MATCH(角色!AH$1,模板表头,0),0)=0,"",VLOOKUP($L105,怪物模板!$A:$N,MATCH(角色!AH$1,模板表头,0),0))</f>
        <v>11860301</v>
      </c>
      <c r="AI105" s="9">
        <f>IF(VLOOKUP($L105,怪物模板!$A:$N,MATCH(角色!AI$1,模板表头,0),0)=0,"",VLOOKUP($L105,怪物模板!$A:$N,MATCH(角色!AI$1,模板表头,0),0))</f>
        <v>11860302</v>
      </c>
      <c r="AJ105" s="9">
        <f>IF(VLOOKUP($L105,怪物模板!$A:$N,MATCH(角色!AJ$1,模板表头,0),0)=0,"",VLOOKUP($L105,怪物模板!$A:$N,MATCH(角色!AJ$1,模板表头,0),0))</f>
        <v>11860303</v>
      </c>
      <c r="AK105" s="9">
        <f>IF(VLOOKUP($L105,怪物模板!$A:$N,MATCH(角色!AK$1,模板表头,0),0)=0,"",VLOOKUP($L105,怪物模板!$A:$N,MATCH(角色!AK$1,模板表头,0),0))</f>
        <v>11999514</v>
      </c>
      <c r="AL105" s="9">
        <f>IF(VLOOKUP($L105,怪物模板!$A:$N,MATCH(角色!AL$1,模板表头,0),0)=0,"",VLOOKUP($L105,怪物模板!$A:$N,MATCH(角色!AL$1,模板表头,0),0))</f>
        <v>11860304</v>
      </c>
      <c r="AM105" s="9" t="str">
        <f>VLOOKUP($L105,怪物模板!$A:$N,MATCH(角色!AM$1,模板表头,0),0)</f>
        <v>volJin_boss</v>
      </c>
      <c r="AN105" s="9">
        <v>1.8</v>
      </c>
      <c r="AO105" s="9">
        <v>1</v>
      </c>
      <c r="AP105" s="9"/>
      <c r="AQ105" s="9"/>
      <c r="AR105" s="9" t="s">
        <v>181</v>
      </c>
      <c r="AS105" s="9"/>
      <c r="AT105" s="9">
        <v>92430203</v>
      </c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26">
        <f t="shared" si="22"/>
        <v>-5000</v>
      </c>
      <c r="BJ105" s="26">
        <f t="shared" si="23"/>
        <v>-3000</v>
      </c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 t="str">
        <f t="shared" si="28"/>
        <v/>
      </c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 t="str">
        <f t="shared" si="26"/>
        <v/>
      </c>
      <c r="CH105" s="9" t="str">
        <f t="shared" si="26"/>
        <v/>
      </c>
      <c r="CI105" s="9" t="str">
        <f t="shared" si="26"/>
        <v/>
      </c>
      <c r="CJ105" s="9" t="str">
        <f t="shared" si="26"/>
        <v/>
      </c>
      <c r="CK105" s="9" t="str">
        <f t="shared" si="26"/>
        <v/>
      </c>
      <c r="CL105" s="9" t="str">
        <f t="shared" si="26"/>
        <v/>
      </c>
      <c r="CM105" s="9" t="str">
        <f t="shared" si="26"/>
        <v/>
      </c>
      <c r="CN105" s="9" t="str">
        <f t="shared" si="26"/>
        <v/>
      </c>
      <c r="CO105" s="9" t="str">
        <f t="shared" si="26"/>
        <v/>
      </c>
    </row>
    <row r="106" spans="1:93" s="13" customFormat="1" ht="16.5" customHeight="1" x14ac:dyDescent="0.15">
      <c r="A106" s="9">
        <v>31032009</v>
      </c>
      <c r="B106" s="9" t="s">
        <v>206</v>
      </c>
      <c r="C106" s="9" t="s">
        <v>188</v>
      </c>
      <c r="D106" s="9">
        <v>10</v>
      </c>
      <c r="E106" s="9" t="s">
        <v>220</v>
      </c>
      <c r="F106" s="9">
        <v>1</v>
      </c>
      <c r="G106" s="9" t="s">
        <v>218</v>
      </c>
      <c r="H106" s="9">
        <v>4</v>
      </c>
      <c r="I106" s="9" t="str">
        <f>VLOOKUP($L106,怪物模板!$A:$N,MATCH(角色!I$1,模板表头,0),0)</f>
        <v>mag</v>
      </c>
      <c r="J106" s="9"/>
      <c r="K106" s="9"/>
      <c r="L106" s="9" t="s">
        <v>415</v>
      </c>
      <c r="M106" s="9" t="str">
        <f>VLOOKUP($L106,怪物模板!$A:$N,MATCH(角色!M$1,模板表头,0),0)</f>
        <v>丛林半神</v>
      </c>
      <c r="N106" s="9" t="str">
        <f>VLOOKUP($L106,怪物模板!$A:$N,MATCH(角色!N$1,模板表头,0),0)</f>
        <v>BOSS-5技能版</v>
      </c>
      <c r="O106" s="9" t="s">
        <v>37</v>
      </c>
      <c r="P106" s="9">
        <v>4</v>
      </c>
      <c r="Q106" s="9">
        <v>3</v>
      </c>
      <c r="R106" s="9">
        <f>VLOOKUP(P106,辅助表!$A$2:$B$10,2,FALSE)</f>
        <v>3</v>
      </c>
      <c r="S106" s="9" t="str">
        <f>VLOOKUP($L106,怪物模板!$A:$N,MATCH(角色!S$1,模板表头,0),0)</f>
        <v>order</v>
      </c>
      <c r="T106" s="9" t="s">
        <v>27</v>
      </c>
      <c r="U106" s="9" t="s">
        <v>221</v>
      </c>
      <c r="V106" s="9"/>
      <c r="W106" s="9"/>
      <c r="X106" s="9"/>
      <c r="Y106" s="9">
        <v>13996201</v>
      </c>
      <c r="Z106" s="9"/>
      <c r="AA106" s="9"/>
      <c r="AB106" s="9">
        <v>4</v>
      </c>
      <c r="AC106" s="9">
        <v>6</v>
      </c>
      <c r="AD106" s="9"/>
      <c r="AE106" s="9">
        <f t="shared" si="29"/>
        <v>20</v>
      </c>
      <c r="AF106" s="9">
        <f t="shared" si="30"/>
        <v>50</v>
      </c>
      <c r="AG106" s="9" t="str">
        <f>VLOOKUP($L106,怪物模板!$A:$N,MATCH(角色!AG$1,模板表头,0),0)</f>
        <v>healer.velen</v>
      </c>
      <c r="AH106" s="9">
        <f>IF(VLOOKUP($L106,怪物模板!$A:$N,MATCH(角色!AH$1,模板表头,0),0)=0,"",VLOOKUP($L106,怪物模板!$A:$N,MATCH(角色!AH$1,模板表头,0),0))</f>
        <v>11760101</v>
      </c>
      <c r="AI106" s="9">
        <f>IF(VLOOKUP($L106,怪物模板!$A:$N,MATCH(角色!AI$1,模板表头,0),0)=0,"",VLOOKUP($L106,怪物模板!$A:$N,MATCH(角色!AI$1,模板表头,0),0))</f>
        <v>11760102</v>
      </c>
      <c r="AJ106" s="9">
        <f>IF(VLOOKUP($L106,怪物模板!$A:$N,MATCH(角色!AJ$1,模板表头,0),0)=0,"",VLOOKUP($L106,怪物模板!$A:$N,MATCH(角色!AJ$1,模板表头,0),0))</f>
        <v>11760103</v>
      </c>
      <c r="AK106" s="9">
        <f>IF(VLOOKUP($L106,怪物模板!$A:$N,MATCH(角色!AK$1,模板表头,0),0)=0,"",VLOOKUP($L106,怪物模板!$A:$N,MATCH(角色!AK$1,模板表头,0),0))</f>
        <v>11999519</v>
      </c>
      <c r="AL106" s="9">
        <f>IF(VLOOKUP($L106,怪物模板!$A:$N,MATCH(角色!AL$1,模板表头,0),0)=0,"",VLOOKUP($L106,怪物模板!$A:$N,MATCH(角色!AL$1,模板表头,0),0))</f>
        <v>11999540</v>
      </c>
      <c r="AM106" s="9" t="str">
        <f>VLOOKUP($L106,怪物模板!$A:$N,MATCH(角色!AM$1,模板表头,0),0)</f>
        <v>cenarius_boss</v>
      </c>
      <c r="AN106" s="9">
        <v>1.8</v>
      </c>
      <c r="AO106" s="9">
        <v>1</v>
      </c>
      <c r="AP106" s="9"/>
      <c r="AQ106" s="9"/>
      <c r="AR106" s="9" t="s">
        <v>181</v>
      </c>
      <c r="AS106" s="9"/>
      <c r="AT106" s="9">
        <v>92430203</v>
      </c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26">
        <f t="shared" si="22"/>
        <v>-5000</v>
      </c>
      <c r="BJ106" s="26">
        <f t="shared" si="23"/>
        <v>-3000</v>
      </c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 t="str">
        <f t="shared" si="28"/>
        <v/>
      </c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 t="str">
        <f t="shared" si="26"/>
        <v/>
      </c>
      <c r="CH106" s="9" t="str">
        <f t="shared" si="26"/>
        <v/>
      </c>
      <c r="CI106" s="9" t="str">
        <f t="shared" si="26"/>
        <v/>
      </c>
      <c r="CJ106" s="9" t="str">
        <f t="shared" si="26"/>
        <v/>
      </c>
      <c r="CK106" s="9" t="str">
        <f t="shared" si="26"/>
        <v/>
      </c>
      <c r="CL106" s="9" t="str">
        <f t="shared" si="26"/>
        <v/>
      </c>
      <c r="CM106" s="9" t="str">
        <f t="shared" si="26"/>
        <v/>
      </c>
      <c r="CN106" s="9" t="str">
        <f t="shared" si="26"/>
        <v/>
      </c>
      <c r="CO106" s="9" t="str">
        <f t="shared" si="26"/>
        <v/>
      </c>
    </row>
    <row r="107" spans="1:93" s="13" customFormat="1" ht="16.5" customHeight="1" x14ac:dyDescent="0.15">
      <c r="A107" s="9">
        <v>31032010</v>
      </c>
      <c r="B107" s="9" t="s">
        <v>199</v>
      </c>
      <c r="C107" s="9" t="s">
        <v>188</v>
      </c>
      <c r="D107" s="9">
        <v>10</v>
      </c>
      <c r="E107" s="9" t="s">
        <v>220</v>
      </c>
      <c r="F107" s="9">
        <v>1</v>
      </c>
      <c r="G107" s="9" t="s">
        <v>218</v>
      </c>
      <c r="H107" s="9">
        <v>4</v>
      </c>
      <c r="I107" s="9" t="str">
        <f>VLOOKUP($L107,怪物模板!$A:$N,MATCH(角色!I$1,模板表头,0),0)</f>
        <v>mag</v>
      </c>
      <c r="J107" s="9"/>
      <c r="K107" s="9"/>
      <c r="L107" s="9" t="s">
        <v>387</v>
      </c>
      <c r="M107" s="9" t="str">
        <f>VLOOKUP($L107,怪物模板!$A:$N,MATCH(角色!M$1,模板表头,0),0)</f>
        <v>无对应英雄</v>
      </c>
      <c r="N107" s="9" t="str">
        <f>VLOOKUP($L107,怪物模板!$A:$N,MATCH(角色!N$1,模板表头,0),0)</f>
        <v>统一BOSS模板</v>
      </c>
      <c r="O107" s="9" t="s">
        <v>37</v>
      </c>
      <c r="P107" s="9">
        <v>4</v>
      </c>
      <c r="Q107" s="9">
        <v>3</v>
      </c>
      <c r="R107" s="9">
        <f>VLOOKUP(P107,辅助表!$A$2:$B$10,2,FALSE)</f>
        <v>3</v>
      </c>
      <c r="S107" s="9" t="str">
        <f>VLOOKUP($L107,怪物模板!$A:$N,MATCH(角色!S$1,模板表头,0),0)</f>
        <v>alliance</v>
      </c>
      <c r="T107" s="9" t="s">
        <v>27</v>
      </c>
      <c r="U107" s="9" t="s">
        <v>221</v>
      </c>
      <c r="V107" s="9"/>
      <c r="W107" s="9"/>
      <c r="X107" s="9"/>
      <c r="Y107" s="9">
        <v>13996203</v>
      </c>
      <c r="Z107" s="9"/>
      <c r="AA107" s="9"/>
      <c r="AB107" s="9">
        <v>4</v>
      </c>
      <c r="AC107" s="9">
        <v>6</v>
      </c>
      <c r="AD107" s="9"/>
      <c r="AE107" s="9">
        <f t="shared" si="29"/>
        <v>20</v>
      </c>
      <c r="AF107" s="9">
        <f t="shared" si="30"/>
        <v>50</v>
      </c>
      <c r="AG107" s="9" t="str">
        <f>VLOOKUP($L107,怪物模板!$A:$N,MATCH(角色!AG$1,模板表头,0),0)</f>
        <v>misc.5skills</v>
      </c>
      <c r="AH107" s="9">
        <f>IF(VLOOKUP($L107,怪物模板!$A:$N,MATCH(角色!AH$1,模板表头,0),0)=0,"",VLOOKUP($L107,怪物模板!$A:$N,MATCH(角色!AH$1,模板表头,0),0))</f>
        <v>11960401</v>
      </c>
      <c r="AI107" s="9">
        <f>IF(VLOOKUP($L107,怪物模板!$A:$N,MATCH(角色!AI$1,模板表头,0),0)=0,"",VLOOKUP($L107,怪物模板!$A:$N,MATCH(角色!AI$1,模板表头,0),0))</f>
        <v>11960403</v>
      </c>
      <c r="AJ107" s="9">
        <f>IF(VLOOKUP($L107,怪物模板!$A:$N,MATCH(角色!AJ$1,模板表头,0),0)=0,"",VLOOKUP($L107,怪物模板!$A:$N,MATCH(角色!AJ$1,模板表头,0),0))</f>
        <v>11999509</v>
      </c>
      <c r="AK107" s="9">
        <f>IF(VLOOKUP($L107,怪物模板!$A:$N,MATCH(角色!AK$1,模板表头,0),0)=0,"",VLOOKUP($L107,怪物模板!$A:$N,MATCH(角色!AK$1,模板表头,0),0))</f>
        <v>11999527</v>
      </c>
      <c r="AL107" s="9" t="str">
        <f>IF(VLOOKUP($L107,怪物模板!$A:$N,MATCH(角色!AL$1,模板表头,0),0)=0,"",VLOOKUP($L107,怪物模板!$A:$N,MATCH(角色!AL$1,模板表头,0),0))</f>
        <v/>
      </c>
      <c r="AM107" s="9" t="str">
        <f>VLOOKUP($L107,怪物模板!$A:$N,MATCH(角色!AM$1,模板表头,0),0)</f>
        <v>mekkatorque_boss</v>
      </c>
      <c r="AN107" s="9">
        <v>1.8</v>
      </c>
      <c r="AO107" s="9">
        <v>1</v>
      </c>
      <c r="AP107" s="9"/>
      <c r="AQ107" s="9"/>
      <c r="AR107" s="9" t="s">
        <v>189</v>
      </c>
      <c r="AS107" s="9"/>
      <c r="AT107" s="9">
        <v>92430204</v>
      </c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26">
        <f t="shared" si="22"/>
        <v>-5000</v>
      </c>
      <c r="BJ107" s="26">
        <f t="shared" si="23"/>
        <v>-3000</v>
      </c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 t="str">
        <f t="shared" si="28"/>
        <v/>
      </c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 t="str">
        <f t="shared" si="26"/>
        <v/>
      </c>
      <c r="CH107" s="9" t="str">
        <f t="shared" si="26"/>
        <v/>
      </c>
      <c r="CI107" s="9" t="str">
        <f t="shared" si="26"/>
        <v/>
      </c>
      <c r="CJ107" s="9" t="str">
        <f t="shared" si="26"/>
        <v/>
      </c>
      <c r="CK107" s="9" t="str">
        <f t="shared" si="26"/>
        <v/>
      </c>
      <c r="CL107" s="9" t="str">
        <f t="shared" si="26"/>
        <v/>
      </c>
      <c r="CM107" s="9" t="str">
        <f t="shared" si="26"/>
        <v/>
      </c>
      <c r="CN107" s="9" t="str">
        <f t="shared" si="26"/>
        <v/>
      </c>
      <c r="CO107" s="9" t="str">
        <f t="shared" si="26"/>
        <v/>
      </c>
    </row>
    <row r="108" spans="1:93" s="13" customFormat="1" ht="16.5" customHeight="1" x14ac:dyDescent="0.15">
      <c r="A108" s="9">
        <v>31032011</v>
      </c>
      <c r="B108" s="9" t="s">
        <v>201</v>
      </c>
      <c r="C108" s="9" t="s">
        <v>188</v>
      </c>
      <c r="D108" s="9">
        <v>10</v>
      </c>
      <c r="E108" s="9" t="s">
        <v>220</v>
      </c>
      <c r="F108" s="9">
        <v>1</v>
      </c>
      <c r="G108" s="9" t="s">
        <v>218</v>
      </c>
      <c r="H108" s="9">
        <v>4</v>
      </c>
      <c r="I108" s="9" t="str">
        <f>VLOOKUP($L108,怪物模板!$A:$N,MATCH(角色!I$1,模板表头,0),0)</f>
        <v>mag</v>
      </c>
      <c r="J108" s="9"/>
      <c r="K108" s="9"/>
      <c r="L108" s="9" t="s">
        <v>379</v>
      </c>
      <c r="M108" s="9" t="str">
        <f>VLOOKUP($L108,怪物模板!$A:$N,MATCH(角色!M$1,模板表头,0),0)</f>
        <v>瘟疫骑士</v>
      </c>
      <c r="N108" s="9" t="str">
        <f>VLOOKUP($L108,怪物模板!$A:$N,MATCH(角色!N$1,模板表头,0),0)</f>
        <v>同英雄技能</v>
      </c>
      <c r="O108" s="9" t="s">
        <v>38</v>
      </c>
      <c r="P108" s="9">
        <v>6</v>
      </c>
      <c r="Q108" s="9">
        <v>3</v>
      </c>
      <c r="R108" s="9">
        <f>VLOOKUP(P108,辅助表!$A$2:$B$10,2,FALSE)</f>
        <v>4</v>
      </c>
      <c r="S108" s="9" t="str">
        <f>VLOOKUP($L108,怪物模板!$A:$N,MATCH(角色!S$1,模板表头,0),0)</f>
        <v>chaos</v>
      </c>
      <c r="T108" s="9" t="s">
        <v>27</v>
      </c>
      <c r="U108" s="9" t="s">
        <v>221</v>
      </c>
      <c r="V108" s="9"/>
      <c r="W108" s="9"/>
      <c r="X108" s="9"/>
      <c r="Y108" s="9">
        <v>13996206</v>
      </c>
      <c r="Z108" s="9"/>
      <c r="AA108" s="9"/>
      <c r="AB108" s="9">
        <v>4</v>
      </c>
      <c r="AC108" s="9">
        <v>6</v>
      </c>
      <c r="AD108" s="9"/>
      <c r="AE108" s="9">
        <f t="shared" si="29"/>
        <v>20</v>
      </c>
      <c r="AF108" s="9">
        <f t="shared" si="30"/>
        <v>50</v>
      </c>
      <c r="AG108" s="9" t="str">
        <f>VLOOKUP($L108,怪物模板!$A:$N,MATCH(角色!AG$1,模板表头,0),0)</f>
        <v>misc.5skills</v>
      </c>
      <c r="AH108" s="9">
        <f>IF(VLOOKUP($L108,怪物模板!$A:$N,MATCH(角色!AH$1,模板表头,0),0)=0,"",VLOOKUP($L108,怪物模板!$A:$N,MATCH(角色!AH$1,模板表头,0),0))</f>
        <v>11860101</v>
      </c>
      <c r="AI108" s="9">
        <f>IF(VLOOKUP($L108,怪物模板!$A:$N,MATCH(角色!AI$1,模板表头,0),0)=0,"",VLOOKUP($L108,怪物模板!$A:$N,MATCH(角色!AI$1,模板表头,0),0))</f>
        <v>11860102</v>
      </c>
      <c r="AJ108" s="9">
        <f>IF(VLOOKUP($L108,怪物模板!$A:$N,MATCH(角色!AJ$1,模板表头,0),0)=0,"",VLOOKUP($L108,怪物模板!$A:$N,MATCH(角色!AJ$1,模板表头,0),0))</f>
        <v>11860103</v>
      </c>
      <c r="AK108" s="9" t="str">
        <f>IF(VLOOKUP($L108,怪物模板!$A:$N,MATCH(角色!AK$1,模板表头,0),0)=0,"",VLOOKUP($L108,怪物模板!$A:$N,MATCH(角色!AK$1,模板表头,0),0))</f>
        <v/>
      </c>
      <c r="AL108" s="9" t="str">
        <f>IF(VLOOKUP($L108,怪物模板!$A:$N,MATCH(角色!AL$1,模板表头,0),0)=0,"",VLOOKUP($L108,怪物模板!$A:$N,MATCH(角色!AL$1,模板表头,0),0))</f>
        <v/>
      </c>
      <c r="AM108" s="9" t="str">
        <f>VLOOKUP($L108,怪物模板!$A:$N,MATCH(角色!AM$1,模板表头,0),0)</f>
        <v>sylvanas</v>
      </c>
      <c r="AN108" s="9">
        <v>1.8</v>
      </c>
      <c r="AO108" s="9">
        <v>1</v>
      </c>
      <c r="AP108" s="9"/>
      <c r="AQ108" s="9"/>
      <c r="AR108" s="9" t="s">
        <v>181</v>
      </c>
      <c r="AS108" s="9"/>
      <c r="AT108" s="9">
        <v>92430205</v>
      </c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26">
        <f t="shared" si="22"/>
        <v>-5000</v>
      </c>
      <c r="BJ108" s="26">
        <f t="shared" si="23"/>
        <v>-3000</v>
      </c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 t="str">
        <f t="shared" si="28"/>
        <v/>
      </c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 t="str">
        <f t="shared" si="26"/>
        <v/>
      </c>
      <c r="CH108" s="9" t="str">
        <f t="shared" si="26"/>
        <v/>
      </c>
      <c r="CI108" s="9" t="str">
        <f t="shared" si="26"/>
        <v/>
      </c>
      <c r="CJ108" s="9" t="str">
        <f t="shared" si="26"/>
        <v/>
      </c>
      <c r="CK108" s="9" t="str">
        <f t="shared" si="26"/>
        <v/>
      </c>
      <c r="CL108" s="9" t="str">
        <f t="shared" si="26"/>
        <v/>
      </c>
      <c r="CM108" s="9" t="str">
        <f t="shared" si="26"/>
        <v/>
      </c>
      <c r="CN108" s="9" t="str">
        <f t="shared" si="26"/>
        <v/>
      </c>
      <c r="CO108" s="9" t="str">
        <f t="shared" si="26"/>
        <v/>
      </c>
    </row>
    <row r="109" spans="1:93" s="13" customFormat="1" ht="16.5" customHeight="1" x14ac:dyDescent="0.15">
      <c r="A109" s="9">
        <v>31032012</v>
      </c>
      <c r="B109" s="9" t="s">
        <v>209</v>
      </c>
      <c r="C109" s="9" t="s">
        <v>188</v>
      </c>
      <c r="D109" s="9">
        <v>10</v>
      </c>
      <c r="E109" s="9" t="s">
        <v>220</v>
      </c>
      <c r="F109" s="9">
        <v>1</v>
      </c>
      <c r="G109" s="9" t="s">
        <v>218</v>
      </c>
      <c r="H109" s="9">
        <v>4</v>
      </c>
      <c r="I109" s="9" t="str">
        <f>VLOOKUP($L109,怪物模板!$A:$N,MATCH(角色!I$1,模板表头,0),0)</f>
        <v>mag</v>
      </c>
      <c r="J109" s="9"/>
      <c r="K109" s="9"/>
      <c r="L109" s="9" t="s">
        <v>406</v>
      </c>
      <c r="M109" s="9" t="str">
        <f>VLOOKUP($L109,怪物模板!$A:$N,MATCH(角色!M$1,模板表头,0),0)</f>
        <v>蛇头女妖</v>
      </c>
      <c r="N109" s="9" t="str">
        <f>VLOOKUP($L109,怪物模板!$A:$N,MATCH(角色!N$1,模板表头,0),0)</f>
        <v>BOSS特别4技能版，带禁锢技能，龙卷风必定击飞</v>
      </c>
      <c r="O109" s="9" t="s">
        <v>37</v>
      </c>
      <c r="P109" s="9">
        <v>4</v>
      </c>
      <c r="Q109" s="9">
        <v>3</v>
      </c>
      <c r="R109" s="9">
        <f>VLOOKUP(P109,辅助表!$A$2:$B$10,2,FALSE)</f>
        <v>3</v>
      </c>
      <c r="S109" s="9" t="str">
        <f>VLOOKUP($L109,怪物模板!$A:$N,MATCH(角色!S$1,模板表头,0),0)</f>
        <v>chaos</v>
      </c>
      <c r="T109" s="9" t="s">
        <v>27</v>
      </c>
      <c r="U109" s="9" t="s">
        <v>221</v>
      </c>
      <c r="V109" s="9"/>
      <c r="W109" s="9"/>
      <c r="X109" s="9"/>
      <c r="Y109" s="9">
        <v>13996206</v>
      </c>
      <c r="Z109" s="9"/>
      <c r="AA109" s="9"/>
      <c r="AB109" s="9">
        <v>4</v>
      </c>
      <c r="AC109" s="9">
        <v>6</v>
      </c>
      <c r="AD109" s="9"/>
      <c r="AE109" s="9">
        <f t="shared" si="29"/>
        <v>20</v>
      </c>
      <c r="AF109" s="9">
        <f t="shared" si="30"/>
        <v>50</v>
      </c>
      <c r="AG109" s="9" t="str">
        <f>VLOOKUP($L109,怪物模板!$A:$N,MATCH(角色!AG$1,模板表头,0),0)</f>
        <v>misc.5skills</v>
      </c>
      <c r="AH109" s="9">
        <f>IF(VLOOKUP($L109,怪物模板!$A:$N,MATCH(角色!AH$1,模板表头,0),0)=0,"",VLOOKUP($L109,怪物模板!$A:$N,MATCH(角色!AH$1,模板表头,0),0))</f>
        <v>11660101</v>
      </c>
      <c r="AI109" s="9">
        <f>IF(VLOOKUP($L109,怪物模板!$A:$N,MATCH(角色!AI$1,模板表头,0),0)=0,"",VLOOKUP($L109,怪物模板!$A:$N,MATCH(角色!AI$1,模板表头,0),0))</f>
        <v>11999524</v>
      </c>
      <c r="AJ109" s="9">
        <f>IF(VLOOKUP($L109,怪物模板!$A:$N,MATCH(角色!AJ$1,模板表头,0),0)=0,"",VLOOKUP($L109,怪物模板!$A:$N,MATCH(角色!AJ$1,模板表头,0),0))</f>
        <v>11660103</v>
      </c>
      <c r="AK109" s="9">
        <f>IF(VLOOKUP($L109,怪物模板!$A:$N,MATCH(角色!AK$1,模板表头,0),0)=0,"",VLOOKUP($L109,怪物模板!$A:$N,MATCH(角色!AK$1,模板表头,0),0))</f>
        <v>11999529</v>
      </c>
      <c r="AL109" s="9">
        <f>IF(VLOOKUP($L109,怪物模板!$A:$N,MATCH(角色!AL$1,模板表头,0),0)=0,"",VLOOKUP($L109,怪物模板!$A:$N,MATCH(角色!AL$1,模板表头,0),0))</f>
        <v>11999525</v>
      </c>
      <c r="AM109" s="9" t="str">
        <f>VLOOKUP($L109,怪物模板!$A:$N,MATCH(角色!AM$1,模板表头,0),0)</f>
        <v>vashj_boss</v>
      </c>
      <c r="AN109" s="9">
        <v>1.8</v>
      </c>
      <c r="AO109" s="9">
        <v>1</v>
      </c>
      <c r="AP109" s="9"/>
      <c r="AQ109" s="9"/>
      <c r="AR109" s="9" t="s">
        <v>181</v>
      </c>
      <c r="AS109" s="9"/>
      <c r="AT109" s="9">
        <v>92430205</v>
      </c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26">
        <f t="shared" si="22"/>
        <v>-5000</v>
      </c>
      <c r="BJ109" s="26">
        <f t="shared" si="23"/>
        <v>-3000</v>
      </c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 t="str">
        <f t="shared" si="28"/>
        <v/>
      </c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 t="str">
        <f t="shared" si="26"/>
        <v/>
      </c>
      <c r="CH109" s="9" t="str">
        <f t="shared" si="26"/>
        <v/>
      </c>
      <c r="CI109" s="9" t="str">
        <f t="shared" si="26"/>
        <v/>
      </c>
      <c r="CJ109" s="9" t="str">
        <f t="shared" si="26"/>
        <v/>
      </c>
      <c r="CK109" s="9" t="str">
        <f t="shared" si="26"/>
        <v/>
      </c>
      <c r="CL109" s="9" t="str">
        <f t="shared" si="26"/>
        <v/>
      </c>
      <c r="CM109" s="9" t="str">
        <f t="shared" si="26"/>
        <v/>
      </c>
      <c r="CN109" s="9" t="str">
        <f t="shared" si="26"/>
        <v/>
      </c>
      <c r="CO109" s="9" t="str">
        <f t="shared" si="26"/>
        <v/>
      </c>
    </row>
    <row r="110" spans="1:93" s="13" customFormat="1" ht="16.5" customHeight="1" x14ac:dyDescent="0.15">
      <c r="A110" s="9">
        <v>31032013</v>
      </c>
      <c r="B110" s="9" t="s">
        <v>210</v>
      </c>
      <c r="C110" s="9" t="s">
        <v>188</v>
      </c>
      <c r="D110" s="9">
        <v>10</v>
      </c>
      <c r="E110" s="9" t="s">
        <v>220</v>
      </c>
      <c r="F110" s="9">
        <v>1</v>
      </c>
      <c r="G110" s="9" t="s">
        <v>218</v>
      </c>
      <c r="H110" s="9">
        <v>4</v>
      </c>
      <c r="I110" s="9" t="str">
        <f>VLOOKUP($L110,怪物模板!$A:$N,MATCH(角色!I$1,模板表头,0),0)</f>
        <v>mag</v>
      </c>
      <c r="J110" s="9"/>
      <c r="K110" s="9"/>
      <c r="L110" s="9" t="s">
        <v>416</v>
      </c>
      <c r="M110" s="9" t="str">
        <f>VLOOKUP($L110,怪物模板!$A:$N,MATCH(角色!M$1,模板表头,0),0)</f>
        <v>无对应英雄</v>
      </c>
      <c r="N110" s="9" t="str">
        <f>VLOOKUP($L110,怪物模板!$A:$N,MATCH(角色!N$1,模板表头,0),0)</f>
        <v>统一BOSS模板</v>
      </c>
      <c r="O110" s="9" t="s">
        <v>38</v>
      </c>
      <c r="P110" s="9">
        <v>6</v>
      </c>
      <c r="Q110" s="9">
        <v>3</v>
      </c>
      <c r="R110" s="9">
        <f>VLOOKUP(P110,辅助表!$A$2:$B$10,2,FALSE)</f>
        <v>4</v>
      </c>
      <c r="S110" s="9" t="str">
        <f>VLOOKUP($L110,怪物模板!$A:$N,MATCH(角色!S$1,模板表头,0),0)</f>
        <v>chaos</v>
      </c>
      <c r="T110" s="9" t="s">
        <v>27</v>
      </c>
      <c r="U110" s="9" t="s">
        <v>221</v>
      </c>
      <c r="V110" s="9"/>
      <c r="W110" s="9"/>
      <c r="X110" s="9"/>
      <c r="Y110" s="9">
        <v>13996203</v>
      </c>
      <c r="Z110" s="9"/>
      <c r="AA110" s="9"/>
      <c r="AB110" s="9">
        <v>4</v>
      </c>
      <c r="AC110" s="9">
        <v>6</v>
      </c>
      <c r="AD110" s="9"/>
      <c r="AE110" s="9">
        <f t="shared" si="29"/>
        <v>20</v>
      </c>
      <c r="AF110" s="9">
        <f t="shared" si="30"/>
        <v>50</v>
      </c>
      <c r="AG110" s="9" t="str">
        <f>VLOOKUP($L110,怪物模板!$A:$N,MATCH(角色!AG$1,模板表头,0),0)</f>
        <v>range.kelthuzad</v>
      </c>
      <c r="AH110" s="9">
        <f>IF(VLOOKUP($L110,怪物模板!$A:$N,MATCH(角色!AH$1,模板表头,0),0)=0,"",VLOOKUP($L110,怪物模板!$A:$N,MATCH(角色!AH$1,模板表头,0),0))</f>
        <v>11660201</v>
      </c>
      <c r="AI110" s="9">
        <f>IF(VLOOKUP($L110,怪物模板!$A:$N,MATCH(角色!AI$1,模板表头,0),0)=0,"",VLOOKUP($L110,怪物模板!$A:$N,MATCH(角色!AI$1,模板表头,0),0))</f>
        <v>11660202</v>
      </c>
      <c r="AJ110" s="9">
        <f>IF(VLOOKUP($L110,怪物模板!$A:$N,MATCH(角色!AJ$1,模板表头,0),0)=0,"",VLOOKUP($L110,怪物模板!$A:$N,MATCH(角色!AJ$1,模板表头,0),0))</f>
        <v>11999506</v>
      </c>
      <c r="AK110" s="9">
        <f>IF(VLOOKUP($L110,怪物模板!$A:$N,MATCH(角色!AK$1,模板表头,0),0)=0,"",VLOOKUP($L110,怪物模板!$A:$N,MATCH(角色!AK$1,模板表头,0),0))</f>
        <v>11999504</v>
      </c>
      <c r="AL110" s="9" t="str">
        <f>IF(VLOOKUP($L110,怪物模板!$A:$N,MATCH(角色!AL$1,模板表头,0),0)=0,"",VLOOKUP($L110,怪物模板!$A:$N,MATCH(角色!AL$1,模板表头,0),0))</f>
        <v/>
      </c>
      <c r="AM110" s="9" t="str">
        <f>VLOOKUP($L110,怪物模板!$A:$N,MATCH(角色!AM$1,模板表头,0),0)</f>
        <v>kelthuzad</v>
      </c>
      <c r="AN110" s="9">
        <v>1.8</v>
      </c>
      <c r="AO110" s="9">
        <v>1</v>
      </c>
      <c r="AP110" s="9"/>
      <c r="AQ110" s="9"/>
      <c r="AR110" s="9" t="s">
        <v>181</v>
      </c>
      <c r="AS110" s="9"/>
      <c r="AT110" s="9">
        <v>92430204</v>
      </c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26">
        <f t="shared" si="22"/>
        <v>-5000</v>
      </c>
      <c r="BJ110" s="26">
        <f t="shared" si="23"/>
        <v>-3000</v>
      </c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 t="str">
        <f t="shared" si="28"/>
        <v/>
      </c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 t="str">
        <f t="shared" si="26"/>
        <v/>
      </c>
      <c r="CH110" s="9" t="str">
        <f t="shared" si="26"/>
        <v/>
      </c>
      <c r="CI110" s="9" t="str">
        <f t="shared" si="26"/>
        <v/>
      </c>
      <c r="CJ110" s="9" t="str">
        <f t="shared" ref="CH110:CO119" si="31">IF($G110="boss",5000,"")</f>
        <v/>
      </c>
      <c r="CK110" s="9" t="str">
        <f t="shared" si="31"/>
        <v/>
      </c>
      <c r="CL110" s="9" t="str">
        <f t="shared" si="31"/>
        <v/>
      </c>
      <c r="CM110" s="9" t="str">
        <f t="shared" si="31"/>
        <v/>
      </c>
      <c r="CN110" s="9" t="str">
        <f t="shared" si="31"/>
        <v/>
      </c>
      <c r="CO110" s="9" t="str">
        <f t="shared" si="31"/>
        <v/>
      </c>
    </row>
    <row r="111" spans="1:93" s="13" customFormat="1" ht="16.5" customHeight="1" x14ac:dyDescent="0.15">
      <c r="A111" s="9">
        <v>31032014</v>
      </c>
      <c r="B111" s="9" t="s">
        <v>211</v>
      </c>
      <c r="C111" s="9" t="s">
        <v>188</v>
      </c>
      <c r="D111" s="9">
        <v>10</v>
      </c>
      <c r="E111" s="9" t="s">
        <v>220</v>
      </c>
      <c r="F111" s="9">
        <v>1</v>
      </c>
      <c r="G111" s="9" t="s">
        <v>218</v>
      </c>
      <c r="H111" s="9">
        <v>2</v>
      </c>
      <c r="I111" s="9" t="str">
        <f>VLOOKUP($L111,怪物模板!$A:$N,MATCH(角色!I$1,模板表头,0),0)</f>
        <v>mag</v>
      </c>
      <c r="J111" s="9"/>
      <c r="K111" s="9"/>
      <c r="L111" s="9" t="s">
        <v>501</v>
      </c>
      <c r="M111" s="9" t="str">
        <f>VLOOKUP($L111,怪物模板!$A:$N,MATCH(角色!M$1,模板表头,0),0)</f>
        <v>死亡骑士</v>
      </c>
      <c r="N111" s="9" t="str">
        <f>VLOOKUP($L111,怪物模板!$A:$N,MATCH(角色!N$1,模板表头,0),0)</f>
        <v>统一BOSS模板</v>
      </c>
      <c r="O111" s="9" t="s">
        <v>38</v>
      </c>
      <c r="P111" s="9">
        <v>5</v>
      </c>
      <c r="Q111" s="9">
        <v>3</v>
      </c>
      <c r="R111" s="9">
        <f>VLOOKUP(P111,辅助表!$A$2:$B$10,2,FALSE)</f>
        <v>3</v>
      </c>
      <c r="S111" s="9" t="str">
        <f>VLOOKUP($L111,怪物模板!$A:$N,MATCH(角色!S$1,模板表头,0),0)</f>
        <v>chaos</v>
      </c>
      <c r="T111" s="9" t="s">
        <v>27</v>
      </c>
      <c r="U111" s="9" t="s">
        <v>221</v>
      </c>
      <c r="V111" s="9"/>
      <c r="W111" s="9"/>
      <c r="X111" s="9"/>
      <c r="Y111" s="9">
        <v>13996208</v>
      </c>
      <c r="Z111" s="9"/>
      <c r="AA111" s="9"/>
      <c r="AB111" s="9">
        <v>4</v>
      </c>
      <c r="AC111" s="9">
        <v>6</v>
      </c>
      <c r="AD111" s="9"/>
      <c r="AE111" s="9">
        <f t="shared" si="29"/>
        <v>20</v>
      </c>
      <c r="AF111" s="9">
        <f t="shared" si="30"/>
        <v>50</v>
      </c>
      <c r="AG111" s="9" t="str">
        <f>VLOOKUP($L111,怪物模板!$A:$N,MATCH(角色!AG$1,模板表头,0),0)</f>
        <v>melee.knight_rider</v>
      </c>
      <c r="AH111" s="9">
        <f>IF(VLOOKUP($L111,怪物模板!$A:$N,MATCH(角色!AH$1,模板表头,0),0)=0,"",VLOOKUP($L111,怪物模板!$A:$N,MATCH(角色!AH$1,模板表头,0),0))</f>
        <v>11660301</v>
      </c>
      <c r="AI111" s="9">
        <f>IF(VLOOKUP($L111,怪物模板!$A:$N,MATCH(角色!AI$1,模板表头,0),0)=0,"",VLOOKUP($L111,怪物模板!$A:$N,MATCH(角色!AI$1,模板表头,0),0))</f>
        <v>11660302</v>
      </c>
      <c r="AJ111" s="9">
        <f>IF(VLOOKUP($L111,怪物模板!$A:$N,MATCH(角色!AJ$1,模板表头,0),0)=0,"",VLOOKUP($L111,怪物模板!$A:$N,MATCH(角色!AJ$1,模板表头,0),0))</f>
        <v>11660303</v>
      </c>
      <c r="AK111" s="9">
        <f>IF(VLOOKUP($L111,怪物模板!$A:$N,MATCH(角色!AK$1,模板表头,0),0)=0,"",VLOOKUP($L111,怪物模板!$A:$N,MATCH(角色!AK$1,模板表头,0),0))</f>
        <v>11660304</v>
      </c>
      <c r="AL111" s="9" t="str">
        <f>IF(VLOOKUP($L111,怪物模板!$A:$N,MATCH(角色!AL$1,模板表头,0),0)=0,"",VLOOKUP($L111,怪物模板!$A:$N,MATCH(角色!AL$1,模板表头,0),0))</f>
        <v/>
      </c>
      <c r="AM111" s="9" t="str">
        <f>VLOOKUP($L111,怪物模板!$A:$N,MATCH(角色!AM$1,模板表头,0),0)</f>
        <v>lich_king</v>
      </c>
      <c r="AN111" s="9">
        <v>1.8</v>
      </c>
      <c r="AO111" s="9">
        <v>1</v>
      </c>
      <c r="AP111" s="9"/>
      <c r="AQ111" s="9"/>
      <c r="AR111" s="9" t="s">
        <v>181</v>
      </c>
      <c r="AS111" s="9"/>
      <c r="AT111" s="9">
        <v>92430202</v>
      </c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26">
        <f t="shared" si="22"/>
        <v>-5000</v>
      </c>
      <c r="BJ111" s="26">
        <f t="shared" si="23"/>
        <v>-3000</v>
      </c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 t="str">
        <f t="shared" si="28"/>
        <v/>
      </c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 t="str">
        <f t="shared" ref="CG111:CG115" si="32">IF($G111="boss",5000,"")</f>
        <v/>
      </c>
      <c r="CH111" s="9" t="str">
        <f t="shared" si="31"/>
        <v/>
      </c>
      <c r="CI111" s="9" t="str">
        <f t="shared" si="31"/>
        <v/>
      </c>
      <c r="CJ111" s="9" t="str">
        <f t="shared" si="31"/>
        <v/>
      </c>
      <c r="CK111" s="9" t="str">
        <f t="shared" si="31"/>
        <v/>
      </c>
      <c r="CL111" s="9" t="str">
        <f t="shared" si="31"/>
        <v/>
      </c>
      <c r="CM111" s="9" t="str">
        <f t="shared" si="31"/>
        <v/>
      </c>
      <c r="CN111" s="9" t="str">
        <f t="shared" si="31"/>
        <v/>
      </c>
      <c r="CO111" s="9" t="str">
        <f t="shared" si="31"/>
        <v/>
      </c>
    </row>
    <row r="112" spans="1:93" s="13" customFormat="1" ht="16.5" customHeight="1" x14ac:dyDescent="0.15">
      <c r="A112" s="9">
        <v>31032015</v>
      </c>
      <c r="B112" s="9" t="s">
        <v>205</v>
      </c>
      <c r="C112" s="9" t="s">
        <v>188</v>
      </c>
      <c r="D112" s="9">
        <v>10</v>
      </c>
      <c r="E112" s="9" t="s">
        <v>220</v>
      </c>
      <c r="F112" s="9">
        <v>1</v>
      </c>
      <c r="G112" s="9" t="s">
        <v>218</v>
      </c>
      <c r="H112" s="9">
        <v>2</v>
      </c>
      <c r="I112" s="9" t="str">
        <f>VLOOKUP($L112,怪物模板!$A:$N,MATCH(角色!I$1,模板表头,0),0)</f>
        <v>mag</v>
      </c>
      <c r="J112" s="9"/>
      <c r="K112" s="9"/>
      <c r="L112" s="9" t="s">
        <v>410</v>
      </c>
      <c r="M112" s="9" t="str">
        <f>VLOOKUP($L112,怪物模板!$A:$N,MATCH(角色!M$1,模板表头,0),0)</f>
        <v>无对应英雄</v>
      </c>
      <c r="N112" s="9" t="str">
        <f>VLOOKUP($L112,怪物模板!$A:$N,MATCH(角色!N$1,模板表头,0),0)</f>
        <v>统一BOSS模板</v>
      </c>
      <c r="O112" s="9" t="s">
        <v>38</v>
      </c>
      <c r="P112" s="9">
        <v>5</v>
      </c>
      <c r="Q112" s="9">
        <v>3</v>
      </c>
      <c r="R112" s="9">
        <f>VLOOKUP(P112,辅助表!$A$2:$B$10,2,FALSE)</f>
        <v>3</v>
      </c>
      <c r="S112" s="9" t="str">
        <f>VLOOKUP($L112,怪物模板!$A:$N,MATCH(角色!S$1,模板表头,0),0)</f>
        <v>chaos</v>
      </c>
      <c r="T112" s="9" t="s">
        <v>27</v>
      </c>
      <c r="U112" s="9" t="s">
        <v>221</v>
      </c>
      <c r="V112" s="9"/>
      <c r="W112" s="9"/>
      <c r="X112" s="9"/>
      <c r="Y112" s="9">
        <v>13996206</v>
      </c>
      <c r="Z112" s="9"/>
      <c r="AA112" s="9"/>
      <c r="AB112" s="9">
        <v>4</v>
      </c>
      <c r="AC112" s="9">
        <v>6</v>
      </c>
      <c r="AD112" s="9"/>
      <c r="AE112" s="9">
        <f t="shared" si="29"/>
        <v>20</v>
      </c>
      <c r="AF112" s="9">
        <f t="shared" si="30"/>
        <v>50</v>
      </c>
      <c r="AG112" s="9" t="str">
        <f>VLOOKUP($L112,怪物模板!$A:$N,MATCH(角色!AG$1,模板表头,0),0)</f>
        <v>misc.5skills_target_is_valid</v>
      </c>
      <c r="AH112" s="9">
        <f>IF(VLOOKUP($L112,怪物模板!$A:$N,MATCH(角色!AH$1,模板表头,0),0)=0,"",VLOOKUP($L112,怪物模板!$A:$N,MATCH(角色!AH$1,模板表头,0),0))</f>
        <v>11860501</v>
      </c>
      <c r="AI112" s="9">
        <f>IF(VLOOKUP($L112,怪物模板!$A:$N,MATCH(角色!AI$1,模板表头,0),0)=0,"",VLOOKUP($L112,怪物模板!$A:$N,MATCH(角色!AI$1,模板表头,0),0))</f>
        <v>11860502</v>
      </c>
      <c r="AJ112" s="9">
        <f>IF(VLOOKUP($L112,怪物模板!$A:$N,MATCH(角色!AJ$1,模板表头,0),0)=0,"",VLOOKUP($L112,怪物模板!$A:$N,MATCH(角色!AJ$1,模板表头,0),0))</f>
        <v>11860503</v>
      </c>
      <c r="AK112" s="9">
        <f>IF(VLOOKUP($L112,怪物模板!$A:$N,MATCH(角色!AK$1,模板表头,0),0)=0,"",VLOOKUP($L112,怪物模板!$A:$N,MATCH(角色!AK$1,模板表头,0),0))</f>
        <v>11999517</v>
      </c>
      <c r="AL112" s="9" t="str">
        <f>IF(VLOOKUP($L112,怪物模板!$A:$N,MATCH(角色!AL$1,模板表头,0),0)=0,"",VLOOKUP($L112,怪物模板!$A:$N,MATCH(角色!AL$1,模板表头,0),0))</f>
        <v/>
      </c>
      <c r="AM112" s="9" t="str">
        <f>VLOOKUP($L112,怪物模板!$A:$N,MATCH(角色!AM$1,模板表头,0),0)</f>
        <v>lohsemartheron</v>
      </c>
      <c r="AN112" s="9">
        <v>1.8</v>
      </c>
      <c r="AO112" s="9">
        <v>1</v>
      </c>
      <c r="AP112" s="9"/>
      <c r="AQ112" s="9"/>
      <c r="AR112" s="9" t="s">
        <v>181</v>
      </c>
      <c r="AS112" s="9"/>
      <c r="AT112" s="9">
        <v>92430205</v>
      </c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26">
        <f t="shared" si="22"/>
        <v>-5000</v>
      </c>
      <c r="BJ112" s="26">
        <f t="shared" si="23"/>
        <v>-3000</v>
      </c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 t="str">
        <f t="shared" si="28"/>
        <v/>
      </c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 t="str">
        <f t="shared" si="32"/>
        <v/>
      </c>
      <c r="CH112" s="9" t="str">
        <f t="shared" si="31"/>
        <v/>
      </c>
      <c r="CI112" s="9" t="str">
        <f t="shared" si="31"/>
        <v/>
      </c>
      <c r="CJ112" s="9" t="str">
        <f t="shared" si="31"/>
        <v/>
      </c>
      <c r="CK112" s="9" t="str">
        <f t="shared" si="31"/>
        <v/>
      </c>
      <c r="CL112" s="9" t="str">
        <f t="shared" si="31"/>
        <v/>
      </c>
      <c r="CM112" s="9" t="str">
        <f t="shared" si="31"/>
        <v/>
      </c>
      <c r="CN112" s="9" t="str">
        <f t="shared" si="31"/>
        <v/>
      </c>
      <c r="CO112" s="9" t="str">
        <f t="shared" si="31"/>
        <v/>
      </c>
    </row>
    <row r="113" spans="1:93" s="13" customFormat="1" ht="16.5" customHeight="1" x14ac:dyDescent="0.15">
      <c r="A113" s="9">
        <v>31032016</v>
      </c>
      <c r="B113" s="9" t="s">
        <v>200</v>
      </c>
      <c r="C113" s="9" t="s">
        <v>188</v>
      </c>
      <c r="D113" s="9">
        <v>10</v>
      </c>
      <c r="E113" s="9" t="s">
        <v>220</v>
      </c>
      <c r="F113" s="9">
        <v>1</v>
      </c>
      <c r="G113" s="9" t="s">
        <v>218</v>
      </c>
      <c r="H113" s="9">
        <v>3</v>
      </c>
      <c r="I113" s="9" t="str">
        <f>VLOOKUP($L113,怪物模板!$A:$N,MATCH(角色!I$1,模板表头,0),0)</f>
        <v>mag</v>
      </c>
      <c r="J113" s="9"/>
      <c r="K113" s="9"/>
      <c r="L113" s="9" t="s">
        <v>417</v>
      </c>
      <c r="M113" s="9" t="str">
        <f>VLOOKUP($L113,怪物模板!$A:$N,MATCH(角色!M$1,模板表头,0),0)</f>
        <v>嗜血狼人</v>
      </c>
      <c r="N113" s="9" t="str">
        <f>VLOOKUP($L113,怪物模板!$A:$N,MATCH(角色!N$1,模板表头,0),0)</f>
        <v>BOSS4技能版</v>
      </c>
      <c r="O113" s="9" t="s">
        <v>37</v>
      </c>
      <c r="P113" s="9">
        <v>7</v>
      </c>
      <c r="Q113" s="9">
        <v>4</v>
      </c>
      <c r="R113" s="9">
        <v>4</v>
      </c>
      <c r="S113" s="9" t="str">
        <f>VLOOKUP($L113,怪物模板!$A:$N,MATCH(角色!S$1,模板表头,0),0)</f>
        <v>horde</v>
      </c>
      <c r="T113" s="9" t="s">
        <v>27</v>
      </c>
      <c r="U113" s="9" t="s">
        <v>221</v>
      </c>
      <c r="V113" s="9"/>
      <c r="W113" s="9"/>
      <c r="X113" s="9"/>
      <c r="Y113" s="9">
        <v>13996206</v>
      </c>
      <c r="Z113" s="9"/>
      <c r="AA113" s="9"/>
      <c r="AB113" s="9">
        <v>4</v>
      </c>
      <c r="AC113" s="9">
        <v>6</v>
      </c>
      <c r="AD113" s="9"/>
      <c r="AE113" s="9">
        <f t="shared" si="29"/>
        <v>20</v>
      </c>
      <c r="AF113" s="9">
        <f t="shared" si="30"/>
        <v>50</v>
      </c>
      <c r="AG113" s="9" t="str">
        <f>VLOOKUP($L113,怪物模板!$A:$N,MATCH(角色!AG$1,模板表头,0),0)</f>
        <v>melee.greymane</v>
      </c>
      <c r="AH113" s="9">
        <f>IF(VLOOKUP($L113,怪物模板!$A:$N,MATCH(角色!AH$1,模板表头,0),0)=0,"",VLOOKUP($L113,怪物模板!$A:$N,MATCH(角色!AH$1,模板表头,0),0))</f>
        <v>11960501</v>
      </c>
      <c r="AI113" s="9">
        <f>IF(VLOOKUP($L113,怪物模板!$A:$N,MATCH(角色!AI$1,模板表头,0),0)=0,"",VLOOKUP($L113,怪物模板!$A:$N,MATCH(角色!AI$1,模板表头,0),0))</f>
        <v>11960502</v>
      </c>
      <c r="AJ113" s="9">
        <f>IF(VLOOKUP($L113,怪物模板!$A:$N,MATCH(角色!AJ$1,模板表头,0),0)=0,"",VLOOKUP($L113,怪物模板!$A:$N,MATCH(角色!AJ$1,模板表头,0),0))</f>
        <v>11960503</v>
      </c>
      <c r="AK113" s="9">
        <f>IF(VLOOKUP($L113,怪物模板!$A:$N,MATCH(角色!AK$1,模板表头,0),0)=0,"",VLOOKUP($L113,怪物模板!$A:$N,MATCH(角色!AK$1,模板表头,0),0))</f>
        <v>11960504</v>
      </c>
      <c r="AL113" s="9" t="str">
        <f>IF(VLOOKUP($L113,怪物模板!$A:$N,MATCH(角色!AL$1,模板表头,0),0)=0,"",VLOOKUP($L113,怪物模板!$A:$N,MATCH(角色!AL$1,模板表头,0),0))</f>
        <v/>
      </c>
      <c r="AM113" s="9" t="str">
        <f>VLOOKUP($L113,怪物模板!$A:$N,MATCH(角色!AM$1,模板表头,0),0)</f>
        <v>greymane_boss</v>
      </c>
      <c r="AN113" s="9">
        <v>1.8</v>
      </c>
      <c r="AO113" s="9">
        <v>1</v>
      </c>
      <c r="AP113" s="9"/>
      <c r="AQ113" s="9"/>
      <c r="AR113" s="9" t="s">
        <v>181</v>
      </c>
      <c r="AS113" s="9"/>
      <c r="AT113" s="9">
        <v>92430205</v>
      </c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26">
        <f t="shared" si="22"/>
        <v>-5000</v>
      </c>
      <c r="BJ113" s="26">
        <f t="shared" si="23"/>
        <v>-3000</v>
      </c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 t="str">
        <f t="shared" si="28"/>
        <v/>
      </c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 t="str">
        <f t="shared" si="32"/>
        <v/>
      </c>
      <c r="CH113" s="9" t="str">
        <f t="shared" si="31"/>
        <v/>
      </c>
      <c r="CI113" s="9" t="str">
        <f t="shared" si="31"/>
        <v/>
      </c>
      <c r="CJ113" s="9" t="str">
        <f t="shared" si="31"/>
        <v/>
      </c>
      <c r="CK113" s="9" t="str">
        <f t="shared" si="31"/>
        <v/>
      </c>
      <c r="CL113" s="9" t="str">
        <f t="shared" si="31"/>
        <v/>
      </c>
      <c r="CM113" s="9" t="str">
        <f t="shared" si="31"/>
        <v/>
      </c>
      <c r="CN113" s="9" t="str">
        <f t="shared" si="31"/>
        <v/>
      </c>
      <c r="CO113" s="9" t="str">
        <f t="shared" si="31"/>
        <v/>
      </c>
    </row>
    <row r="114" spans="1:93" s="13" customFormat="1" ht="16.5" customHeight="1" x14ac:dyDescent="0.15">
      <c r="A114" s="9">
        <v>31032017</v>
      </c>
      <c r="B114" s="9" t="s">
        <v>202</v>
      </c>
      <c r="C114" s="9" t="s">
        <v>188</v>
      </c>
      <c r="D114" s="9">
        <v>10</v>
      </c>
      <c r="E114" s="9" t="s">
        <v>220</v>
      </c>
      <c r="F114" s="9">
        <v>1</v>
      </c>
      <c r="G114" s="9" t="s">
        <v>218</v>
      </c>
      <c r="H114" s="9">
        <v>2</v>
      </c>
      <c r="I114" s="9" t="str">
        <f>VLOOKUP($L114,怪物模板!$A:$N,MATCH(角色!I$1,模板表头,0),0)</f>
        <v>mag</v>
      </c>
      <c r="J114" s="9"/>
      <c r="K114" s="9"/>
      <c r="L114" s="9" t="s">
        <v>418</v>
      </c>
      <c r="M114" s="9" t="str">
        <f>VLOOKUP($L114,怪物模板!$A:$N,MATCH(角色!M$1,模板表头,0),0)</f>
        <v>地狱咆哮</v>
      </c>
      <c r="N114" s="9" t="str">
        <f>VLOOKUP($L114,怪物模板!$A:$N,MATCH(角色!N$1,模板表头,0),0)</f>
        <v>BOSS版，多重镜像</v>
      </c>
      <c r="O114" s="9" t="s">
        <v>38</v>
      </c>
      <c r="P114" s="9">
        <v>5</v>
      </c>
      <c r="Q114" s="9">
        <v>3</v>
      </c>
      <c r="R114" s="9">
        <f>VLOOKUP(P114,辅助表!$A$2:$B$10,2,FALSE)</f>
        <v>3</v>
      </c>
      <c r="S114" s="9" t="str">
        <f>VLOOKUP($L114,怪物模板!$A:$N,MATCH(角色!S$1,模板表头,0),0)</f>
        <v>horde</v>
      </c>
      <c r="T114" s="9" t="s">
        <v>27</v>
      </c>
      <c r="U114" s="9" t="s">
        <v>221</v>
      </c>
      <c r="V114" s="9"/>
      <c r="W114" s="9"/>
      <c r="X114" s="9"/>
      <c r="Y114" s="9">
        <v>13996206</v>
      </c>
      <c r="Z114" s="9"/>
      <c r="AA114" s="9"/>
      <c r="AB114" s="9">
        <v>4</v>
      </c>
      <c r="AC114" s="9">
        <v>6</v>
      </c>
      <c r="AD114" s="9"/>
      <c r="AE114" s="9">
        <f t="shared" si="29"/>
        <v>20</v>
      </c>
      <c r="AF114" s="9">
        <f t="shared" si="30"/>
        <v>50</v>
      </c>
      <c r="AG114" s="9" t="str">
        <f>VLOOKUP($L114,怪物模板!$A:$N,MATCH(角色!AG$1,模板表头,0),0)</f>
        <v>melee.grom</v>
      </c>
      <c r="AH114" s="9">
        <f>IF(VLOOKUP($L114,怪物模板!$A:$N,MATCH(角色!AH$1,模板表头,0),0)=0,"",VLOOKUP($L114,怪物模板!$A:$N,MATCH(角色!AH$1,模板表头,0),0))</f>
        <v>11860201</v>
      </c>
      <c r="AI114" s="9">
        <f>IF(VLOOKUP($L114,怪物模板!$A:$N,MATCH(角色!AI$1,模板表头,0),0)=0,"",VLOOKUP($L114,怪物模板!$A:$N,MATCH(角色!AI$1,模板表头,0),0))</f>
        <v>11999531</v>
      </c>
      <c r="AJ114" s="9">
        <f>IF(VLOOKUP($L114,怪物模板!$A:$N,MATCH(角色!AJ$1,模板表头,0),0)=0,"",VLOOKUP($L114,怪物模板!$A:$N,MATCH(角色!AJ$1,模板表头,0),0))</f>
        <v>11999534</v>
      </c>
      <c r="AK114" s="9">
        <f>IF(VLOOKUP($L114,怪物模板!$A:$N,MATCH(角色!AK$1,模板表头,0),0)=0,"",VLOOKUP($L114,怪物模板!$A:$N,MATCH(角色!AK$1,模板表头,0),0))</f>
        <v>11860204</v>
      </c>
      <c r="AL114" s="9" t="str">
        <f>IF(VLOOKUP($L114,怪物模板!$A:$N,MATCH(角色!AL$1,模板表头,0),0)=0,"",VLOOKUP($L114,怪物模板!$A:$N,MATCH(角色!AL$1,模板表头,0),0))</f>
        <v/>
      </c>
      <c r="AM114" s="9" t="str">
        <f>VLOOKUP($L114,怪物模板!$A:$N,MATCH(角色!AM$1,模板表头,0),0)</f>
        <v>grom</v>
      </c>
      <c r="AN114" s="9">
        <v>1.8</v>
      </c>
      <c r="AO114" s="9">
        <v>1</v>
      </c>
      <c r="AP114" s="9"/>
      <c r="AQ114" s="9"/>
      <c r="AR114" s="9" t="s">
        <v>181</v>
      </c>
      <c r="AS114" s="9"/>
      <c r="AT114" s="9">
        <v>92430205</v>
      </c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26">
        <f t="shared" si="22"/>
        <v>-5000</v>
      </c>
      <c r="BJ114" s="26">
        <f t="shared" si="23"/>
        <v>-3000</v>
      </c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 t="str">
        <f t="shared" si="28"/>
        <v/>
      </c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 t="str">
        <f t="shared" si="32"/>
        <v/>
      </c>
      <c r="CH114" s="9" t="str">
        <f t="shared" si="31"/>
        <v/>
      </c>
      <c r="CI114" s="9" t="str">
        <f t="shared" si="31"/>
        <v/>
      </c>
      <c r="CJ114" s="9" t="str">
        <f t="shared" si="31"/>
        <v/>
      </c>
      <c r="CK114" s="9" t="str">
        <f t="shared" si="31"/>
        <v/>
      </c>
      <c r="CL114" s="9" t="str">
        <f t="shared" si="31"/>
        <v/>
      </c>
      <c r="CM114" s="9" t="str">
        <f t="shared" si="31"/>
        <v/>
      </c>
      <c r="CN114" s="9" t="str">
        <f t="shared" si="31"/>
        <v/>
      </c>
      <c r="CO114" s="9" t="str">
        <f t="shared" si="31"/>
        <v/>
      </c>
    </row>
    <row r="115" spans="1:93" s="13" customFormat="1" ht="16.5" customHeight="1" x14ac:dyDescent="0.15">
      <c r="A115" s="9">
        <v>31032018</v>
      </c>
      <c r="B115" s="9" t="s">
        <v>207</v>
      </c>
      <c r="C115" s="9" t="s">
        <v>188</v>
      </c>
      <c r="D115" s="9">
        <v>10</v>
      </c>
      <c r="E115" s="9" t="s">
        <v>220</v>
      </c>
      <c r="F115" s="9">
        <v>1</v>
      </c>
      <c r="G115" s="9" t="s">
        <v>218</v>
      </c>
      <c r="H115" s="9">
        <v>3</v>
      </c>
      <c r="I115" s="9" t="str">
        <f>VLOOKUP($L115,怪物模板!$A:$N,MATCH(角色!I$1,模板表头,0),0)</f>
        <v>phy</v>
      </c>
      <c r="J115" s="9"/>
      <c r="K115" s="9"/>
      <c r="L115" s="9" t="s">
        <v>419</v>
      </c>
      <c r="M115" s="9" t="str">
        <f>VLOOKUP($L115,怪物模板!$A:$N,MATCH(角色!M$1,模板表头,0),0)</f>
        <v>无对应英雄</v>
      </c>
      <c r="N115" s="9" t="str">
        <f>VLOOKUP($L115,怪物模板!$A:$N,MATCH(角色!N$1,模板表头,0),0)</f>
        <v>特别BOSS版</v>
      </c>
      <c r="O115" s="9" t="s">
        <v>37</v>
      </c>
      <c r="P115" s="9">
        <v>7</v>
      </c>
      <c r="Q115" s="9">
        <v>4</v>
      </c>
      <c r="R115" s="9">
        <v>4</v>
      </c>
      <c r="S115" s="9" t="str">
        <f>VLOOKUP($L115,怪物模板!$A:$N,MATCH(角色!S$1,模板表头,0),0)</f>
        <v>horde</v>
      </c>
      <c r="T115" s="9" t="s">
        <v>27</v>
      </c>
      <c r="U115" s="9" t="s">
        <v>221</v>
      </c>
      <c r="V115" s="9"/>
      <c r="W115" s="9"/>
      <c r="X115" s="9"/>
      <c r="Y115" s="9">
        <v>13996208</v>
      </c>
      <c r="Z115" s="9"/>
      <c r="AA115" s="9"/>
      <c r="AB115" s="9">
        <v>4</v>
      </c>
      <c r="AC115" s="9">
        <v>6</v>
      </c>
      <c r="AD115" s="9"/>
      <c r="AE115" s="9">
        <f t="shared" si="29"/>
        <v>20</v>
      </c>
      <c r="AF115" s="9">
        <f t="shared" si="30"/>
        <v>50</v>
      </c>
      <c r="AG115" s="9" t="str">
        <f>VLOOKUP($L115,怪物模板!$A:$N,MATCH(角色!AG$1,模板表头,0),0)</f>
        <v>melee.taranzhu</v>
      </c>
      <c r="AH115" s="9">
        <f>IF(VLOOKUP($L115,怪物模板!$A:$N,MATCH(角色!AH$1,模板表头,0),0)=0,"",VLOOKUP($L115,怪物模板!$A:$N,MATCH(角色!AH$1,模板表头,0),0))</f>
        <v>11999548</v>
      </c>
      <c r="AI115" s="9">
        <f>IF(VLOOKUP($L115,怪物模板!$A:$N,MATCH(角色!AI$1,模板表头,0),0)=0,"",VLOOKUP($L115,怪物模板!$A:$N,MATCH(角色!AI$1,模板表头,0),0))</f>
        <v>11999522</v>
      </c>
      <c r="AJ115" s="9">
        <f>IF(VLOOKUP($L115,怪物模板!$A:$N,MATCH(角色!AJ$1,模板表头,0),0)=0,"",VLOOKUP($L115,怪物模板!$A:$N,MATCH(角色!AJ$1,模板表头,0),0))</f>
        <v>11999523</v>
      </c>
      <c r="AK115" s="9">
        <f>IF(VLOOKUP($L115,怪物模板!$A:$N,MATCH(角色!AK$1,模板表头,0),0)=0,"",VLOOKUP($L115,怪物模板!$A:$N,MATCH(角色!AK$1,模板表头,0),0))</f>
        <v>11999505</v>
      </c>
      <c r="AL115" s="9" t="str">
        <f>IF(VLOOKUP($L115,怪物模板!$A:$N,MATCH(角色!AL$1,模板表头,0),0)=0,"",VLOOKUP($L115,怪物模板!$A:$N,MATCH(角色!AL$1,模板表头,0),0))</f>
        <v/>
      </c>
      <c r="AM115" s="9" t="str">
        <f>VLOOKUP($L115,怪物模板!$A:$N,MATCH(角色!AM$1,模板表头,0),0)</f>
        <v>taranzhu_boss</v>
      </c>
      <c r="AN115" s="9">
        <v>1.8</v>
      </c>
      <c r="AO115" s="9">
        <v>1</v>
      </c>
      <c r="AP115" s="9"/>
      <c r="AQ115" s="9"/>
      <c r="AR115" s="9" t="s">
        <v>181</v>
      </c>
      <c r="AS115" s="9"/>
      <c r="AT115" s="9">
        <v>92430202</v>
      </c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26">
        <f t="shared" si="22"/>
        <v>-5000</v>
      </c>
      <c r="BJ115" s="26">
        <f t="shared" si="23"/>
        <v>-3000</v>
      </c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 t="str">
        <f t="shared" si="28"/>
        <v/>
      </c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 t="str">
        <f t="shared" si="32"/>
        <v/>
      </c>
      <c r="CH115" s="9" t="str">
        <f t="shared" si="31"/>
        <v/>
      </c>
      <c r="CI115" s="9" t="str">
        <f t="shared" si="31"/>
        <v/>
      </c>
      <c r="CJ115" s="9" t="str">
        <f t="shared" si="31"/>
        <v/>
      </c>
      <c r="CK115" s="9" t="str">
        <f t="shared" si="31"/>
        <v/>
      </c>
      <c r="CL115" s="9" t="str">
        <f t="shared" si="31"/>
        <v/>
      </c>
      <c r="CM115" s="9" t="str">
        <f t="shared" si="31"/>
        <v/>
      </c>
      <c r="CN115" s="9" t="str">
        <f t="shared" si="31"/>
        <v/>
      </c>
      <c r="CO115" s="9" t="str">
        <f t="shared" si="31"/>
        <v/>
      </c>
    </row>
    <row r="116" spans="1:93" s="12" customFormat="1" ht="16.5" customHeight="1" x14ac:dyDescent="0.15">
      <c r="A116" s="26">
        <v>31032101</v>
      </c>
      <c r="B116" s="26" t="s">
        <v>496</v>
      </c>
      <c r="C116" s="26" t="s">
        <v>212</v>
      </c>
      <c r="D116" s="26">
        <v>30</v>
      </c>
      <c r="E116" s="26" t="s">
        <v>213</v>
      </c>
      <c r="F116" s="26">
        <v>1</v>
      </c>
      <c r="G116" s="26" t="s">
        <v>218</v>
      </c>
      <c r="H116" s="26">
        <v>3</v>
      </c>
      <c r="I116" s="26" t="str">
        <f>VLOOKUP($L116,怪物模板!$A:$N,MATCH(角色!I$1,模板表头,0),0)</f>
        <v>mag</v>
      </c>
      <c r="J116" s="26"/>
      <c r="K116" s="26"/>
      <c r="L116" s="26" t="s">
        <v>492</v>
      </c>
      <c r="M116" s="26" t="str">
        <f>VLOOKUP($L116,怪物模板!$A:$N,MATCH(角色!M$1,模板表头,0),0)</f>
        <v>黑魔导少女</v>
      </c>
      <c r="N116" s="26" t="str">
        <f>VLOOKUP($L116,怪物模板!$A:$N,MATCH(角色!N$1,模板表头,0),0)</f>
        <v>统一BOSS模板，同英雄技能+酒利用</v>
      </c>
      <c r="O116" s="26" t="s">
        <v>37</v>
      </c>
      <c r="P116" s="26">
        <v>7</v>
      </c>
      <c r="Q116" s="26">
        <v>4</v>
      </c>
      <c r="R116" s="26">
        <v>4</v>
      </c>
      <c r="S116" s="26" t="str">
        <f>VLOOKUP($L116,怪物模板!$A:$N,MATCH(角色!S$1,模板表头,0),0)</f>
        <v>alliance</v>
      </c>
      <c r="T116" s="26" t="s">
        <v>27</v>
      </c>
      <c r="U116" s="26" t="s">
        <v>222</v>
      </c>
      <c r="V116" s="26"/>
      <c r="W116" s="26"/>
      <c r="X116" s="26"/>
      <c r="Y116" s="26">
        <v>13996203</v>
      </c>
      <c r="Z116" s="26"/>
      <c r="AA116" s="26"/>
      <c r="AB116" s="26">
        <v>4</v>
      </c>
      <c r="AC116" s="26">
        <v>6</v>
      </c>
      <c r="AD116" s="26"/>
      <c r="AE116" s="26">
        <f t="shared" si="29"/>
        <v>20</v>
      </c>
      <c r="AF116" s="26">
        <f t="shared" si="30"/>
        <v>50</v>
      </c>
      <c r="AG116" s="26" t="str">
        <f>VLOOKUP($L116,怪物模板!$A:$N,MATCH(角色!AG$1,模板表头,0),0)</f>
        <v>misc.5skills_is_enemy_second</v>
      </c>
      <c r="AH116" s="26">
        <f>IF(VLOOKUP($L116,怪物模板!$A:$N,MATCH(角色!AH$1,模板表头,0),0)=0,"",VLOOKUP($L116,怪物模板!$A:$N,MATCH(角色!AH$1,模板表头,0),0))</f>
        <v>11760301</v>
      </c>
      <c r="AI116" s="26">
        <f>IF(VLOOKUP($L116,怪物模板!$A:$N,MATCH(角色!AI$1,模板表头,0),0)=0,"",VLOOKUP($L116,怪物模板!$A:$N,MATCH(角色!AI$1,模板表头,0),0))</f>
        <v>11760302</v>
      </c>
      <c r="AJ116" s="26">
        <f>IF(VLOOKUP($L116,怪物模板!$A:$N,MATCH(角色!AJ$1,模板表头,0),0)=0,"",VLOOKUP($L116,怪物模板!$A:$N,MATCH(角色!AJ$1,模板表头,0),0))</f>
        <v>11760303</v>
      </c>
      <c r="AK116" s="26">
        <f>IF(VLOOKUP($L116,怪物模板!$A:$N,MATCH(角色!AK$1,模板表头,0),0)=0,"",VLOOKUP($L116,怪物模板!$A:$N,MATCH(角色!AK$1,模板表头,0),0))</f>
        <v>11760304</v>
      </c>
      <c r="AL116" s="26" t="str">
        <f>IF(VLOOKUP($L116,怪物模板!$A:$N,MATCH(角色!AL$1,模板表头,0),0)=0,"",VLOOKUP($L116,怪物模板!$A:$N,MATCH(角色!AL$1,模板表头,0),0))</f>
        <v/>
      </c>
      <c r="AM116" s="26" t="str">
        <f>VLOOKUP($L116,怪物模板!$A:$N,MATCH(角色!AM$1,模板表头,0),0)</f>
        <v>antonidas</v>
      </c>
      <c r="AN116" s="26">
        <v>1.8</v>
      </c>
      <c r="AO116" s="26">
        <v>1</v>
      </c>
      <c r="AP116" s="26"/>
      <c r="AQ116" s="26"/>
      <c r="AR116" s="26" t="s">
        <v>189</v>
      </c>
      <c r="AS116" s="26"/>
      <c r="AT116" s="26">
        <v>92430204</v>
      </c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>
        <v>-3000</v>
      </c>
      <c r="BJ116" s="26">
        <v>-1000</v>
      </c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 t="str">
        <f t="shared" si="28"/>
        <v/>
      </c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 t="str">
        <f t="shared" ref="CG116:CO142" si="33">IF($G116="boss",5000,"")</f>
        <v/>
      </c>
      <c r="CH116" s="26" t="str">
        <f t="shared" si="31"/>
        <v/>
      </c>
      <c r="CI116" s="26" t="str">
        <f t="shared" si="31"/>
        <v/>
      </c>
      <c r="CJ116" s="26" t="str">
        <f t="shared" si="31"/>
        <v/>
      </c>
      <c r="CK116" s="26" t="str">
        <f t="shared" si="31"/>
        <v/>
      </c>
      <c r="CL116" s="26" t="str">
        <f t="shared" si="31"/>
        <v/>
      </c>
      <c r="CM116" s="26" t="str">
        <f t="shared" si="31"/>
        <v/>
      </c>
      <c r="CN116" s="26" t="str">
        <f t="shared" si="31"/>
        <v/>
      </c>
      <c r="CO116" s="26" t="str">
        <f t="shared" si="31"/>
        <v/>
      </c>
    </row>
    <row r="117" spans="1:93" s="12" customFormat="1" ht="16.5" customHeight="1" x14ac:dyDescent="0.15">
      <c r="A117" s="26">
        <v>31032102</v>
      </c>
      <c r="B117" s="26" t="s">
        <v>204</v>
      </c>
      <c r="C117" s="26" t="s">
        <v>212</v>
      </c>
      <c r="D117" s="26">
        <v>30</v>
      </c>
      <c r="E117" s="26" t="s">
        <v>213</v>
      </c>
      <c r="F117" s="26">
        <v>1</v>
      </c>
      <c r="G117" s="26" t="s">
        <v>218</v>
      </c>
      <c r="H117" s="26">
        <v>4</v>
      </c>
      <c r="I117" s="26" t="str">
        <f>VLOOKUP($L117,怪物模板!$A:$N,MATCH(角色!I$1,模板表头,0),0)</f>
        <v>mag</v>
      </c>
      <c r="J117" s="26"/>
      <c r="K117" s="26"/>
      <c r="L117" s="26" t="s">
        <v>412</v>
      </c>
      <c r="M117" s="26" t="str">
        <f>VLOOKUP($L117,怪物模板!$A:$N,MATCH(角色!M$1,模板表头,0),0)</f>
        <v>哥布林亲王</v>
      </c>
      <c r="N117" s="26" t="str">
        <f>VLOOKUP($L117,怪物模板!$A:$N,MATCH(角色!N$1,模板表头,0),0)</f>
        <v>统一模板，boss</v>
      </c>
      <c r="O117" s="26" t="s">
        <v>38</v>
      </c>
      <c r="P117" s="26">
        <v>6</v>
      </c>
      <c r="Q117" s="26">
        <v>3</v>
      </c>
      <c r="R117" s="26">
        <f>VLOOKUP(P117,辅助表!$A$2:$B$10,2,FALSE)</f>
        <v>4</v>
      </c>
      <c r="S117" s="26" t="str">
        <f>VLOOKUP($L117,怪物模板!$A:$N,MATCH(角色!S$1,模板表头,0),0)</f>
        <v>horde</v>
      </c>
      <c r="T117" s="26" t="s">
        <v>27</v>
      </c>
      <c r="U117" s="26" t="s">
        <v>222</v>
      </c>
      <c r="V117" s="26"/>
      <c r="W117" s="26"/>
      <c r="X117" s="26"/>
      <c r="Y117" s="26">
        <v>13996203</v>
      </c>
      <c r="Z117" s="26"/>
      <c r="AA117" s="26"/>
      <c r="AB117" s="26">
        <v>4</v>
      </c>
      <c r="AC117" s="26">
        <v>6</v>
      </c>
      <c r="AD117" s="26"/>
      <c r="AE117" s="26">
        <f t="shared" si="29"/>
        <v>20</v>
      </c>
      <c r="AF117" s="26">
        <f t="shared" si="30"/>
        <v>50</v>
      </c>
      <c r="AG117" s="26" t="str">
        <f>VLOOKUP($L117,怪物模板!$A:$N,MATCH(角色!AG$1,模板表头,0),0)</f>
        <v>range.gallywix</v>
      </c>
      <c r="AH117" s="26">
        <f>IF(VLOOKUP($L117,怪物模板!$A:$N,MATCH(角色!AH$1,模板表头,0),0)=0,"",VLOOKUP($L117,怪物模板!$A:$N,MATCH(角色!AH$1,模板表头,0),0))</f>
        <v>11860401</v>
      </c>
      <c r="AI117" s="26">
        <f>IF(VLOOKUP($L117,怪物模板!$A:$N,MATCH(角色!AI$1,模板表头,0),0)=0,"",VLOOKUP($L117,怪物模板!$A:$N,MATCH(角色!AI$1,模板表头,0),0))</f>
        <v>11860402</v>
      </c>
      <c r="AJ117" s="26">
        <f>IF(VLOOKUP($L117,怪物模板!$A:$N,MATCH(角色!AJ$1,模板表头,0),0)=0,"",VLOOKUP($L117,怪物模板!$A:$N,MATCH(角色!AJ$1,模板表头,0),0))</f>
        <v>11860403</v>
      </c>
      <c r="AK117" s="26" t="str">
        <f>IF(VLOOKUP($L117,怪物模板!$A:$N,MATCH(角色!AK$1,模板表头,0),0)=0,"",VLOOKUP($L117,怪物模板!$A:$N,MATCH(角色!AK$1,模板表头,0),0))</f>
        <v/>
      </c>
      <c r="AL117" s="26" t="str">
        <f>IF(VLOOKUP($L117,怪物模板!$A:$N,MATCH(角色!AL$1,模板表头,0),0)=0,"",VLOOKUP($L117,怪物模板!$A:$N,MATCH(角色!AL$1,模板表头,0),0))</f>
        <v/>
      </c>
      <c r="AM117" s="26" t="str">
        <f>VLOOKUP($L117,怪物模板!$A:$N,MATCH(角色!AM$1,模板表头,0),0)</f>
        <v>gallywix_boss</v>
      </c>
      <c r="AN117" s="26">
        <v>1.8</v>
      </c>
      <c r="AO117" s="26">
        <v>1</v>
      </c>
      <c r="AP117" s="26"/>
      <c r="AQ117" s="26"/>
      <c r="AR117" s="26" t="s">
        <v>181</v>
      </c>
      <c r="AS117" s="26"/>
      <c r="AT117" s="26">
        <v>92430204</v>
      </c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>
        <f t="shared" si="22"/>
        <v>-3000</v>
      </c>
      <c r="BJ117" s="26">
        <f t="shared" si="23"/>
        <v>-1000</v>
      </c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 t="str">
        <f t="shared" si="28"/>
        <v/>
      </c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 t="str">
        <f t="shared" si="33"/>
        <v/>
      </c>
      <c r="CH117" s="26" t="str">
        <f t="shared" si="31"/>
        <v/>
      </c>
      <c r="CI117" s="26" t="str">
        <f t="shared" si="31"/>
        <v/>
      </c>
      <c r="CJ117" s="26" t="str">
        <f t="shared" si="31"/>
        <v/>
      </c>
      <c r="CK117" s="26" t="str">
        <f t="shared" si="31"/>
        <v/>
      </c>
      <c r="CL117" s="26" t="str">
        <f t="shared" si="31"/>
        <v/>
      </c>
      <c r="CM117" s="26" t="str">
        <f t="shared" si="31"/>
        <v/>
      </c>
      <c r="CN117" s="26" t="str">
        <f t="shared" si="31"/>
        <v/>
      </c>
      <c r="CO117" s="26" t="str">
        <f t="shared" si="31"/>
        <v/>
      </c>
    </row>
    <row r="118" spans="1:93" s="12" customFormat="1" ht="16.5" customHeight="1" x14ac:dyDescent="0.15">
      <c r="A118" s="26">
        <v>31032103</v>
      </c>
      <c r="B118" s="26" t="s">
        <v>166</v>
      </c>
      <c r="C118" s="26" t="s">
        <v>212</v>
      </c>
      <c r="D118" s="26">
        <v>30</v>
      </c>
      <c r="E118" s="26" t="s">
        <v>213</v>
      </c>
      <c r="F118" s="26">
        <v>1</v>
      </c>
      <c r="G118" s="26" t="s">
        <v>218</v>
      </c>
      <c r="H118" s="26">
        <v>4</v>
      </c>
      <c r="I118" s="26" t="str">
        <f>VLOOKUP($L118,怪物模板!$A:$N,MATCH(角色!I$1,模板表头,0),0)</f>
        <v>mag</v>
      </c>
      <c r="J118" s="26"/>
      <c r="K118" s="26"/>
      <c r="L118" s="26" t="s">
        <v>405</v>
      </c>
      <c r="M118" s="26" t="str">
        <f>VLOOKUP($L118,怪物模板!$A:$N,MATCH(角色!M$1,模板表头,0),0)</f>
        <v>德古拉</v>
      </c>
      <c r="N118" s="26" t="str">
        <f>VLOOKUP($L118,怪物模板!$A:$N,MATCH(角色!N$1,模板表头,0),0)</f>
        <v>统一BOSS模板</v>
      </c>
      <c r="O118" s="26" t="s">
        <v>37</v>
      </c>
      <c r="P118" s="26">
        <v>4</v>
      </c>
      <c r="Q118" s="26">
        <v>3</v>
      </c>
      <c r="R118" s="26">
        <f>VLOOKUP(P118,辅助表!$A$2:$B$10,2,FALSE)</f>
        <v>3</v>
      </c>
      <c r="S118" s="26" t="str">
        <f>VLOOKUP($L118,怪物模板!$A:$N,MATCH(角色!S$1,模板表头,0),0)</f>
        <v>chaos</v>
      </c>
      <c r="T118" s="26" t="s">
        <v>27</v>
      </c>
      <c r="U118" s="26" t="s">
        <v>222</v>
      </c>
      <c r="V118" s="26"/>
      <c r="W118" s="26"/>
      <c r="X118" s="26"/>
      <c r="Y118" s="26">
        <v>13996201</v>
      </c>
      <c r="Z118" s="26"/>
      <c r="AA118" s="26"/>
      <c r="AB118" s="26">
        <v>4</v>
      </c>
      <c r="AC118" s="26">
        <v>6</v>
      </c>
      <c r="AD118" s="26"/>
      <c r="AE118" s="26">
        <f t="shared" si="29"/>
        <v>20</v>
      </c>
      <c r="AF118" s="26">
        <f t="shared" si="30"/>
        <v>50</v>
      </c>
      <c r="AG118" s="26" t="str">
        <f>VLOOKUP($L118,怪物模板!$A:$N,MATCH(角色!AG$1,模板表头,0),0)</f>
        <v>misc.5skills_is_enemy_there</v>
      </c>
      <c r="AH118" s="26">
        <f>IF(VLOOKUP($L118,怪物模板!$A:$N,MATCH(角色!AH$1,模板表头,0),0)=0,"",VLOOKUP($L118,怪物模板!$A:$N,MATCH(角色!AH$1,模板表头,0),0))</f>
        <v>11660401</v>
      </c>
      <c r="AI118" s="26">
        <f>IF(VLOOKUP($L118,怪物模板!$A:$N,MATCH(角色!AI$1,模板表头,0),0)=0,"",VLOOKUP($L118,怪物模板!$A:$N,MATCH(角色!AI$1,模板表头,0),0))</f>
        <v>11660402</v>
      </c>
      <c r="AJ118" s="26">
        <f>IF(VLOOKUP($L118,怪物模板!$A:$N,MATCH(角色!AJ$1,模板表头,0),0)=0,"",VLOOKUP($L118,怪物模板!$A:$N,MATCH(角色!AJ$1,模板表头,0),0))</f>
        <v>11660403</v>
      </c>
      <c r="AK118" s="26">
        <f>IF(VLOOKUP($L118,怪物模板!$A:$N,MATCH(角色!AK$1,模板表头,0),0)=0,"",VLOOKUP($L118,怪物模板!$A:$N,MATCH(角色!AK$1,模板表头,0),0))</f>
        <v>11660404</v>
      </c>
      <c r="AL118" s="26" t="str">
        <f>IF(VLOOKUP($L118,怪物模板!$A:$N,MATCH(角色!AL$1,模板表头,0),0)=0,"",VLOOKUP($L118,怪物模板!$A:$N,MATCH(角色!AL$1,模板表头,0),0))</f>
        <v/>
      </c>
      <c r="AM118" s="26" t="str">
        <f>VLOOKUP($L118,怪物模板!$A:$N,MATCH(角色!AM$1,模板表头,0),0)</f>
        <v>kil_jaeden</v>
      </c>
      <c r="AN118" s="26">
        <v>1.8</v>
      </c>
      <c r="AO118" s="26">
        <v>1</v>
      </c>
      <c r="AP118" s="26"/>
      <c r="AQ118" s="26"/>
      <c r="AR118" s="26" t="s">
        <v>181</v>
      </c>
      <c r="AS118" s="26"/>
      <c r="AT118" s="26">
        <v>92430203</v>
      </c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>
        <f t="shared" si="22"/>
        <v>-3000</v>
      </c>
      <c r="BJ118" s="26">
        <f t="shared" si="23"/>
        <v>-1000</v>
      </c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 t="str">
        <f t="shared" si="28"/>
        <v/>
      </c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 t="str">
        <f t="shared" si="33"/>
        <v/>
      </c>
      <c r="CH118" s="26" t="str">
        <f t="shared" si="31"/>
        <v/>
      </c>
      <c r="CI118" s="26" t="str">
        <f t="shared" si="31"/>
        <v/>
      </c>
      <c r="CJ118" s="26" t="str">
        <f t="shared" si="31"/>
        <v/>
      </c>
      <c r="CK118" s="26" t="str">
        <f t="shared" si="31"/>
        <v/>
      </c>
      <c r="CL118" s="26" t="str">
        <f t="shared" si="31"/>
        <v/>
      </c>
      <c r="CM118" s="26" t="str">
        <f t="shared" si="31"/>
        <v/>
      </c>
      <c r="CN118" s="26" t="str">
        <f t="shared" si="31"/>
        <v/>
      </c>
      <c r="CO118" s="26" t="str">
        <f t="shared" si="31"/>
        <v/>
      </c>
    </row>
    <row r="119" spans="1:93" s="12" customFormat="1" ht="16.5" customHeight="1" x14ac:dyDescent="0.15">
      <c r="A119" s="26">
        <v>31032104</v>
      </c>
      <c r="B119" s="26" t="s">
        <v>192</v>
      </c>
      <c r="C119" s="26" t="s">
        <v>212</v>
      </c>
      <c r="D119" s="26">
        <v>30</v>
      </c>
      <c r="E119" s="26" t="s">
        <v>213</v>
      </c>
      <c r="F119" s="26">
        <v>1</v>
      </c>
      <c r="G119" s="26" t="s">
        <v>218</v>
      </c>
      <c r="H119" s="26">
        <v>4</v>
      </c>
      <c r="I119" s="26" t="str">
        <f>VLOOKUP($L119,怪物模板!$A:$N,MATCH(角色!I$1,模板表头,0),0)</f>
        <v>mag</v>
      </c>
      <c r="J119" s="26"/>
      <c r="K119" s="26"/>
      <c r="L119" s="26" t="s">
        <v>394</v>
      </c>
      <c r="M119" s="26" t="str">
        <f>VLOOKUP($L119,怪物模板!$A:$N,MATCH(角色!M$1,模板表头,0),0)</f>
        <v>美队</v>
      </c>
      <c r="N119" s="26" t="str">
        <f>VLOOKUP($L119,怪物模板!$A:$N,MATCH(角色!N$1,模板表头,0),0)</f>
        <v>BOSS特别3技能版</v>
      </c>
      <c r="O119" s="26" t="s">
        <v>38</v>
      </c>
      <c r="P119" s="26">
        <v>6</v>
      </c>
      <c r="Q119" s="26">
        <v>3</v>
      </c>
      <c r="R119" s="26">
        <f>VLOOKUP(P119,辅助表!$A$2:$B$10,2,FALSE)</f>
        <v>4</v>
      </c>
      <c r="S119" s="26" t="str">
        <f>VLOOKUP($L119,怪物模板!$A:$N,MATCH(角色!S$1,模板表头,0),0)</f>
        <v>alliance</v>
      </c>
      <c r="T119" s="26" t="s">
        <v>27</v>
      </c>
      <c r="U119" s="26" t="s">
        <v>222</v>
      </c>
      <c r="V119" s="26"/>
      <c r="W119" s="26"/>
      <c r="X119" s="26"/>
      <c r="Y119" s="26">
        <v>13996208</v>
      </c>
      <c r="Z119" s="26"/>
      <c r="AA119" s="26"/>
      <c r="AB119" s="26">
        <v>4</v>
      </c>
      <c r="AC119" s="26">
        <v>6</v>
      </c>
      <c r="AD119" s="26"/>
      <c r="AE119" s="26">
        <f t="shared" si="29"/>
        <v>20</v>
      </c>
      <c r="AF119" s="26">
        <f t="shared" si="30"/>
        <v>50</v>
      </c>
      <c r="AG119" s="26" t="str">
        <f>VLOOKUP($L119,怪物模板!$A:$N,MATCH(角色!AG$1,模板表头,0),0)</f>
        <v>misc.5skills_target_is_valid</v>
      </c>
      <c r="AH119" s="26">
        <f>IF(VLOOKUP($L119,怪物模板!$A:$N,MATCH(角色!AH$1,模板表头,0),0)=0,"",VLOOKUP($L119,怪物模板!$A:$N,MATCH(角色!AH$1,模板表头,0),0))</f>
        <v>11960301</v>
      </c>
      <c r="AI119" s="26">
        <f>IF(VLOOKUP($L119,怪物模板!$A:$N,MATCH(角色!AI$1,模板表头,0),0)=0,"",VLOOKUP($L119,怪物模板!$A:$N,MATCH(角色!AI$1,模板表头,0),0))</f>
        <v>11960302</v>
      </c>
      <c r="AJ119" s="26">
        <f>IF(VLOOKUP($L119,怪物模板!$A:$N,MATCH(角色!AJ$1,模板表头,0),0)=0,"",VLOOKUP($L119,怪物模板!$A:$N,MATCH(角色!AJ$1,模板表头,0),0))</f>
        <v>11960303</v>
      </c>
      <c r="AK119" s="26">
        <f>IF(VLOOKUP($L119,怪物模板!$A:$N,MATCH(角色!AK$1,模板表头,0),0)=0,"",VLOOKUP($L119,怪物模板!$A:$N,MATCH(角色!AK$1,模板表头,0),0))</f>
        <v>11960304</v>
      </c>
      <c r="AL119" s="26" t="str">
        <f>IF(VLOOKUP($L119,怪物模板!$A:$N,MATCH(角色!AL$1,模板表头,0),0)=0,"",VLOOKUP($L119,怪物模板!$A:$N,MATCH(角色!AL$1,模板表头,0),0))</f>
        <v/>
      </c>
      <c r="AM119" s="26" t="str">
        <f>VLOOKUP($L119,怪物模板!$A:$N,MATCH(角色!AM$1,模板表头,0),0)</f>
        <v>varian_new</v>
      </c>
      <c r="AN119" s="26">
        <v>1.8</v>
      </c>
      <c r="AO119" s="26">
        <v>1</v>
      </c>
      <c r="AP119" s="26"/>
      <c r="AQ119" s="26"/>
      <c r="AR119" s="26" t="s">
        <v>189</v>
      </c>
      <c r="AS119" s="26"/>
      <c r="AT119" s="26">
        <v>92430202</v>
      </c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>
        <f t="shared" si="22"/>
        <v>-3000</v>
      </c>
      <c r="BJ119" s="26">
        <f t="shared" si="23"/>
        <v>-1000</v>
      </c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 t="str">
        <f t="shared" si="28"/>
        <v/>
      </c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 t="str">
        <f t="shared" si="33"/>
        <v/>
      </c>
      <c r="CH119" s="26" t="str">
        <f t="shared" si="31"/>
        <v/>
      </c>
      <c r="CI119" s="26" t="str">
        <f t="shared" si="31"/>
        <v/>
      </c>
      <c r="CJ119" s="26" t="str">
        <f t="shared" si="31"/>
        <v/>
      </c>
      <c r="CK119" s="26" t="str">
        <f t="shared" si="31"/>
        <v/>
      </c>
      <c r="CL119" s="26" t="str">
        <f t="shared" si="31"/>
        <v/>
      </c>
      <c r="CM119" s="26" t="str">
        <f t="shared" si="31"/>
        <v/>
      </c>
      <c r="CN119" s="26" t="str">
        <f t="shared" si="31"/>
        <v/>
      </c>
      <c r="CO119" s="26" t="str">
        <f t="shared" si="31"/>
        <v/>
      </c>
    </row>
    <row r="120" spans="1:93" s="12" customFormat="1" ht="16.5" customHeight="1" x14ac:dyDescent="0.15">
      <c r="A120" s="26">
        <v>31032105</v>
      </c>
      <c r="B120" s="26" t="s">
        <v>208</v>
      </c>
      <c r="C120" s="26" t="s">
        <v>212</v>
      </c>
      <c r="D120" s="26">
        <v>30</v>
      </c>
      <c r="E120" s="26" t="s">
        <v>213</v>
      </c>
      <c r="F120" s="26">
        <v>1</v>
      </c>
      <c r="G120" s="26" t="s">
        <v>218</v>
      </c>
      <c r="H120" s="26">
        <v>2</v>
      </c>
      <c r="I120" s="26" t="str">
        <f>VLOOKUP($L120,怪物模板!$A:$N,MATCH(角色!I$1,模板表头,0),0)</f>
        <v>phy</v>
      </c>
      <c r="J120" s="26"/>
      <c r="K120" s="26"/>
      <c r="L120" s="26" t="s">
        <v>413</v>
      </c>
      <c r="M120" s="26" t="str">
        <f>VLOOKUP($L120,怪物模板!$A:$N,MATCH(角色!M$1,模板表头,0),0)</f>
        <v>圣光使者</v>
      </c>
      <c r="N120" s="26" t="str">
        <f>VLOOKUP($L120,怪物模板!$A:$N,MATCH(角色!N$1,模板表头,0),0)</f>
        <v>BOSS特别3技能版</v>
      </c>
      <c r="O120" s="26" t="s">
        <v>38</v>
      </c>
      <c r="P120" s="26">
        <v>5</v>
      </c>
      <c r="Q120" s="26">
        <v>3</v>
      </c>
      <c r="R120" s="26">
        <f>VLOOKUP(P120,辅助表!$A$2:$B$10,2,FALSE)</f>
        <v>3</v>
      </c>
      <c r="S120" s="26" t="str">
        <f>VLOOKUP($L120,怪物模板!$A:$N,MATCH(角色!S$1,模板表头,0),0)</f>
        <v>alliance</v>
      </c>
      <c r="T120" s="26" t="s">
        <v>27</v>
      </c>
      <c r="U120" s="26" t="s">
        <v>222</v>
      </c>
      <c r="V120" s="26"/>
      <c r="W120" s="26"/>
      <c r="X120" s="26"/>
      <c r="Y120" s="26">
        <v>13996208</v>
      </c>
      <c r="Z120" s="26"/>
      <c r="AA120" s="26"/>
      <c r="AB120" s="26">
        <v>4</v>
      </c>
      <c r="AC120" s="26">
        <v>6</v>
      </c>
      <c r="AD120" s="26"/>
      <c r="AE120" s="26">
        <f t="shared" si="29"/>
        <v>20</v>
      </c>
      <c r="AF120" s="26">
        <f t="shared" si="30"/>
        <v>50</v>
      </c>
      <c r="AG120" s="26" t="str">
        <f>VLOOKUP($L120,怪物模板!$A:$N,MATCH(角色!AG$1,模板表头,0),0)</f>
        <v>tank.uther_boss</v>
      </c>
      <c r="AH120" s="26">
        <f>IF(VLOOKUP($L120,怪物模板!$A:$N,MATCH(角色!AH$1,模板表头,0),0)=0,"",VLOOKUP($L120,怪物模板!$A:$N,MATCH(角色!AH$1,模板表头,0),0))</f>
        <v>11760401</v>
      </c>
      <c r="AI120" s="26">
        <f>IF(VLOOKUP($L120,怪物模板!$A:$N,MATCH(角色!AI$1,模板表头,0),0)=0,"",VLOOKUP($L120,怪物模板!$A:$N,MATCH(角色!AI$1,模板表头,0),0))</f>
        <v>11760402</v>
      </c>
      <c r="AJ120" s="26">
        <f>IF(VLOOKUP($L120,怪物模板!$A:$N,MATCH(角色!AJ$1,模板表头,0),0)=0,"",VLOOKUP($L120,怪物模板!$A:$N,MATCH(角色!AJ$1,模板表头,0),0))</f>
        <v>11999520</v>
      </c>
      <c r="AK120" s="26">
        <f>IF(VLOOKUP($L120,怪物模板!$A:$N,MATCH(角色!AK$1,模板表头,0),0)=0,"",VLOOKUP($L120,怪物模板!$A:$N,MATCH(角色!AK$1,模板表头,0),0))</f>
        <v>11760403</v>
      </c>
      <c r="AL120" s="26" t="str">
        <f>IF(VLOOKUP($L120,怪物模板!$A:$N,MATCH(角色!AL$1,模板表头,0),0)=0,"",VLOOKUP($L120,怪物模板!$A:$N,MATCH(角色!AL$1,模板表头,0),0))</f>
        <v/>
      </c>
      <c r="AM120" s="26" t="str">
        <f>VLOOKUP($L120,怪物模板!$A:$N,MATCH(角色!AM$1,模板表头,0),0)</f>
        <v>uther_boss</v>
      </c>
      <c r="AN120" s="26">
        <v>1.8</v>
      </c>
      <c r="AO120" s="26">
        <v>1</v>
      </c>
      <c r="AP120" s="26"/>
      <c r="AQ120" s="26"/>
      <c r="AR120" s="26" t="s">
        <v>181</v>
      </c>
      <c r="AS120" s="26"/>
      <c r="AT120" s="26">
        <v>92430202</v>
      </c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>
        <f t="shared" si="22"/>
        <v>-3000</v>
      </c>
      <c r="BJ120" s="26">
        <f t="shared" si="23"/>
        <v>-1000</v>
      </c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 t="str">
        <f t="shared" si="28"/>
        <v/>
      </c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 t="str">
        <f t="shared" si="33"/>
        <v/>
      </c>
      <c r="CH120" s="26" t="str">
        <f t="shared" si="33"/>
        <v/>
      </c>
      <c r="CI120" s="26" t="str">
        <f t="shared" si="33"/>
        <v/>
      </c>
      <c r="CJ120" s="26" t="str">
        <f t="shared" si="33"/>
        <v/>
      </c>
      <c r="CK120" s="26" t="str">
        <f t="shared" si="33"/>
        <v/>
      </c>
      <c r="CL120" s="26" t="str">
        <f t="shared" si="33"/>
        <v/>
      </c>
      <c r="CM120" s="26" t="str">
        <f t="shared" si="33"/>
        <v/>
      </c>
      <c r="CN120" s="26" t="str">
        <f t="shared" si="33"/>
        <v/>
      </c>
      <c r="CO120" s="26" t="str">
        <f t="shared" si="33"/>
        <v/>
      </c>
    </row>
    <row r="121" spans="1:93" s="12" customFormat="1" ht="16.5" customHeight="1" x14ac:dyDescent="0.15">
      <c r="A121" s="26">
        <v>31032106</v>
      </c>
      <c r="B121" s="26" t="s">
        <v>191</v>
      </c>
      <c r="C121" s="26" t="s">
        <v>212</v>
      </c>
      <c r="D121" s="26">
        <v>30</v>
      </c>
      <c r="E121" s="26" t="s">
        <v>213</v>
      </c>
      <c r="F121" s="26">
        <v>1</v>
      </c>
      <c r="G121" s="26" t="s">
        <v>218</v>
      </c>
      <c r="H121" s="26">
        <v>2</v>
      </c>
      <c r="I121" s="26" t="str">
        <f>VLOOKUP($L121,怪物模板!$A:$N,MATCH(角色!I$1,模板表头,0),0)</f>
        <v>mag</v>
      </c>
      <c r="J121" s="26"/>
      <c r="K121" s="26"/>
      <c r="L121" s="26" t="s">
        <v>385</v>
      </c>
      <c r="M121" s="26" t="str">
        <f>VLOOKUP($L121,怪物模板!$A:$N,MATCH(角色!M$1,模板表头,0),0)</f>
        <v>山丘之王</v>
      </c>
      <c r="N121" s="26" t="str">
        <f>VLOOKUP($L121,怪物模板!$A:$N,MATCH(角色!N$1,模板表头,0),0)</f>
        <v>统一BOSS模板</v>
      </c>
      <c r="O121" s="26" t="s">
        <v>38</v>
      </c>
      <c r="P121" s="26">
        <v>5</v>
      </c>
      <c r="Q121" s="26">
        <v>3</v>
      </c>
      <c r="R121" s="26">
        <f>VLOOKUP(P121,辅助表!$A$2:$B$10,2,FALSE)</f>
        <v>3</v>
      </c>
      <c r="S121" s="26" t="str">
        <f>VLOOKUP($L121,怪物模板!$A:$N,MATCH(角色!S$1,模板表头,0),0)</f>
        <v>alliance</v>
      </c>
      <c r="T121" s="26" t="s">
        <v>27</v>
      </c>
      <c r="U121" s="26" t="s">
        <v>222</v>
      </c>
      <c r="V121" s="26"/>
      <c r="W121" s="26"/>
      <c r="X121" s="26"/>
      <c r="Y121" s="26">
        <v>13996208</v>
      </c>
      <c r="Z121" s="26"/>
      <c r="AA121" s="26"/>
      <c r="AB121" s="26">
        <v>4</v>
      </c>
      <c r="AC121" s="26">
        <v>6</v>
      </c>
      <c r="AD121" s="26"/>
      <c r="AE121" s="26">
        <f t="shared" si="29"/>
        <v>20</v>
      </c>
      <c r="AF121" s="26">
        <f t="shared" si="30"/>
        <v>50</v>
      </c>
      <c r="AG121" s="26" t="str">
        <f>VLOOKUP($L121,怪物模板!$A:$N,MATCH(角色!AG$1,模板表头,0),0)</f>
        <v>tank.muradin_boss</v>
      </c>
      <c r="AH121" s="26">
        <f>IF(VLOOKUP($L121,怪物模板!$A:$N,MATCH(角色!AH$1,模板表头,0),0)=0,"",VLOOKUP($L121,怪物模板!$A:$N,MATCH(角色!AH$1,模板表头,0),0))</f>
        <v>11960101</v>
      </c>
      <c r="AI121" s="26">
        <f>IF(VLOOKUP($L121,怪物模板!$A:$N,MATCH(角色!AI$1,模板表头,0),0)=0,"",VLOOKUP($L121,怪物模板!$A:$N,MATCH(角色!AI$1,模板表头,0),0))</f>
        <v>11960102</v>
      </c>
      <c r="AJ121" s="26">
        <f>IF(VLOOKUP($L121,怪物模板!$A:$N,MATCH(角色!AJ$1,模板表头,0),0)=0,"",VLOOKUP($L121,怪物模板!$A:$N,MATCH(角色!AJ$1,模板表头,0),0))</f>
        <v>11960103</v>
      </c>
      <c r="AK121" s="26">
        <f>IF(VLOOKUP($L121,怪物模板!$A:$N,MATCH(角色!AK$1,模板表头,0),0)=0,"",VLOOKUP($L121,怪物模板!$A:$N,MATCH(角色!AK$1,模板表头,0),0))</f>
        <v>11999528</v>
      </c>
      <c r="AL121" s="26">
        <f>IF(VLOOKUP($L121,怪物模板!$A:$N,MATCH(角色!AL$1,模板表头,0),0)=0,"",VLOOKUP($L121,怪物模板!$A:$N,MATCH(角色!AL$1,模板表头,0),0))</f>
        <v>11960104</v>
      </c>
      <c r="AM121" s="26" t="str">
        <f>VLOOKUP($L121,怪物模板!$A:$N,MATCH(角色!AM$1,模板表头,0),0)</f>
        <v>muradin_boss</v>
      </c>
      <c r="AN121" s="26">
        <v>1.6</v>
      </c>
      <c r="AO121" s="26">
        <v>1</v>
      </c>
      <c r="AP121" s="26"/>
      <c r="AQ121" s="26"/>
      <c r="AR121" s="26" t="s">
        <v>189</v>
      </c>
      <c r="AS121" s="26"/>
      <c r="AT121" s="26">
        <v>92430202</v>
      </c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>
        <f t="shared" si="22"/>
        <v>-3000</v>
      </c>
      <c r="BJ121" s="26">
        <f t="shared" si="23"/>
        <v>-1000</v>
      </c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 t="str">
        <f t="shared" si="28"/>
        <v/>
      </c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 t="str">
        <f t="shared" si="33"/>
        <v/>
      </c>
      <c r="CH121" s="26" t="str">
        <f t="shared" si="33"/>
        <v/>
      </c>
      <c r="CI121" s="26" t="str">
        <f t="shared" si="33"/>
        <v/>
      </c>
      <c r="CJ121" s="26" t="str">
        <f t="shared" si="33"/>
        <v/>
      </c>
      <c r="CK121" s="26" t="str">
        <f t="shared" si="33"/>
        <v/>
      </c>
      <c r="CL121" s="26" t="str">
        <f t="shared" si="33"/>
        <v/>
      </c>
      <c r="CM121" s="26" t="str">
        <f t="shared" si="33"/>
        <v/>
      </c>
      <c r="CN121" s="26" t="str">
        <f t="shared" si="33"/>
        <v/>
      </c>
      <c r="CO121" s="26" t="str">
        <f t="shared" si="33"/>
        <v/>
      </c>
    </row>
    <row r="122" spans="1:93" s="12" customFormat="1" ht="16.5" customHeight="1" x14ac:dyDescent="0.15">
      <c r="A122" s="26">
        <v>31032107</v>
      </c>
      <c r="B122" s="26" t="s">
        <v>198</v>
      </c>
      <c r="C122" s="26" t="s">
        <v>212</v>
      </c>
      <c r="D122" s="26">
        <v>30</v>
      </c>
      <c r="E122" s="26" t="s">
        <v>213</v>
      </c>
      <c r="F122" s="26">
        <v>1</v>
      </c>
      <c r="G122" s="26" t="s">
        <v>218</v>
      </c>
      <c r="H122" s="26">
        <v>4</v>
      </c>
      <c r="I122" s="26" t="str">
        <f>VLOOKUP($L122,怪物模板!$A:$N,MATCH(角色!I$1,模板表头,0),0)</f>
        <v>mag</v>
      </c>
      <c r="J122" s="26"/>
      <c r="K122" s="26"/>
      <c r="L122" s="26" t="s">
        <v>414</v>
      </c>
      <c r="M122" s="26" t="str">
        <f>VLOOKUP($L122,怪物模板!$A:$N,MATCH(角色!M$1,模板表头,0),0)</f>
        <v>先知圣者</v>
      </c>
      <c r="N122" s="26" t="str">
        <f>VLOOKUP($L122,怪物模板!$A:$N,MATCH(角色!N$1,模板表头,0),0)</f>
        <v>BOSS特别4技能版</v>
      </c>
      <c r="O122" s="26" t="s">
        <v>38</v>
      </c>
      <c r="P122" s="26">
        <v>6</v>
      </c>
      <c r="Q122" s="26">
        <v>3</v>
      </c>
      <c r="R122" s="26">
        <f>VLOOKUP(P122,辅助表!$A$2:$B$10,2,FALSE)</f>
        <v>4</v>
      </c>
      <c r="S122" s="26" t="str">
        <f>VLOOKUP($L122,怪物模板!$A:$N,MATCH(角色!S$1,模板表头,0),0)</f>
        <v>alliance</v>
      </c>
      <c r="T122" s="26" t="s">
        <v>27</v>
      </c>
      <c r="U122" s="26" t="s">
        <v>222</v>
      </c>
      <c r="V122" s="26"/>
      <c r="W122" s="26"/>
      <c r="X122" s="26"/>
      <c r="Y122" s="26">
        <v>13996201</v>
      </c>
      <c r="Z122" s="26"/>
      <c r="AA122" s="26"/>
      <c r="AB122" s="26">
        <v>4</v>
      </c>
      <c r="AC122" s="26">
        <v>6</v>
      </c>
      <c r="AD122" s="26"/>
      <c r="AE122" s="26">
        <f t="shared" si="29"/>
        <v>20</v>
      </c>
      <c r="AF122" s="26">
        <f t="shared" ref="AF122:AF169" si="34">ROUNDUP(AE122*2.5,1)</f>
        <v>50</v>
      </c>
      <c r="AG122" s="26" t="str">
        <f>VLOOKUP($L122,怪物模板!$A:$N,MATCH(角色!AG$1,模板表头,0),0)</f>
        <v>healer.velen</v>
      </c>
      <c r="AH122" s="26">
        <f>IF(VLOOKUP($L122,怪物模板!$A:$N,MATCH(角色!AH$1,模板表头,0),0)=0,"",VLOOKUP($L122,怪物模板!$A:$N,MATCH(角色!AH$1,模板表头,0),0))</f>
        <v>11670201</v>
      </c>
      <c r="AI122" s="26">
        <f>IF(VLOOKUP($L122,怪物模板!$A:$N,MATCH(角色!AI$1,模板表头,0),0)=0,"",VLOOKUP($L122,怪物模板!$A:$N,MATCH(角色!AI$1,模板表头,0),0))</f>
        <v>11670202</v>
      </c>
      <c r="AJ122" s="26">
        <f>IF(VLOOKUP($L122,怪物模板!$A:$N,MATCH(角色!AJ$1,模板表头,0),0)=0,"",VLOOKUP($L122,怪物模板!$A:$N,MATCH(角色!AJ$1,模板表头,0),0))</f>
        <v>11999510</v>
      </c>
      <c r="AK122" s="26">
        <f>IF(VLOOKUP($L122,怪物模板!$A:$N,MATCH(角色!AK$1,模板表头,0),0)=0,"",VLOOKUP($L122,怪物模板!$A:$N,MATCH(角色!AK$1,模板表头,0),0))</f>
        <v>11670203</v>
      </c>
      <c r="AL122" s="26" t="str">
        <f>IF(VLOOKUP($L122,怪物模板!$A:$N,MATCH(角色!AL$1,模板表头,0),0)=0,"",VLOOKUP($L122,怪物模板!$A:$N,MATCH(角色!AL$1,模板表头,0),0))</f>
        <v/>
      </c>
      <c r="AM122" s="26" t="str">
        <f>VLOOKUP($L122,怪物模板!$A:$N,MATCH(角色!AM$1,模板表头,0),0)</f>
        <v>velen_boss</v>
      </c>
      <c r="AN122" s="26">
        <v>1.8</v>
      </c>
      <c r="AO122" s="26">
        <v>1</v>
      </c>
      <c r="AP122" s="26"/>
      <c r="AQ122" s="26"/>
      <c r="AR122" s="26" t="s">
        <v>189</v>
      </c>
      <c r="AS122" s="26"/>
      <c r="AT122" s="26">
        <v>92430203</v>
      </c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>
        <f t="shared" si="22"/>
        <v>-3000</v>
      </c>
      <c r="BJ122" s="26">
        <f t="shared" si="23"/>
        <v>-1000</v>
      </c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 t="str">
        <f t="shared" si="28"/>
        <v/>
      </c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 t="str">
        <f t="shared" si="33"/>
        <v/>
      </c>
      <c r="CH122" s="26" t="str">
        <f t="shared" si="33"/>
        <v/>
      </c>
      <c r="CI122" s="26" t="str">
        <f t="shared" si="33"/>
        <v/>
      </c>
      <c r="CJ122" s="26" t="str">
        <f t="shared" si="33"/>
        <v/>
      </c>
      <c r="CK122" s="26" t="str">
        <f t="shared" si="33"/>
        <v/>
      </c>
      <c r="CL122" s="26" t="str">
        <f t="shared" si="33"/>
        <v/>
      </c>
      <c r="CM122" s="26" t="str">
        <f t="shared" si="33"/>
        <v/>
      </c>
      <c r="CN122" s="26" t="str">
        <f t="shared" si="33"/>
        <v/>
      </c>
      <c r="CO122" s="26" t="str">
        <f t="shared" si="33"/>
        <v/>
      </c>
    </row>
    <row r="123" spans="1:93" s="12" customFormat="1" ht="16.5" customHeight="1" x14ac:dyDescent="0.15">
      <c r="A123" s="26">
        <v>31032108</v>
      </c>
      <c r="B123" s="26" t="s">
        <v>203</v>
      </c>
      <c r="C123" s="26" t="s">
        <v>212</v>
      </c>
      <c r="D123" s="26">
        <v>30</v>
      </c>
      <c r="E123" s="26" t="s">
        <v>213</v>
      </c>
      <c r="F123" s="26">
        <v>1</v>
      </c>
      <c r="G123" s="26" t="s">
        <v>218</v>
      </c>
      <c r="H123" s="26">
        <v>4</v>
      </c>
      <c r="I123" s="26" t="str">
        <f>VLOOKUP($L123,怪物模板!$A:$N,MATCH(角色!I$1,模板表头,0),0)</f>
        <v>mag</v>
      </c>
      <c r="J123" s="26"/>
      <c r="K123" s="26"/>
      <c r="L123" s="26" t="s">
        <v>393</v>
      </c>
      <c r="M123" s="26" t="str">
        <f>VLOOKUP($L123,怪物模板!$A:$N,MATCH(角色!M$1,模板表头,0),0)</f>
        <v>丛林祭司</v>
      </c>
      <c r="N123" s="26" t="str">
        <f>VLOOKUP($L123,怪物模板!$A:$N,MATCH(角色!N$1,模板表头,0),0)</f>
        <v>BOSS特别4技能版</v>
      </c>
      <c r="O123" s="26" t="s">
        <v>37</v>
      </c>
      <c r="P123" s="26">
        <v>4</v>
      </c>
      <c r="Q123" s="26">
        <v>3</v>
      </c>
      <c r="R123" s="26">
        <f>VLOOKUP(P123,辅助表!$A$2:$B$10,2,FALSE)</f>
        <v>3</v>
      </c>
      <c r="S123" s="26" t="str">
        <f>VLOOKUP($L123,怪物模板!$A:$N,MATCH(角色!S$1,模板表头,0),0)</f>
        <v>order</v>
      </c>
      <c r="T123" s="26" t="s">
        <v>27</v>
      </c>
      <c r="U123" s="26" t="s">
        <v>222</v>
      </c>
      <c r="V123" s="26"/>
      <c r="W123" s="26"/>
      <c r="X123" s="26"/>
      <c r="Y123" s="26">
        <v>13996201</v>
      </c>
      <c r="Z123" s="26"/>
      <c r="AA123" s="26"/>
      <c r="AB123" s="26">
        <v>4</v>
      </c>
      <c r="AC123" s="26">
        <v>6</v>
      </c>
      <c r="AD123" s="26"/>
      <c r="AE123" s="26">
        <f t="shared" si="29"/>
        <v>20</v>
      </c>
      <c r="AF123" s="26">
        <f t="shared" si="34"/>
        <v>50</v>
      </c>
      <c r="AG123" s="26" t="str">
        <f>VLOOKUP($L123,怪物模板!$A:$N,MATCH(角色!AG$1,模板表头,0),0)</f>
        <v>healer.velen_boss</v>
      </c>
      <c r="AH123" s="26">
        <f>IF(VLOOKUP($L123,怪物模板!$A:$N,MATCH(角色!AH$1,模板表头,0),0)=0,"",VLOOKUP($L123,怪物模板!$A:$N,MATCH(角色!AH$1,模板表头,0),0))</f>
        <v>11860301</v>
      </c>
      <c r="AI123" s="26">
        <f>IF(VLOOKUP($L123,怪物模板!$A:$N,MATCH(角色!AI$1,模板表头,0),0)=0,"",VLOOKUP($L123,怪物模板!$A:$N,MATCH(角色!AI$1,模板表头,0),0))</f>
        <v>11860302</v>
      </c>
      <c r="AJ123" s="26">
        <f>IF(VLOOKUP($L123,怪物模板!$A:$N,MATCH(角色!AJ$1,模板表头,0),0)=0,"",VLOOKUP($L123,怪物模板!$A:$N,MATCH(角色!AJ$1,模板表头,0),0))</f>
        <v>11860303</v>
      </c>
      <c r="AK123" s="26">
        <f>IF(VLOOKUP($L123,怪物模板!$A:$N,MATCH(角色!AK$1,模板表头,0),0)=0,"",VLOOKUP($L123,怪物模板!$A:$N,MATCH(角色!AK$1,模板表头,0),0))</f>
        <v>11999514</v>
      </c>
      <c r="AL123" s="26">
        <f>IF(VLOOKUP($L123,怪物模板!$A:$N,MATCH(角色!AL$1,模板表头,0),0)=0,"",VLOOKUP($L123,怪物模板!$A:$N,MATCH(角色!AL$1,模板表头,0),0))</f>
        <v>11860304</v>
      </c>
      <c r="AM123" s="26" t="str">
        <f>VLOOKUP($L123,怪物模板!$A:$N,MATCH(角色!AM$1,模板表头,0),0)</f>
        <v>volJin_boss</v>
      </c>
      <c r="AN123" s="26">
        <v>1.8</v>
      </c>
      <c r="AO123" s="26">
        <v>1</v>
      </c>
      <c r="AP123" s="26"/>
      <c r="AQ123" s="26"/>
      <c r="AR123" s="26" t="s">
        <v>181</v>
      </c>
      <c r="AS123" s="26"/>
      <c r="AT123" s="26">
        <v>92430203</v>
      </c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>
        <f t="shared" si="22"/>
        <v>-3000</v>
      </c>
      <c r="BJ123" s="26">
        <f t="shared" si="23"/>
        <v>-1000</v>
      </c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 t="str">
        <f t="shared" si="28"/>
        <v/>
      </c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 t="str">
        <f t="shared" si="33"/>
        <v/>
      </c>
      <c r="CH123" s="26" t="str">
        <f t="shared" si="33"/>
        <v/>
      </c>
      <c r="CI123" s="26" t="str">
        <f t="shared" si="33"/>
        <v/>
      </c>
      <c r="CJ123" s="26" t="str">
        <f t="shared" si="33"/>
        <v/>
      </c>
      <c r="CK123" s="26" t="str">
        <f t="shared" si="33"/>
        <v/>
      </c>
      <c r="CL123" s="26" t="str">
        <f t="shared" si="33"/>
        <v/>
      </c>
      <c r="CM123" s="26" t="str">
        <f t="shared" si="33"/>
        <v/>
      </c>
      <c r="CN123" s="26" t="str">
        <f t="shared" si="33"/>
        <v/>
      </c>
      <c r="CO123" s="26" t="str">
        <f t="shared" si="33"/>
        <v/>
      </c>
    </row>
    <row r="124" spans="1:93" s="12" customFormat="1" ht="16.5" customHeight="1" x14ac:dyDescent="0.15">
      <c r="A124" s="26">
        <v>31032109</v>
      </c>
      <c r="B124" s="26" t="s">
        <v>206</v>
      </c>
      <c r="C124" s="26" t="s">
        <v>212</v>
      </c>
      <c r="D124" s="26">
        <v>30</v>
      </c>
      <c r="E124" s="26" t="s">
        <v>213</v>
      </c>
      <c r="F124" s="26">
        <v>1</v>
      </c>
      <c r="G124" s="26" t="s">
        <v>218</v>
      </c>
      <c r="H124" s="26">
        <v>4</v>
      </c>
      <c r="I124" s="26" t="str">
        <f>VLOOKUP($L124,怪物模板!$A:$N,MATCH(角色!I$1,模板表头,0),0)</f>
        <v>mag</v>
      </c>
      <c r="J124" s="26"/>
      <c r="K124" s="26"/>
      <c r="L124" s="26" t="s">
        <v>386</v>
      </c>
      <c r="M124" s="26" t="str">
        <f>VLOOKUP($L124,怪物模板!$A:$N,MATCH(角色!M$1,模板表头,0),0)</f>
        <v>丛林半神</v>
      </c>
      <c r="N124" s="26" t="str">
        <f>VLOOKUP($L124,怪物模板!$A:$N,MATCH(角色!N$1,模板表头,0),0)</f>
        <v>BOSS-5技能版</v>
      </c>
      <c r="O124" s="26" t="s">
        <v>37</v>
      </c>
      <c r="P124" s="26">
        <v>4</v>
      </c>
      <c r="Q124" s="26">
        <v>3</v>
      </c>
      <c r="R124" s="26">
        <f>VLOOKUP(P124,辅助表!$A$2:$B$10,2,FALSE)</f>
        <v>3</v>
      </c>
      <c r="S124" s="26" t="str">
        <f>VLOOKUP($L124,怪物模板!$A:$N,MATCH(角色!S$1,模板表头,0),0)</f>
        <v>order</v>
      </c>
      <c r="T124" s="26" t="s">
        <v>27</v>
      </c>
      <c r="U124" s="26" t="s">
        <v>222</v>
      </c>
      <c r="V124" s="26"/>
      <c r="W124" s="26"/>
      <c r="X124" s="26"/>
      <c r="Y124" s="26">
        <v>13996201</v>
      </c>
      <c r="Z124" s="26"/>
      <c r="AA124" s="26"/>
      <c r="AB124" s="26">
        <v>4</v>
      </c>
      <c r="AC124" s="26">
        <v>6</v>
      </c>
      <c r="AD124" s="26"/>
      <c r="AE124" s="26">
        <f t="shared" si="29"/>
        <v>20</v>
      </c>
      <c r="AF124" s="26">
        <f t="shared" si="34"/>
        <v>50</v>
      </c>
      <c r="AG124" s="26" t="str">
        <f>VLOOKUP($L124,怪物模板!$A:$N,MATCH(角色!AG$1,模板表头,0),0)</f>
        <v>healer.velen</v>
      </c>
      <c r="AH124" s="26">
        <f>IF(VLOOKUP($L124,怪物模板!$A:$N,MATCH(角色!AH$1,模板表头,0),0)=0,"",VLOOKUP($L124,怪物模板!$A:$N,MATCH(角色!AH$1,模板表头,0),0))</f>
        <v>11760101</v>
      </c>
      <c r="AI124" s="26">
        <f>IF(VLOOKUP($L124,怪物模板!$A:$N,MATCH(角色!AI$1,模板表头,0),0)=0,"",VLOOKUP($L124,怪物模板!$A:$N,MATCH(角色!AI$1,模板表头,0),0))</f>
        <v>11760102</v>
      </c>
      <c r="AJ124" s="26">
        <f>IF(VLOOKUP($L124,怪物模板!$A:$N,MATCH(角色!AJ$1,模板表头,0),0)=0,"",VLOOKUP($L124,怪物模板!$A:$N,MATCH(角色!AJ$1,模板表头,0),0))</f>
        <v>11760103</v>
      </c>
      <c r="AK124" s="26">
        <f>IF(VLOOKUP($L124,怪物模板!$A:$N,MATCH(角色!AK$1,模板表头,0),0)=0,"",VLOOKUP($L124,怪物模板!$A:$N,MATCH(角色!AK$1,模板表头,0),0))</f>
        <v>11999519</v>
      </c>
      <c r="AL124" s="26">
        <f>IF(VLOOKUP($L124,怪物模板!$A:$N,MATCH(角色!AL$1,模板表头,0),0)=0,"",VLOOKUP($L124,怪物模板!$A:$N,MATCH(角色!AL$1,模板表头,0),0))</f>
        <v>11999540</v>
      </c>
      <c r="AM124" s="26" t="str">
        <f>VLOOKUP($L124,怪物模板!$A:$N,MATCH(角色!AM$1,模板表头,0),0)</f>
        <v>cenarius_boss</v>
      </c>
      <c r="AN124" s="26">
        <v>1.8</v>
      </c>
      <c r="AO124" s="26">
        <v>1</v>
      </c>
      <c r="AP124" s="26"/>
      <c r="AQ124" s="26"/>
      <c r="AR124" s="26" t="s">
        <v>181</v>
      </c>
      <c r="AS124" s="26"/>
      <c r="AT124" s="26">
        <v>92430203</v>
      </c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>
        <f t="shared" si="22"/>
        <v>-3000</v>
      </c>
      <c r="BJ124" s="26">
        <f t="shared" si="23"/>
        <v>-1000</v>
      </c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 t="str">
        <f t="shared" si="28"/>
        <v/>
      </c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 t="str">
        <f t="shared" si="33"/>
        <v/>
      </c>
      <c r="CH124" s="26" t="str">
        <f t="shared" si="33"/>
        <v/>
      </c>
      <c r="CI124" s="26" t="str">
        <f t="shared" si="33"/>
        <v/>
      </c>
      <c r="CJ124" s="26" t="str">
        <f t="shared" si="33"/>
        <v/>
      </c>
      <c r="CK124" s="26" t="str">
        <f t="shared" si="33"/>
        <v/>
      </c>
      <c r="CL124" s="26" t="str">
        <f t="shared" si="33"/>
        <v/>
      </c>
      <c r="CM124" s="26" t="str">
        <f t="shared" si="33"/>
        <v/>
      </c>
      <c r="CN124" s="26" t="str">
        <f t="shared" si="33"/>
        <v/>
      </c>
      <c r="CO124" s="26" t="str">
        <f t="shared" si="33"/>
        <v/>
      </c>
    </row>
    <row r="125" spans="1:93" s="12" customFormat="1" ht="16.5" customHeight="1" x14ac:dyDescent="0.15">
      <c r="A125" s="26">
        <v>31032110</v>
      </c>
      <c r="B125" s="26" t="s">
        <v>199</v>
      </c>
      <c r="C125" s="26" t="s">
        <v>212</v>
      </c>
      <c r="D125" s="26">
        <v>30</v>
      </c>
      <c r="E125" s="26" t="s">
        <v>213</v>
      </c>
      <c r="F125" s="26">
        <v>1</v>
      </c>
      <c r="G125" s="26" t="s">
        <v>218</v>
      </c>
      <c r="H125" s="26">
        <v>4</v>
      </c>
      <c r="I125" s="26" t="str">
        <f>VLOOKUP($L125,怪物模板!$A:$N,MATCH(角色!I$1,模板表头,0),0)</f>
        <v>mag</v>
      </c>
      <c r="J125" s="26"/>
      <c r="K125" s="26"/>
      <c r="L125" s="26" t="s">
        <v>420</v>
      </c>
      <c r="M125" s="26" t="str">
        <f>VLOOKUP($L125,怪物模板!$A:$N,MATCH(角色!M$1,模板表头,0),0)</f>
        <v>无对应英雄</v>
      </c>
      <c r="N125" s="26" t="str">
        <f>VLOOKUP($L125,怪物模板!$A:$N,MATCH(角色!N$1,模板表头,0),0)</f>
        <v>统一BOSS模板</v>
      </c>
      <c r="O125" s="26" t="s">
        <v>37</v>
      </c>
      <c r="P125" s="26">
        <v>4</v>
      </c>
      <c r="Q125" s="26">
        <v>3</v>
      </c>
      <c r="R125" s="26">
        <f>VLOOKUP(P125,辅助表!$A$2:$B$10,2,FALSE)</f>
        <v>3</v>
      </c>
      <c r="S125" s="26" t="str">
        <f>VLOOKUP($L125,怪物模板!$A:$N,MATCH(角色!S$1,模板表头,0),0)</f>
        <v>alliance</v>
      </c>
      <c r="T125" s="26" t="s">
        <v>27</v>
      </c>
      <c r="U125" s="26" t="s">
        <v>222</v>
      </c>
      <c r="V125" s="26"/>
      <c r="W125" s="26"/>
      <c r="X125" s="26"/>
      <c r="Y125" s="26">
        <v>13996203</v>
      </c>
      <c r="Z125" s="26"/>
      <c r="AA125" s="26"/>
      <c r="AB125" s="26">
        <v>4</v>
      </c>
      <c r="AC125" s="26">
        <v>6</v>
      </c>
      <c r="AD125" s="26"/>
      <c r="AE125" s="26">
        <f t="shared" ref="AE125:AE169" si="35">VLOOKUP(G125,命能,2,0)</f>
        <v>20</v>
      </c>
      <c r="AF125" s="26">
        <f t="shared" si="34"/>
        <v>50</v>
      </c>
      <c r="AG125" s="26" t="str">
        <f>VLOOKUP($L125,怪物模板!$A:$N,MATCH(角色!AG$1,模板表头,0),0)</f>
        <v>misc.5skills</v>
      </c>
      <c r="AH125" s="26">
        <f>IF(VLOOKUP($L125,怪物模板!$A:$N,MATCH(角色!AH$1,模板表头,0),0)=0,"",VLOOKUP($L125,怪物模板!$A:$N,MATCH(角色!AH$1,模板表头,0),0))</f>
        <v>11960401</v>
      </c>
      <c r="AI125" s="26">
        <f>IF(VLOOKUP($L125,怪物模板!$A:$N,MATCH(角色!AI$1,模板表头,0),0)=0,"",VLOOKUP($L125,怪物模板!$A:$N,MATCH(角色!AI$1,模板表头,0),0))</f>
        <v>11960403</v>
      </c>
      <c r="AJ125" s="26">
        <f>IF(VLOOKUP($L125,怪物模板!$A:$N,MATCH(角色!AJ$1,模板表头,0),0)=0,"",VLOOKUP($L125,怪物模板!$A:$N,MATCH(角色!AJ$1,模板表头,0),0))</f>
        <v>11999509</v>
      </c>
      <c r="AK125" s="26">
        <f>IF(VLOOKUP($L125,怪物模板!$A:$N,MATCH(角色!AK$1,模板表头,0),0)=0,"",VLOOKUP($L125,怪物模板!$A:$N,MATCH(角色!AK$1,模板表头,0),0))</f>
        <v>11999527</v>
      </c>
      <c r="AL125" s="26" t="str">
        <f>IF(VLOOKUP($L125,怪物模板!$A:$N,MATCH(角色!AL$1,模板表头,0),0)=0,"",VLOOKUP($L125,怪物模板!$A:$N,MATCH(角色!AL$1,模板表头,0),0))</f>
        <v/>
      </c>
      <c r="AM125" s="26" t="str">
        <f>VLOOKUP($L125,怪物模板!$A:$N,MATCH(角色!AM$1,模板表头,0),0)</f>
        <v>mekkatorque_boss</v>
      </c>
      <c r="AN125" s="26">
        <v>1.8</v>
      </c>
      <c r="AO125" s="26">
        <v>1</v>
      </c>
      <c r="AP125" s="26"/>
      <c r="AQ125" s="26"/>
      <c r="AR125" s="26" t="s">
        <v>189</v>
      </c>
      <c r="AS125" s="26"/>
      <c r="AT125" s="26">
        <v>92430204</v>
      </c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>
        <f t="shared" si="22"/>
        <v>-3000</v>
      </c>
      <c r="BJ125" s="26">
        <f t="shared" si="23"/>
        <v>-1000</v>
      </c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 t="str">
        <f t="shared" ref="BU125:BU156" si="36">IF(OR(B125="骷髅战士",B125="骷髅法师"),-0.9,"")</f>
        <v/>
      </c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 t="str">
        <f t="shared" si="33"/>
        <v/>
      </c>
      <c r="CH125" s="26" t="str">
        <f t="shared" si="33"/>
        <v/>
      </c>
      <c r="CI125" s="26" t="str">
        <f t="shared" si="33"/>
        <v/>
      </c>
      <c r="CJ125" s="26" t="str">
        <f t="shared" si="33"/>
        <v/>
      </c>
      <c r="CK125" s="26" t="str">
        <f t="shared" si="33"/>
        <v/>
      </c>
      <c r="CL125" s="26" t="str">
        <f t="shared" si="33"/>
        <v/>
      </c>
      <c r="CM125" s="26" t="str">
        <f t="shared" si="33"/>
        <v/>
      </c>
      <c r="CN125" s="26" t="str">
        <f t="shared" si="33"/>
        <v/>
      </c>
      <c r="CO125" s="26" t="str">
        <f t="shared" si="33"/>
        <v/>
      </c>
    </row>
    <row r="126" spans="1:93" s="12" customFormat="1" ht="16.5" customHeight="1" x14ac:dyDescent="0.15">
      <c r="A126" s="26">
        <v>31032111</v>
      </c>
      <c r="B126" s="26" t="s">
        <v>201</v>
      </c>
      <c r="C126" s="26" t="s">
        <v>212</v>
      </c>
      <c r="D126" s="26">
        <v>30</v>
      </c>
      <c r="E126" s="26" t="s">
        <v>213</v>
      </c>
      <c r="F126" s="26">
        <v>1</v>
      </c>
      <c r="G126" s="26" t="s">
        <v>218</v>
      </c>
      <c r="H126" s="26">
        <v>4</v>
      </c>
      <c r="I126" s="26" t="str">
        <f>VLOOKUP($L126,怪物模板!$A:$N,MATCH(角色!I$1,模板表头,0),0)</f>
        <v>mag</v>
      </c>
      <c r="J126" s="26"/>
      <c r="K126" s="26"/>
      <c r="L126" s="26" t="s">
        <v>379</v>
      </c>
      <c r="M126" s="26" t="str">
        <f>VLOOKUP($L126,怪物模板!$A:$N,MATCH(角色!M$1,模板表头,0),0)</f>
        <v>瘟疫骑士</v>
      </c>
      <c r="N126" s="26" t="str">
        <f>VLOOKUP($L126,怪物模板!$A:$N,MATCH(角色!N$1,模板表头,0),0)</f>
        <v>同英雄技能</v>
      </c>
      <c r="O126" s="26" t="s">
        <v>38</v>
      </c>
      <c r="P126" s="26">
        <v>6</v>
      </c>
      <c r="Q126" s="26">
        <v>3</v>
      </c>
      <c r="R126" s="26">
        <f>VLOOKUP(P126,辅助表!$A$2:$B$10,2,FALSE)</f>
        <v>4</v>
      </c>
      <c r="S126" s="26" t="str">
        <f>VLOOKUP($L126,怪物模板!$A:$N,MATCH(角色!S$1,模板表头,0),0)</f>
        <v>chaos</v>
      </c>
      <c r="T126" s="26" t="s">
        <v>27</v>
      </c>
      <c r="U126" s="26" t="s">
        <v>222</v>
      </c>
      <c r="V126" s="26"/>
      <c r="W126" s="26"/>
      <c r="X126" s="26"/>
      <c r="Y126" s="26">
        <v>13996206</v>
      </c>
      <c r="Z126" s="26"/>
      <c r="AA126" s="26"/>
      <c r="AB126" s="26">
        <v>4</v>
      </c>
      <c r="AC126" s="26">
        <v>6</v>
      </c>
      <c r="AD126" s="26"/>
      <c r="AE126" s="26">
        <f t="shared" si="35"/>
        <v>20</v>
      </c>
      <c r="AF126" s="26">
        <f t="shared" si="34"/>
        <v>50</v>
      </c>
      <c r="AG126" s="26" t="str">
        <f>VLOOKUP($L126,怪物模板!$A:$N,MATCH(角色!AG$1,模板表头,0),0)</f>
        <v>misc.5skills</v>
      </c>
      <c r="AH126" s="26">
        <f>IF(VLOOKUP($L126,怪物模板!$A:$N,MATCH(角色!AH$1,模板表头,0),0)=0,"",VLOOKUP($L126,怪物模板!$A:$N,MATCH(角色!AH$1,模板表头,0),0))</f>
        <v>11860101</v>
      </c>
      <c r="AI126" s="26">
        <f>IF(VLOOKUP($L126,怪物模板!$A:$N,MATCH(角色!AI$1,模板表头,0),0)=0,"",VLOOKUP($L126,怪物模板!$A:$N,MATCH(角色!AI$1,模板表头,0),0))</f>
        <v>11860102</v>
      </c>
      <c r="AJ126" s="26">
        <f>IF(VLOOKUP($L126,怪物模板!$A:$N,MATCH(角色!AJ$1,模板表头,0),0)=0,"",VLOOKUP($L126,怪物模板!$A:$N,MATCH(角色!AJ$1,模板表头,0),0))</f>
        <v>11860103</v>
      </c>
      <c r="AK126" s="26" t="str">
        <f>IF(VLOOKUP($L126,怪物模板!$A:$N,MATCH(角色!AK$1,模板表头,0),0)=0,"",VLOOKUP($L126,怪物模板!$A:$N,MATCH(角色!AK$1,模板表头,0),0))</f>
        <v/>
      </c>
      <c r="AL126" s="26" t="str">
        <f>IF(VLOOKUP($L126,怪物模板!$A:$N,MATCH(角色!AL$1,模板表头,0),0)=0,"",VLOOKUP($L126,怪物模板!$A:$N,MATCH(角色!AL$1,模板表头,0),0))</f>
        <v/>
      </c>
      <c r="AM126" s="26" t="str">
        <f>VLOOKUP($L126,怪物模板!$A:$N,MATCH(角色!AM$1,模板表头,0),0)</f>
        <v>sylvanas</v>
      </c>
      <c r="AN126" s="26">
        <v>1.8</v>
      </c>
      <c r="AO126" s="26">
        <v>1</v>
      </c>
      <c r="AP126" s="26"/>
      <c r="AQ126" s="26"/>
      <c r="AR126" s="26" t="s">
        <v>181</v>
      </c>
      <c r="AS126" s="26"/>
      <c r="AT126" s="26">
        <v>92430205</v>
      </c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>
        <f t="shared" si="22"/>
        <v>-3000</v>
      </c>
      <c r="BJ126" s="26">
        <f t="shared" si="23"/>
        <v>-1000</v>
      </c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 t="str">
        <f t="shared" si="36"/>
        <v/>
      </c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 t="str">
        <f t="shared" si="33"/>
        <v/>
      </c>
      <c r="CH126" s="26" t="str">
        <f t="shared" si="33"/>
        <v/>
      </c>
      <c r="CI126" s="26" t="str">
        <f t="shared" si="33"/>
        <v/>
      </c>
      <c r="CJ126" s="26" t="str">
        <f t="shared" si="33"/>
        <v/>
      </c>
      <c r="CK126" s="26" t="str">
        <f t="shared" si="33"/>
        <v/>
      </c>
      <c r="CL126" s="26" t="str">
        <f t="shared" si="33"/>
        <v/>
      </c>
      <c r="CM126" s="26" t="str">
        <f t="shared" si="33"/>
        <v/>
      </c>
      <c r="CN126" s="26" t="str">
        <f t="shared" si="33"/>
        <v/>
      </c>
      <c r="CO126" s="26" t="str">
        <f t="shared" si="33"/>
        <v/>
      </c>
    </row>
    <row r="127" spans="1:93" s="12" customFormat="1" ht="16.5" customHeight="1" x14ac:dyDescent="0.15">
      <c r="A127" s="26">
        <v>31032112</v>
      </c>
      <c r="B127" s="26" t="s">
        <v>209</v>
      </c>
      <c r="C127" s="26" t="s">
        <v>212</v>
      </c>
      <c r="D127" s="26">
        <v>30</v>
      </c>
      <c r="E127" s="26" t="s">
        <v>213</v>
      </c>
      <c r="F127" s="26">
        <v>1</v>
      </c>
      <c r="G127" s="26" t="s">
        <v>218</v>
      </c>
      <c r="H127" s="26">
        <v>4</v>
      </c>
      <c r="I127" s="26" t="str">
        <f>VLOOKUP($L127,怪物模板!$A:$N,MATCH(角色!I$1,模板表头,0),0)</f>
        <v>mag</v>
      </c>
      <c r="J127" s="26"/>
      <c r="K127" s="26"/>
      <c r="L127" s="26" t="s">
        <v>406</v>
      </c>
      <c r="M127" s="26" t="str">
        <f>VLOOKUP($L127,怪物模板!$A:$N,MATCH(角色!M$1,模板表头,0),0)</f>
        <v>蛇头女妖</v>
      </c>
      <c r="N127" s="26" t="str">
        <f>VLOOKUP($L127,怪物模板!$A:$N,MATCH(角色!N$1,模板表头,0),0)</f>
        <v>BOSS特别4技能版，带禁锢技能，龙卷风必定击飞</v>
      </c>
      <c r="O127" s="26" t="s">
        <v>37</v>
      </c>
      <c r="P127" s="26">
        <v>4</v>
      </c>
      <c r="Q127" s="26">
        <v>3</v>
      </c>
      <c r="R127" s="26">
        <f>VLOOKUP(P127,辅助表!$A$2:$B$10,2,FALSE)</f>
        <v>3</v>
      </c>
      <c r="S127" s="26" t="str">
        <f>VLOOKUP($L127,怪物模板!$A:$N,MATCH(角色!S$1,模板表头,0),0)</f>
        <v>chaos</v>
      </c>
      <c r="T127" s="26" t="s">
        <v>27</v>
      </c>
      <c r="U127" s="26" t="s">
        <v>222</v>
      </c>
      <c r="V127" s="26"/>
      <c r="W127" s="26"/>
      <c r="X127" s="26"/>
      <c r="Y127" s="26">
        <v>13996206</v>
      </c>
      <c r="Z127" s="26"/>
      <c r="AA127" s="26"/>
      <c r="AB127" s="26">
        <v>4</v>
      </c>
      <c r="AC127" s="26">
        <v>6</v>
      </c>
      <c r="AD127" s="26"/>
      <c r="AE127" s="26">
        <f t="shared" si="35"/>
        <v>20</v>
      </c>
      <c r="AF127" s="26">
        <f t="shared" si="34"/>
        <v>50</v>
      </c>
      <c r="AG127" s="26" t="str">
        <f>VLOOKUP($L127,怪物模板!$A:$N,MATCH(角色!AG$1,模板表头,0),0)</f>
        <v>misc.5skills</v>
      </c>
      <c r="AH127" s="26">
        <f>IF(VLOOKUP($L127,怪物模板!$A:$N,MATCH(角色!AH$1,模板表头,0),0)=0,"",VLOOKUP($L127,怪物模板!$A:$N,MATCH(角色!AH$1,模板表头,0),0))</f>
        <v>11660101</v>
      </c>
      <c r="AI127" s="26">
        <f>IF(VLOOKUP($L127,怪物模板!$A:$N,MATCH(角色!AI$1,模板表头,0),0)=0,"",VLOOKUP($L127,怪物模板!$A:$N,MATCH(角色!AI$1,模板表头,0),0))</f>
        <v>11999524</v>
      </c>
      <c r="AJ127" s="26">
        <f>IF(VLOOKUP($L127,怪物模板!$A:$N,MATCH(角色!AJ$1,模板表头,0),0)=0,"",VLOOKUP($L127,怪物模板!$A:$N,MATCH(角色!AJ$1,模板表头,0),0))</f>
        <v>11660103</v>
      </c>
      <c r="AK127" s="26">
        <f>IF(VLOOKUP($L127,怪物模板!$A:$N,MATCH(角色!AK$1,模板表头,0),0)=0,"",VLOOKUP($L127,怪物模板!$A:$N,MATCH(角色!AK$1,模板表头,0),0))</f>
        <v>11999529</v>
      </c>
      <c r="AL127" s="26">
        <f>IF(VLOOKUP($L127,怪物模板!$A:$N,MATCH(角色!AL$1,模板表头,0),0)=0,"",VLOOKUP($L127,怪物模板!$A:$N,MATCH(角色!AL$1,模板表头,0),0))</f>
        <v>11999525</v>
      </c>
      <c r="AM127" s="26" t="str">
        <f>VLOOKUP($L127,怪物模板!$A:$N,MATCH(角色!AM$1,模板表头,0),0)</f>
        <v>vashj_boss</v>
      </c>
      <c r="AN127" s="26">
        <v>1.8</v>
      </c>
      <c r="AO127" s="26">
        <v>1</v>
      </c>
      <c r="AP127" s="26"/>
      <c r="AQ127" s="26"/>
      <c r="AR127" s="26" t="s">
        <v>181</v>
      </c>
      <c r="AS127" s="26"/>
      <c r="AT127" s="26">
        <v>92430205</v>
      </c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>
        <f t="shared" si="22"/>
        <v>-3000</v>
      </c>
      <c r="BJ127" s="26">
        <f t="shared" si="23"/>
        <v>-1000</v>
      </c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 t="str">
        <f t="shared" si="36"/>
        <v/>
      </c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 t="str">
        <f t="shared" si="33"/>
        <v/>
      </c>
      <c r="CH127" s="26" t="str">
        <f t="shared" si="33"/>
        <v/>
      </c>
      <c r="CI127" s="26" t="str">
        <f t="shared" si="33"/>
        <v/>
      </c>
      <c r="CJ127" s="26" t="str">
        <f t="shared" si="33"/>
        <v/>
      </c>
      <c r="CK127" s="26" t="str">
        <f t="shared" si="33"/>
        <v/>
      </c>
      <c r="CL127" s="26" t="str">
        <f t="shared" si="33"/>
        <v/>
      </c>
      <c r="CM127" s="26" t="str">
        <f t="shared" si="33"/>
        <v/>
      </c>
      <c r="CN127" s="26" t="str">
        <f t="shared" si="33"/>
        <v/>
      </c>
      <c r="CO127" s="26" t="str">
        <f t="shared" si="33"/>
        <v/>
      </c>
    </row>
    <row r="128" spans="1:93" s="12" customFormat="1" ht="16.5" customHeight="1" x14ac:dyDescent="0.15">
      <c r="A128" s="26">
        <v>31032113</v>
      </c>
      <c r="B128" s="26" t="s">
        <v>210</v>
      </c>
      <c r="C128" s="26" t="s">
        <v>212</v>
      </c>
      <c r="D128" s="26">
        <v>30</v>
      </c>
      <c r="E128" s="26" t="s">
        <v>213</v>
      </c>
      <c r="F128" s="26">
        <v>1</v>
      </c>
      <c r="G128" s="26" t="s">
        <v>218</v>
      </c>
      <c r="H128" s="26">
        <v>4</v>
      </c>
      <c r="I128" s="26" t="str">
        <f>VLOOKUP($L128,怪物模板!$A:$N,MATCH(角色!I$1,模板表头,0),0)</f>
        <v>mag</v>
      </c>
      <c r="J128" s="26"/>
      <c r="K128" s="26"/>
      <c r="L128" s="26" t="s">
        <v>416</v>
      </c>
      <c r="M128" s="26" t="str">
        <f>VLOOKUP($L128,怪物模板!$A:$N,MATCH(角色!M$1,模板表头,0),0)</f>
        <v>无对应英雄</v>
      </c>
      <c r="N128" s="26" t="str">
        <f>VLOOKUP($L128,怪物模板!$A:$N,MATCH(角色!N$1,模板表头,0),0)</f>
        <v>统一BOSS模板</v>
      </c>
      <c r="O128" s="26" t="s">
        <v>38</v>
      </c>
      <c r="P128" s="26">
        <v>6</v>
      </c>
      <c r="Q128" s="26">
        <v>3</v>
      </c>
      <c r="R128" s="26">
        <f>VLOOKUP(P128,辅助表!$A$2:$B$10,2,FALSE)</f>
        <v>4</v>
      </c>
      <c r="S128" s="26" t="str">
        <f>VLOOKUP($L128,怪物模板!$A:$N,MATCH(角色!S$1,模板表头,0),0)</f>
        <v>chaos</v>
      </c>
      <c r="T128" s="26" t="s">
        <v>27</v>
      </c>
      <c r="U128" s="26" t="s">
        <v>222</v>
      </c>
      <c r="V128" s="26"/>
      <c r="W128" s="26"/>
      <c r="X128" s="26"/>
      <c r="Y128" s="26">
        <v>13996203</v>
      </c>
      <c r="Z128" s="26"/>
      <c r="AA128" s="26"/>
      <c r="AB128" s="26">
        <v>4</v>
      </c>
      <c r="AC128" s="26">
        <v>6</v>
      </c>
      <c r="AD128" s="26"/>
      <c r="AE128" s="26">
        <f t="shared" si="35"/>
        <v>20</v>
      </c>
      <c r="AF128" s="26">
        <f t="shared" si="34"/>
        <v>50</v>
      </c>
      <c r="AG128" s="26" t="str">
        <f>VLOOKUP($L128,怪物模板!$A:$N,MATCH(角色!AG$1,模板表头,0),0)</f>
        <v>range.kelthuzad</v>
      </c>
      <c r="AH128" s="26">
        <f>IF(VLOOKUP($L128,怪物模板!$A:$N,MATCH(角色!AH$1,模板表头,0),0)=0,"",VLOOKUP($L128,怪物模板!$A:$N,MATCH(角色!AH$1,模板表头,0),0))</f>
        <v>11660201</v>
      </c>
      <c r="AI128" s="26">
        <f>IF(VLOOKUP($L128,怪物模板!$A:$N,MATCH(角色!AI$1,模板表头,0),0)=0,"",VLOOKUP($L128,怪物模板!$A:$N,MATCH(角色!AI$1,模板表头,0),0))</f>
        <v>11660202</v>
      </c>
      <c r="AJ128" s="26">
        <f>IF(VLOOKUP($L128,怪物模板!$A:$N,MATCH(角色!AJ$1,模板表头,0),0)=0,"",VLOOKUP($L128,怪物模板!$A:$N,MATCH(角色!AJ$1,模板表头,0),0))</f>
        <v>11999506</v>
      </c>
      <c r="AK128" s="26">
        <f>IF(VLOOKUP($L128,怪物模板!$A:$N,MATCH(角色!AK$1,模板表头,0),0)=0,"",VLOOKUP($L128,怪物模板!$A:$N,MATCH(角色!AK$1,模板表头,0),0))</f>
        <v>11999504</v>
      </c>
      <c r="AL128" s="26" t="str">
        <f>IF(VLOOKUP($L128,怪物模板!$A:$N,MATCH(角色!AL$1,模板表头,0),0)=0,"",VLOOKUP($L128,怪物模板!$A:$N,MATCH(角色!AL$1,模板表头,0),0))</f>
        <v/>
      </c>
      <c r="AM128" s="26" t="str">
        <f>VLOOKUP($L128,怪物模板!$A:$N,MATCH(角色!AM$1,模板表头,0),0)</f>
        <v>kelthuzad</v>
      </c>
      <c r="AN128" s="26">
        <v>1.8</v>
      </c>
      <c r="AO128" s="26">
        <v>1</v>
      </c>
      <c r="AP128" s="26"/>
      <c r="AQ128" s="26"/>
      <c r="AR128" s="26" t="s">
        <v>181</v>
      </c>
      <c r="AS128" s="26"/>
      <c r="AT128" s="26">
        <v>92430204</v>
      </c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>
        <f t="shared" si="22"/>
        <v>-3000</v>
      </c>
      <c r="BJ128" s="26">
        <f t="shared" si="23"/>
        <v>-1000</v>
      </c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 t="str">
        <f t="shared" si="36"/>
        <v/>
      </c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 t="str">
        <f t="shared" si="33"/>
        <v/>
      </c>
      <c r="CH128" s="26" t="str">
        <f t="shared" si="33"/>
        <v/>
      </c>
      <c r="CI128" s="26" t="str">
        <f t="shared" si="33"/>
        <v/>
      </c>
      <c r="CJ128" s="26" t="str">
        <f t="shared" si="33"/>
        <v/>
      </c>
      <c r="CK128" s="26" t="str">
        <f t="shared" si="33"/>
        <v/>
      </c>
      <c r="CL128" s="26" t="str">
        <f t="shared" si="33"/>
        <v/>
      </c>
      <c r="CM128" s="26" t="str">
        <f t="shared" si="33"/>
        <v/>
      </c>
      <c r="CN128" s="26" t="str">
        <f t="shared" si="33"/>
        <v/>
      </c>
      <c r="CO128" s="26" t="str">
        <f t="shared" si="33"/>
        <v/>
      </c>
    </row>
    <row r="129" spans="1:93" s="12" customFormat="1" ht="16.5" customHeight="1" x14ac:dyDescent="0.15">
      <c r="A129" s="26">
        <v>31032114</v>
      </c>
      <c r="B129" s="26" t="s">
        <v>211</v>
      </c>
      <c r="C129" s="26" t="s">
        <v>212</v>
      </c>
      <c r="D129" s="26">
        <v>30</v>
      </c>
      <c r="E129" s="26" t="s">
        <v>213</v>
      </c>
      <c r="F129" s="26">
        <v>1</v>
      </c>
      <c r="G129" s="26" t="s">
        <v>218</v>
      </c>
      <c r="H129" s="26">
        <v>2</v>
      </c>
      <c r="I129" s="26" t="str">
        <f>VLOOKUP($L129,怪物模板!$A:$N,MATCH(角色!I$1,模板表头,0),0)</f>
        <v>mag</v>
      </c>
      <c r="J129" s="26"/>
      <c r="K129" s="26"/>
      <c r="L129" s="26" t="s">
        <v>501</v>
      </c>
      <c r="M129" s="26" t="str">
        <f>VLOOKUP($L129,怪物模板!$A:$N,MATCH(角色!M$1,模板表头,0),0)</f>
        <v>死亡骑士</v>
      </c>
      <c r="N129" s="26" t="str">
        <f>VLOOKUP($L129,怪物模板!$A:$N,MATCH(角色!N$1,模板表头,0),0)</f>
        <v>统一BOSS模板</v>
      </c>
      <c r="O129" s="26" t="s">
        <v>38</v>
      </c>
      <c r="P129" s="26">
        <v>5</v>
      </c>
      <c r="Q129" s="26">
        <v>3</v>
      </c>
      <c r="R129" s="26">
        <f>VLOOKUP(P129,辅助表!$A$2:$B$10,2,FALSE)</f>
        <v>3</v>
      </c>
      <c r="S129" s="26" t="str">
        <f>VLOOKUP($L129,怪物模板!$A:$N,MATCH(角色!S$1,模板表头,0),0)</f>
        <v>chaos</v>
      </c>
      <c r="T129" s="26" t="s">
        <v>27</v>
      </c>
      <c r="U129" s="26" t="s">
        <v>222</v>
      </c>
      <c r="V129" s="26"/>
      <c r="W129" s="26"/>
      <c r="X129" s="26"/>
      <c r="Y129" s="26">
        <v>13996208</v>
      </c>
      <c r="Z129" s="26"/>
      <c r="AA129" s="26"/>
      <c r="AB129" s="26">
        <v>4</v>
      </c>
      <c r="AC129" s="26">
        <v>6</v>
      </c>
      <c r="AD129" s="26"/>
      <c r="AE129" s="26">
        <f t="shared" si="35"/>
        <v>20</v>
      </c>
      <c r="AF129" s="26">
        <f t="shared" si="34"/>
        <v>50</v>
      </c>
      <c r="AG129" s="26" t="str">
        <f>VLOOKUP($L129,怪物模板!$A:$N,MATCH(角色!AG$1,模板表头,0),0)</f>
        <v>melee.knight_rider</v>
      </c>
      <c r="AH129" s="26">
        <f>IF(VLOOKUP($L129,怪物模板!$A:$N,MATCH(角色!AH$1,模板表头,0),0)=0,"",VLOOKUP($L129,怪物模板!$A:$N,MATCH(角色!AH$1,模板表头,0),0))</f>
        <v>11660301</v>
      </c>
      <c r="AI129" s="26">
        <f>IF(VLOOKUP($L129,怪物模板!$A:$N,MATCH(角色!AI$1,模板表头,0),0)=0,"",VLOOKUP($L129,怪物模板!$A:$N,MATCH(角色!AI$1,模板表头,0),0))</f>
        <v>11660302</v>
      </c>
      <c r="AJ129" s="26">
        <f>IF(VLOOKUP($L129,怪物模板!$A:$N,MATCH(角色!AJ$1,模板表头,0),0)=0,"",VLOOKUP($L129,怪物模板!$A:$N,MATCH(角色!AJ$1,模板表头,0),0))</f>
        <v>11660303</v>
      </c>
      <c r="AK129" s="26">
        <f>IF(VLOOKUP($L129,怪物模板!$A:$N,MATCH(角色!AK$1,模板表头,0),0)=0,"",VLOOKUP($L129,怪物模板!$A:$N,MATCH(角色!AK$1,模板表头,0),0))</f>
        <v>11660304</v>
      </c>
      <c r="AL129" s="26" t="str">
        <f>IF(VLOOKUP($L129,怪物模板!$A:$N,MATCH(角色!AL$1,模板表头,0),0)=0,"",VLOOKUP($L129,怪物模板!$A:$N,MATCH(角色!AL$1,模板表头,0),0))</f>
        <v/>
      </c>
      <c r="AM129" s="26" t="str">
        <f>VLOOKUP($L129,怪物模板!$A:$N,MATCH(角色!AM$1,模板表头,0),0)</f>
        <v>lich_king</v>
      </c>
      <c r="AN129" s="26">
        <v>1.8</v>
      </c>
      <c r="AO129" s="26">
        <v>1</v>
      </c>
      <c r="AP129" s="26"/>
      <c r="AQ129" s="26"/>
      <c r="AR129" s="26" t="s">
        <v>181</v>
      </c>
      <c r="AS129" s="26"/>
      <c r="AT129" s="26">
        <v>92430202</v>
      </c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>
        <f t="shared" si="22"/>
        <v>-3000</v>
      </c>
      <c r="BJ129" s="26">
        <f t="shared" si="23"/>
        <v>-1000</v>
      </c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 t="str">
        <f t="shared" si="36"/>
        <v/>
      </c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 t="str">
        <f t="shared" si="33"/>
        <v/>
      </c>
      <c r="CH129" s="26" t="str">
        <f t="shared" si="33"/>
        <v/>
      </c>
      <c r="CI129" s="26" t="str">
        <f t="shared" si="33"/>
        <v/>
      </c>
      <c r="CJ129" s="26" t="str">
        <f t="shared" si="33"/>
        <v/>
      </c>
      <c r="CK129" s="26" t="str">
        <f t="shared" si="33"/>
        <v/>
      </c>
      <c r="CL129" s="26" t="str">
        <f t="shared" si="33"/>
        <v/>
      </c>
      <c r="CM129" s="26" t="str">
        <f t="shared" si="33"/>
        <v/>
      </c>
      <c r="CN129" s="26" t="str">
        <f t="shared" si="33"/>
        <v/>
      </c>
      <c r="CO129" s="26" t="str">
        <f t="shared" si="33"/>
        <v/>
      </c>
    </row>
    <row r="130" spans="1:93" s="12" customFormat="1" ht="16.5" customHeight="1" x14ac:dyDescent="0.15">
      <c r="A130" s="26">
        <v>31032115</v>
      </c>
      <c r="B130" s="26" t="s">
        <v>205</v>
      </c>
      <c r="C130" s="26" t="s">
        <v>212</v>
      </c>
      <c r="D130" s="26">
        <v>30</v>
      </c>
      <c r="E130" s="26" t="s">
        <v>213</v>
      </c>
      <c r="F130" s="26">
        <v>1</v>
      </c>
      <c r="G130" s="26" t="s">
        <v>218</v>
      </c>
      <c r="H130" s="26">
        <v>2</v>
      </c>
      <c r="I130" s="26" t="str">
        <f>VLOOKUP($L130,怪物模板!$A:$N,MATCH(角色!I$1,模板表头,0),0)</f>
        <v>mag</v>
      </c>
      <c r="J130" s="26"/>
      <c r="K130" s="26"/>
      <c r="L130" s="26" t="s">
        <v>410</v>
      </c>
      <c r="M130" s="26" t="str">
        <f>VLOOKUP($L130,怪物模板!$A:$N,MATCH(角色!M$1,模板表头,0),0)</f>
        <v>无对应英雄</v>
      </c>
      <c r="N130" s="26" t="str">
        <f>VLOOKUP($L130,怪物模板!$A:$N,MATCH(角色!N$1,模板表头,0),0)</f>
        <v>统一BOSS模板</v>
      </c>
      <c r="O130" s="26" t="s">
        <v>38</v>
      </c>
      <c r="P130" s="26">
        <v>5</v>
      </c>
      <c r="Q130" s="26">
        <v>3</v>
      </c>
      <c r="R130" s="26">
        <f>VLOOKUP(P130,辅助表!$A$2:$B$10,2,FALSE)</f>
        <v>3</v>
      </c>
      <c r="S130" s="26" t="str">
        <f>VLOOKUP($L130,怪物模板!$A:$N,MATCH(角色!S$1,模板表头,0),0)</f>
        <v>chaos</v>
      </c>
      <c r="T130" s="26" t="s">
        <v>27</v>
      </c>
      <c r="U130" s="26" t="s">
        <v>222</v>
      </c>
      <c r="V130" s="26"/>
      <c r="W130" s="26"/>
      <c r="X130" s="26"/>
      <c r="Y130" s="26">
        <v>13996206</v>
      </c>
      <c r="Z130" s="26"/>
      <c r="AA130" s="26"/>
      <c r="AB130" s="26">
        <v>4</v>
      </c>
      <c r="AC130" s="26">
        <v>6</v>
      </c>
      <c r="AD130" s="26"/>
      <c r="AE130" s="26">
        <f t="shared" si="35"/>
        <v>20</v>
      </c>
      <c r="AF130" s="26">
        <f t="shared" si="34"/>
        <v>50</v>
      </c>
      <c r="AG130" s="26" t="str">
        <f>VLOOKUP($L130,怪物模板!$A:$N,MATCH(角色!AG$1,模板表头,0),0)</f>
        <v>misc.5skills_target_is_valid</v>
      </c>
      <c r="AH130" s="26">
        <f>IF(VLOOKUP($L130,怪物模板!$A:$N,MATCH(角色!AH$1,模板表头,0),0)=0,"",VLOOKUP($L130,怪物模板!$A:$N,MATCH(角色!AH$1,模板表头,0),0))</f>
        <v>11860501</v>
      </c>
      <c r="AI130" s="26">
        <f>IF(VLOOKUP($L130,怪物模板!$A:$N,MATCH(角色!AI$1,模板表头,0),0)=0,"",VLOOKUP($L130,怪物模板!$A:$N,MATCH(角色!AI$1,模板表头,0),0))</f>
        <v>11860502</v>
      </c>
      <c r="AJ130" s="26">
        <f>IF(VLOOKUP($L130,怪物模板!$A:$N,MATCH(角色!AJ$1,模板表头,0),0)=0,"",VLOOKUP($L130,怪物模板!$A:$N,MATCH(角色!AJ$1,模板表头,0),0))</f>
        <v>11860503</v>
      </c>
      <c r="AK130" s="26">
        <f>IF(VLOOKUP($L130,怪物模板!$A:$N,MATCH(角色!AK$1,模板表头,0),0)=0,"",VLOOKUP($L130,怪物模板!$A:$N,MATCH(角色!AK$1,模板表头,0),0))</f>
        <v>11999517</v>
      </c>
      <c r="AL130" s="26" t="str">
        <f>IF(VLOOKUP($L130,怪物模板!$A:$N,MATCH(角色!AL$1,模板表头,0),0)=0,"",VLOOKUP($L130,怪物模板!$A:$N,MATCH(角色!AL$1,模板表头,0),0))</f>
        <v/>
      </c>
      <c r="AM130" s="26" t="str">
        <f>VLOOKUP($L130,怪物模板!$A:$N,MATCH(角色!AM$1,模板表头,0),0)</f>
        <v>lohsemartheron</v>
      </c>
      <c r="AN130" s="26">
        <v>1.8</v>
      </c>
      <c r="AO130" s="26">
        <v>1</v>
      </c>
      <c r="AP130" s="26"/>
      <c r="AQ130" s="26"/>
      <c r="AR130" s="26" t="s">
        <v>181</v>
      </c>
      <c r="AS130" s="26"/>
      <c r="AT130" s="26">
        <v>92430205</v>
      </c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>
        <f t="shared" si="22"/>
        <v>-3000</v>
      </c>
      <c r="BJ130" s="26">
        <f t="shared" si="23"/>
        <v>-1000</v>
      </c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 t="str">
        <f t="shared" si="36"/>
        <v/>
      </c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 t="str">
        <f t="shared" si="33"/>
        <v/>
      </c>
      <c r="CH130" s="26" t="str">
        <f t="shared" si="33"/>
        <v/>
      </c>
      <c r="CI130" s="26" t="str">
        <f t="shared" si="33"/>
        <v/>
      </c>
      <c r="CJ130" s="26" t="str">
        <f t="shared" si="33"/>
        <v/>
      </c>
      <c r="CK130" s="26" t="str">
        <f t="shared" si="33"/>
        <v/>
      </c>
      <c r="CL130" s="26" t="str">
        <f t="shared" si="33"/>
        <v/>
      </c>
      <c r="CM130" s="26" t="str">
        <f t="shared" si="33"/>
        <v/>
      </c>
      <c r="CN130" s="26" t="str">
        <f t="shared" si="33"/>
        <v/>
      </c>
      <c r="CO130" s="26" t="str">
        <f t="shared" si="33"/>
        <v/>
      </c>
    </row>
    <row r="131" spans="1:93" s="12" customFormat="1" ht="16.5" customHeight="1" x14ac:dyDescent="0.15">
      <c r="A131" s="26">
        <v>31032116</v>
      </c>
      <c r="B131" s="26" t="s">
        <v>200</v>
      </c>
      <c r="C131" s="26" t="s">
        <v>212</v>
      </c>
      <c r="D131" s="26">
        <v>30</v>
      </c>
      <c r="E131" s="26" t="s">
        <v>213</v>
      </c>
      <c r="F131" s="26">
        <v>1</v>
      </c>
      <c r="G131" s="26" t="s">
        <v>218</v>
      </c>
      <c r="H131" s="26">
        <v>3</v>
      </c>
      <c r="I131" s="26" t="str">
        <f>VLOOKUP($L131,怪物模板!$A:$N,MATCH(角色!I$1,模板表头,0),0)</f>
        <v>mag</v>
      </c>
      <c r="J131" s="26"/>
      <c r="K131" s="26"/>
      <c r="L131" s="26" t="s">
        <v>421</v>
      </c>
      <c r="M131" s="26" t="str">
        <f>VLOOKUP($L131,怪物模板!$A:$N,MATCH(角色!M$1,模板表头,0),0)</f>
        <v>嗜血狼人</v>
      </c>
      <c r="N131" s="26" t="str">
        <f>VLOOKUP($L131,怪物模板!$A:$N,MATCH(角色!N$1,模板表头,0),0)</f>
        <v>BOSS4技能版</v>
      </c>
      <c r="O131" s="26" t="s">
        <v>37</v>
      </c>
      <c r="P131" s="26">
        <v>7</v>
      </c>
      <c r="Q131" s="26">
        <v>4</v>
      </c>
      <c r="R131" s="26">
        <v>4</v>
      </c>
      <c r="S131" s="26" t="str">
        <f>VLOOKUP($L131,怪物模板!$A:$N,MATCH(角色!S$1,模板表头,0),0)</f>
        <v>horde</v>
      </c>
      <c r="T131" s="26" t="s">
        <v>27</v>
      </c>
      <c r="U131" s="26" t="s">
        <v>222</v>
      </c>
      <c r="V131" s="26"/>
      <c r="W131" s="26"/>
      <c r="X131" s="26"/>
      <c r="Y131" s="26">
        <v>13996206</v>
      </c>
      <c r="Z131" s="26"/>
      <c r="AA131" s="26"/>
      <c r="AB131" s="26">
        <v>4</v>
      </c>
      <c r="AC131" s="26">
        <v>6</v>
      </c>
      <c r="AD131" s="26"/>
      <c r="AE131" s="26">
        <f t="shared" si="35"/>
        <v>20</v>
      </c>
      <c r="AF131" s="26">
        <f t="shared" si="34"/>
        <v>50</v>
      </c>
      <c r="AG131" s="26" t="str">
        <f>VLOOKUP($L131,怪物模板!$A:$N,MATCH(角色!AG$1,模板表头,0),0)</f>
        <v>melee.greymane</v>
      </c>
      <c r="AH131" s="26">
        <f>IF(VLOOKUP($L131,怪物模板!$A:$N,MATCH(角色!AH$1,模板表头,0),0)=0,"",VLOOKUP($L131,怪物模板!$A:$N,MATCH(角色!AH$1,模板表头,0),0))</f>
        <v>11960501</v>
      </c>
      <c r="AI131" s="26">
        <f>IF(VLOOKUP($L131,怪物模板!$A:$N,MATCH(角色!AI$1,模板表头,0),0)=0,"",VLOOKUP($L131,怪物模板!$A:$N,MATCH(角色!AI$1,模板表头,0),0))</f>
        <v>11960502</v>
      </c>
      <c r="AJ131" s="26">
        <f>IF(VLOOKUP($L131,怪物模板!$A:$N,MATCH(角色!AJ$1,模板表头,0),0)=0,"",VLOOKUP($L131,怪物模板!$A:$N,MATCH(角色!AJ$1,模板表头,0),0))</f>
        <v>11960503</v>
      </c>
      <c r="AK131" s="26">
        <f>IF(VLOOKUP($L131,怪物模板!$A:$N,MATCH(角色!AK$1,模板表头,0),0)=0,"",VLOOKUP($L131,怪物模板!$A:$N,MATCH(角色!AK$1,模板表头,0),0))</f>
        <v>11960504</v>
      </c>
      <c r="AL131" s="26" t="str">
        <f>IF(VLOOKUP($L131,怪物模板!$A:$N,MATCH(角色!AL$1,模板表头,0),0)=0,"",VLOOKUP($L131,怪物模板!$A:$N,MATCH(角色!AL$1,模板表头,0),0))</f>
        <v/>
      </c>
      <c r="AM131" s="26" t="str">
        <f>VLOOKUP($L131,怪物模板!$A:$N,MATCH(角色!AM$1,模板表头,0),0)</f>
        <v>greymane_boss</v>
      </c>
      <c r="AN131" s="26">
        <v>1.8</v>
      </c>
      <c r="AO131" s="26">
        <v>1</v>
      </c>
      <c r="AP131" s="26"/>
      <c r="AQ131" s="26"/>
      <c r="AR131" s="26" t="s">
        <v>181</v>
      </c>
      <c r="AS131" s="26"/>
      <c r="AT131" s="26">
        <v>92430205</v>
      </c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>
        <f t="shared" si="22"/>
        <v>-3000</v>
      </c>
      <c r="BJ131" s="26">
        <f t="shared" si="23"/>
        <v>-1000</v>
      </c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 t="str">
        <f t="shared" si="36"/>
        <v/>
      </c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 t="str">
        <f t="shared" si="33"/>
        <v/>
      </c>
      <c r="CH131" s="26" t="str">
        <f t="shared" si="33"/>
        <v/>
      </c>
      <c r="CI131" s="26" t="str">
        <f t="shared" si="33"/>
        <v/>
      </c>
      <c r="CJ131" s="26" t="str">
        <f t="shared" si="33"/>
        <v/>
      </c>
      <c r="CK131" s="26" t="str">
        <f t="shared" si="33"/>
        <v/>
      </c>
      <c r="CL131" s="26" t="str">
        <f t="shared" si="33"/>
        <v/>
      </c>
      <c r="CM131" s="26" t="str">
        <f t="shared" si="33"/>
        <v/>
      </c>
      <c r="CN131" s="26" t="str">
        <f t="shared" si="33"/>
        <v/>
      </c>
      <c r="CO131" s="26" t="str">
        <f t="shared" si="33"/>
        <v/>
      </c>
    </row>
    <row r="132" spans="1:93" s="12" customFormat="1" ht="16.5" customHeight="1" x14ac:dyDescent="0.15">
      <c r="A132" s="26">
        <v>31032117</v>
      </c>
      <c r="B132" s="26" t="s">
        <v>202</v>
      </c>
      <c r="C132" s="26" t="s">
        <v>212</v>
      </c>
      <c r="D132" s="26">
        <v>30</v>
      </c>
      <c r="E132" s="26" t="s">
        <v>213</v>
      </c>
      <c r="F132" s="26">
        <v>1</v>
      </c>
      <c r="G132" s="26" t="s">
        <v>218</v>
      </c>
      <c r="H132" s="26">
        <v>2</v>
      </c>
      <c r="I132" s="26" t="str">
        <f>VLOOKUP($L132,怪物模板!$A:$N,MATCH(角色!I$1,模板表头,0),0)</f>
        <v>mag</v>
      </c>
      <c r="J132" s="26"/>
      <c r="K132" s="26"/>
      <c r="L132" s="26" t="s">
        <v>389</v>
      </c>
      <c r="M132" s="26" t="str">
        <f>VLOOKUP($L132,怪物模板!$A:$N,MATCH(角色!M$1,模板表头,0),0)</f>
        <v>地狱咆哮</v>
      </c>
      <c r="N132" s="26" t="str">
        <f>VLOOKUP($L132,怪物模板!$A:$N,MATCH(角色!N$1,模板表头,0),0)</f>
        <v>BOSS版，多重镜像</v>
      </c>
      <c r="O132" s="26" t="s">
        <v>38</v>
      </c>
      <c r="P132" s="26">
        <v>5</v>
      </c>
      <c r="Q132" s="26">
        <v>3</v>
      </c>
      <c r="R132" s="26">
        <f>VLOOKUP(P132,辅助表!$A$2:$B$10,2,FALSE)</f>
        <v>3</v>
      </c>
      <c r="S132" s="26" t="str">
        <f>VLOOKUP($L132,怪物模板!$A:$N,MATCH(角色!S$1,模板表头,0),0)</f>
        <v>horde</v>
      </c>
      <c r="T132" s="26" t="s">
        <v>27</v>
      </c>
      <c r="U132" s="26" t="s">
        <v>222</v>
      </c>
      <c r="V132" s="26"/>
      <c r="W132" s="26"/>
      <c r="X132" s="26"/>
      <c r="Y132" s="26">
        <v>13996206</v>
      </c>
      <c r="Z132" s="26"/>
      <c r="AA132" s="26"/>
      <c r="AB132" s="26">
        <v>4</v>
      </c>
      <c r="AC132" s="26">
        <v>6</v>
      </c>
      <c r="AD132" s="26"/>
      <c r="AE132" s="26">
        <f t="shared" si="35"/>
        <v>20</v>
      </c>
      <c r="AF132" s="26">
        <f t="shared" si="34"/>
        <v>50</v>
      </c>
      <c r="AG132" s="26" t="str">
        <f>VLOOKUP($L132,怪物模板!$A:$N,MATCH(角色!AG$1,模板表头,0),0)</f>
        <v>melee.grom</v>
      </c>
      <c r="AH132" s="26">
        <f>IF(VLOOKUP($L132,怪物模板!$A:$N,MATCH(角色!AH$1,模板表头,0),0)=0,"",VLOOKUP($L132,怪物模板!$A:$N,MATCH(角色!AH$1,模板表头,0),0))</f>
        <v>11860201</v>
      </c>
      <c r="AI132" s="26">
        <f>IF(VLOOKUP($L132,怪物模板!$A:$N,MATCH(角色!AI$1,模板表头,0),0)=0,"",VLOOKUP($L132,怪物模板!$A:$N,MATCH(角色!AI$1,模板表头,0),0))</f>
        <v>11999531</v>
      </c>
      <c r="AJ132" s="26">
        <f>IF(VLOOKUP($L132,怪物模板!$A:$N,MATCH(角色!AJ$1,模板表头,0),0)=0,"",VLOOKUP($L132,怪物模板!$A:$N,MATCH(角色!AJ$1,模板表头,0),0))</f>
        <v>11999534</v>
      </c>
      <c r="AK132" s="26">
        <f>IF(VLOOKUP($L132,怪物模板!$A:$N,MATCH(角色!AK$1,模板表头,0),0)=0,"",VLOOKUP($L132,怪物模板!$A:$N,MATCH(角色!AK$1,模板表头,0),0))</f>
        <v>11860204</v>
      </c>
      <c r="AL132" s="26" t="str">
        <f>IF(VLOOKUP($L132,怪物模板!$A:$N,MATCH(角色!AL$1,模板表头,0),0)=0,"",VLOOKUP($L132,怪物模板!$A:$N,MATCH(角色!AL$1,模板表头,0),0))</f>
        <v/>
      </c>
      <c r="AM132" s="26" t="str">
        <f>VLOOKUP($L132,怪物模板!$A:$N,MATCH(角色!AM$1,模板表头,0),0)</f>
        <v>grom</v>
      </c>
      <c r="AN132" s="26">
        <v>1.8</v>
      </c>
      <c r="AO132" s="26">
        <v>1</v>
      </c>
      <c r="AP132" s="26"/>
      <c r="AQ132" s="26"/>
      <c r="AR132" s="26" t="s">
        <v>181</v>
      </c>
      <c r="AS132" s="26"/>
      <c r="AT132" s="26">
        <v>92430205</v>
      </c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>
        <f t="shared" si="22"/>
        <v>-3000</v>
      </c>
      <c r="BJ132" s="26">
        <f t="shared" si="23"/>
        <v>-1000</v>
      </c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 t="str">
        <f t="shared" si="36"/>
        <v/>
      </c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 t="str">
        <f t="shared" si="33"/>
        <v/>
      </c>
      <c r="CH132" s="26" t="str">
        <f t="shared" si="33"/>
        <v/>
      </c>
      <c r="CI132" s="26" t="str">
        <f t="shared" si="33"/>
        <v/>
      </c>
      <c r="CJ132" s="26" t="str">
        <f t="shared" si="33"/>
        <v/>
      </c>
      <c r="CK132" s="26" t="str">
        <f t="shared" si="33"/>
        <v/>
      </c>
      <c r="CL132" s="26" t="str">
        <f t="shared" si="33"/>
        <v/>
      </c>
      <c r="CM132" s="26" t="str">
        <f t="shared" si="33"/>
        <v/>
      </c>
      <c r="CN132" s="26" t="str">
        <f t="shared" si="33"/>
        <v/>
      </c>
      <c r="CO132" s="26" t="str">
        <f t="shared" si="33"/>
        <v/>
      </c>
    </row>
    <row r="133" spans="1:93" s="12" customFormat="1" ht="16.5" customHeight="1" x14ac:dyDescent="0.15">
      <c r="A133" s="26">
        <v>31032118</v>
      </c>
      <c r="B133" s="26" t="s">
        <v>207</v>
      </c>
      <c r="C133" s="26" t="s">
        <v>212</v>
      </c>
      <c r="D133" s="26">
        <v>30</v>
      </c>
      <c r="E133" s="26" t="s">
        <v>213</v>
      </c>
      <c r="F133" s="26">
        <v>1</v>
      </c>
      <c r="G133" s="26" t="s">
        <v>218</v>
      </c>
      <c r="H133" s="26">
        <v>3</v>
      </c>
      <c r="I133" s="26" t="str">
        <f>VLOOKUP($L133,怪物模板!$A:$N,MATCH(角色!I$1,模板表头,0),0)</f>
        <v>phy</v>
      </c>
      <c r="J133" s="26"/>
      <c r="K133" s="26"/>
      <c r="L133" s="26" t="s">
        <v>419</v>
      </c>
      <c r="M133" s="26" t="str">
        <f>VLOOKUP($L133,怪物模板!$A:$N,MATCH(角色!M$1,模板表头,0),0)</f>
        <v>无对应英雄</v>
      </c>
      <c r="N133" s="26" t="str">
        <f>VLOOKUP($L133,怪物模板!$A:$N,MATCH(角色!N$1,模板表头,0),0)</f>
        <v>特别BOSS版</v>
      </c>
      <c r="O133" s="26" t="s">
        <v>37</v>
      </c>
      <c r="P133" s="26">
        <v>7</v>
      </c>
      <c r="Q133" s="26">
        <v>4</v>
      </c>
      <c r="R133" s="26">
        <v>4</v>
      </c>
      <c r="S133" s="26" t="str">
        <f>VLOOKUP($L133,怪物模板!$A:$N,MATCH(角色!S$1,模板表头,0),0)</f>
        <v>horde</v>
      </c>
      <c r="T133" s="26" t="s">
        <v>27</v>
      </c>
      <c r="U133" s="26" t="s">
        <v>222</v>
      </c>
      <c r="V133" s="26"/>
      <c r="W133" s="26"/>
      <c r="X133" s="26"/>
      <c r="Y133" s="26">
        <v>13996208</v>
      </c>
      <c r="Z133" s="26"/>
      <c r="AA133" s="26"/>
      <c r="AB133" s="26">
        <v>4</v>
      </c>
      <c r="AC133" s="26">
        <v>6</v>
      </c>
      <c r="AD133" s="26"/>
      <c r="AE133" s="26">
        <f t="shared" si="35"/>
        <v>20</v>
      </c>
      <c r="AF133" s="26">
        <f t="shared" si="34"/>
        <v>50</v>
      </c>
      <c r="AG133" s="26" t="str">
        <f>VLOOKUP($L133,怪物模板!$A:$N,MATCH(角色!AG$1,模板表头,0),0)</f>
        <v>melee.taranzhu</v>
      </c>
      <c r="AH133" s="26">
        <f>IF(VLOOKUP($L133,怪物模板!$A:$N,MATCH(角色!AH$1,模板表头,0),0)=0,"",VLOOKUP($L133,怪物模板!$A:$N,MATCH(角色!AH$1,模板表头,0),0))</f>
        <v>11999548</v>
      </c>
      <c r="AI133" s="26">
        <f>IF(VLOOKUP($L133,怪物模板!$A:$N,MATCH(角色!AI$1,模板表头,0),0)=0,"",VLOOKUP($L133,怪物模板!$A:$N,MATCH(角色!AI$1,模板表头,0),0))</f>
        <v>11999522</v>
      </c>
      <c r="AJ133" s="26">
        <f>IF(VLOOKUP($L133,怪物模板!$A:$N,MATCH(角色!AJ$1,模板表头,0),0)=0,"",VLOOKUP($L133,怪物模板!$A:$N,MATCH(角色!AJ$1,模板表头,0),0))</f>
        <v>11999523</v>
      </c>
      <c r="AK133" s="26">
        <f>IF(VLOOKUP($L133,怪物模板!$A:$N,MATCH(角色!AK$1,模板表头,0),0)=0,"",VLOOKUP($L133,怪物模板!$A:$N,MATCH(角色!AK$1,模板表头,0),0))</f>
        <v>11999505</v>
      </c>
      <c r="AL133" s="26" t="str">
        <f>IF(VLOOKUP($L133,怪物模板!$A:$N,MATCH(角色!AL$1,模板表头,0),0)=0,"",VLOOKUP($L133,怪物模板!$A:$N,MATCH(角色!AL$1,模板表头,0),0))</f>
        <v/>
      </c>
      <c r="AM133" s="26" t="str">
        <f>VLOOKUP($L133,怪物模板!$A:$N,MATCH(角色!AM$1,模板表头,0),0)</f>
        <v>taranzhu_boss</v>
      </c>
      <c r="AN133" s="26">
        <v>1.8</v>
      </c>
      <c r="AO133" s="26">
        <v>1</v>
      </c>
      <c r="AP133" s="26"/>
      <c r="AQ133" s="26"/>
      <c r="AR133" s="26" t="s">
        <v>181</v>
      </c>
      <c r="AS133" s="26"/>
      <c r="AT133" s="26">
        <v>92430202</v>
      </c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>
        <f t="shared" ref="BI133:BI187" si="37">BI132</f>
        <v>-3000</v>
      </c>
      <c r="BJ133" s="26">
        <f t="shared" ref="BJ133:BJ187" si="38">BJ132</f>
        <v>-1000</v>
      </c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 t="str">
        <f t="shared" si="36"/>
        <v/>
      </c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 t="str">
        <f t="shared" si="33"/>
        <v/>
      </c>
      <c r="CH133" s="26" t="str">
        <f t="shared" si="33"/>
        <v/>
      </c>
      <c r="CI133" s="26" t="str">
        <f t="shared" si="33"/>
        <v/>
      </c>
      <c r="CJ133" s="26" t="str">
        <f t="shared" si="33"/>
        <v/>
      </c>
      <c r="CK133" s="26" t="str">
        <f t="shared" si="33"/>
        <v/>
      </c>
      <c r="CL133" s="26" t="str">
        <f t="shared" si="33"/>
        <v/>
      </c>
      <c r="CM133" s="26" t="str">
        <f t="shared" si="33"/>
        <v/>
      </c>
      <c r="CN133" s="26" t="str">
        <f t="shared" si="33"/>
        <v/>
      </c>
      <c r="CO133" s="26" t="str">
        <f t="shared" si="33"/>
        <v/>
      </c>
    </row>
    <row r="134" spans="1:93" s="13" customFormat="1" ht="16.5" customHeight="1" x14ac:dyDescent="0.15">
      <c r="A134" s="9">
        <v>31032201</v>
      </c>
      <c r="B134" s="9" t="s">
        <v>494</v>
      </c>
      <c r="C134" s="9" t="s">
        <v>227</v>
      </c>
      <c r="D134" s="9">
        <v>45</v>
      </c>
      <c r="E134" s="9" t="s">
        <v>223</v>
      </c>
      <c r="F134" s="9">
        <v>1</v>
      </c>
      <c r="G134" s="9" t="s">
        <v>218</v>
      </c>
      <c r="H134" s="9">
        <v>3</v>
      </c>
      <c r="I134" s="9" t="str">
        <f>VLOOKUP($L134,怪物模板!$A:$N,MATCH(角色!I$1,模板表头,0),0)</f>
        <v>mag</v>
      </c>
      <c r="J134" s="9"/>
      <c r="K134" s="9"/>
      <c r="L134" s="9" t="s">
        <v>492</v>
      </c>
      <c r="M134" s="9" t="str">
        <f>VLOOKUP($L134,怪物模板!$A:$N,MATCH(角色!M$1,模板表头,0),0)</f>
        <v>黑魔导少女</v>
      </c>
      <c r="N134" s="9" t="str">
        <f>VLOOKUP($L134,怪物模板!$A:$N,MATCH(角色!N$1,模板表头,0),0)</f>
        <v>统一BOSS模板，同英雄技能+酒利用</v>
      </c>
      <c r="O134" s="9" t="s">
        <v>37</v>
      </c>
      <c r="P134" s="9">
        <v>7</v>
      </c>
      <c r="Q134" s="9">
        <v>4</v>
      </c>
      <c r="R134" s="9">
        <v>4</v>
      </c>
      <c r="S134" s="9" t="str">
        <f>VLOOKUP($L134,怪物模板!$A:$N,MATCH(角色!S$1,模板表头,0),0)</f>
        <v>alliance</v>
      </c>
      <c r="T134" s="9" t="s">
        <v>27</v>
      </c>
      <c r="U134" s="9" t="s">
        <v>275</v>
      </c>
      <c r="V134" s="9"/>
      <c r="W134" s="9"/>
      <c r="X134" s="9"/>
      <c r="Y134" s="9">
        <v>13996203</v>
      </c>
      <c r="Z134" s="9"/>
      <c r="AA134" s="9"/>
      <c r="AB134" s="9">
        <v>4</v>
      </c>
      <c r="AC134" s="9">
        <v>6</v>
      </c>
      <c r="AD134" s="9"/>
      <c r="AE134" s="9">
        <f t="shared" si="35"/>
        <v>20</v>
      </c>
      <c r="AF134" s="9">
        <f t="shared" si="34"/>
        <v>50</v>
      </c>
      <c r="AG134" s="9" t="str">
        <f>VLOOKUP($L134,怪物模板!$A:$N,MATCH(角色!AG$1,模板表头,0),0)</f>
        <v>misc.5skills_is_enemy_second</v>
      </c>
      <c r="AH134" s="9">
        <f>IF(VLOOKUP($L134,怪物模板!$A:$N,MATCH(角色!AH$1,模板表头,0),0)=0,"",VLOOKUP($L134,怪物模板!$A:$N,MATCH(角色!AH$1,模板表头,0),0))</f>
        <v>11760301</v>
      </c>
      <c r="AI134" s="9">
        <f>IF(VLOOKUP($L134,怪物模板!$A:$N,MATCH(角色!AI$1,模板表头,0),0)=0,"",VLOOKUP($L134,怪物模板!$A:$N,MATCH(角色!AI$1,模板表头,0),0))</f>
        <v>11760302</v>
      </c>
      <c r="AJ134" s="9">
        <f>IF(VLOOKUP($L134,怪物模板!$A:$N,MATCH(角色!AJ$1,模板表头,0),0)=0,"",VLOOKUP($L134,怪物模板!$A:$N,MATCH(角色!AJ$1,模板表头,0),0))</f>
        <v>11760303</v>
      </c>
      <c r="AK134" s="9">
        <f>IF(VLOOKUP($L134,怪物模板!$A:$N,MATCH(角色!AK$1,模板表头,0),0)=0,"",VLOOKUP($L134,怪物模板!$A:$N,MATCH(角色!AK$1,模板表头,0),0))</f>
        <v>11760304</v>
      </c>
      <c r="AL134" s="9" t="str">
        <f>IF(VLOOKUP($L134,怪物模板!$A:$N,MATCH(角色!AL$1,模板表头,0),0)=0,"",VLOOKUP($L134,怪物模板!$A:$N,MATCH(角色!AL$1,模板表头,0),0))</f>
        <v/>
      </c>
      <c r="AM134" s="9" t="str">
        <f>VLOOKUP($L134,怪物模板!$A:$N,MATCH(角色!AM$1,模板表头,0),0)</f>
        <v>antonidas</v>
      </c>
      <c r="AN134" s="9">
        <v>1.8</v>
      </c>
      <c r="AO134" s="9">
        <v>1</v>
      </c>
      <c r="AP134" s="9" t="s">
        <v>230</v>
      </c>
      <c r="AQ134" s="9"/>
      <c r="AR134" s="9" t="s">
        <v>189</v>
      </c>
      <c r="AS134" s="9"/>
      <c r="AT134" s="9">
        <v>92430204</v>
      </c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26">
        <v>-1000</v>
      </c>
      <c r="BJ134" s="26">
        <v>0</v>
      </c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 t="str">
        <f t="shared" si="36"/>
        <v/>
      </c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 t="str">
        <f t="shared" si="33"/>
        <v/>
      </c>
      <c r="CH134" s="9" t="str">
        <f t="shared" si="33"/>
        <v/>
      </c>
      <c r="CI134" s="9" t="str">
        <f t="shared" si="33"/>
        <v/>
      </c>
      <c r="CJ134" s="9" t="str">
        <f t="shared" si="33"/>
        <v/>
      </c>
      <c r="CK134" s="9" t="str">
        <f t="shared" si="33"/>
        <v/>
      </c>
      <c r="CL134" s="9" t="str">
        <f t="shared" si="33"/>
        <v/>
      </c>
      <c r="CM134" s="9" t="str">
        <f t="shared" si="33"/>
        <v/>
      </c>
      <c r="CN134" s="9" t="str">
        <f t="shared" si="33"/>
        <v/>
      </c>
      <c r="CO134" s="9" t="str">
        <f t="shared" si="33"/>
        <v/>
      </c>
    </row>
    <row r="135" spans="1:93" s="13" customFormat="1" ht="16.5" customHeight="1" x14ac:dyDescent="0.15">
      <c r="A135" s="9">
        <v>31032202</v>
      </c>
      <c r="B135" s="9" t="s">
        <v>204</v>
      </c>
      <c r="C135" s="9" t="s">
        <v>227</v>
      </c>
      <c r="D135" s="9">
        <v>45</v>
      </c>
      <c r="E135" s="9" t="s">
        <v>223</v>
      </c>
      <c r="F135" s="9">
        <v>1</v>
      </c>
      <c r="G135" s="9" t="s">
        <v>218</v>
      </c>
      <c r="H135" s="9">
        <v>4</v>
      </c>
      <c r="I135" s="9" t="str">
        <f>VLOOKUP($L135,怪物模板!$A:$N,MATCH(角色!I$1,模板表头,0),0)</f>
        <v>mag</v>
      </c>
      <c r="J135" s="9"/>
      <c r="K135" s="9"/>
      <c r="L135" s="9" t="s">
        <v>391</v>
      </c>
      <c r="M135" s="9" t="str">
        <f>VLOOKUP($L135,怪物模板!$A:$N,MATCH(角色!M$1,模板表头,0),0)</f>
        <v>哥布林亲王</v>
      </c>
      <c r="N135" s="9" t="str">
        <f>VLOOKUP($L135,怪物模板!$A:$N,MATCH(角色!N$1,模板表头,0),0)</f>
        <v>统一模板，boss</v>
      </c>
      <c r="O135" s="9" t="s">
        <v>38</v>
      </c>
      <c r="P135" s="9">
        <v>6</v>
      </c>
      <c r="Q135" s="9">
        <v>3</v>
      </c>
      <c r="R135" s="9">
        <f>VLOOKUP(P135,辅助表!$A$2:$B$10,2,FALSE)</f>
        <v>4</v>
      </c>
      <c r="S135" s="9" t="str">
        <f>VLOOKUP($L135,怪物模板!$A:$N,MATCH(角色!S$1,模板表头,0),0)</f>
        <v>horde</v>
      </c>
      <c r="T135" s="9" t="s">
        <v>27</v>
      </c>
      <c r="U135" s="9" t="s">
        <v>224</v>
      </c>
      <c r="V135" s="9"/>
      <c r="W135" s="9"/>
      <c r="X135" s="9"/>
      <c r="Y135" s="9">
        <v>13996203</v>
      </c>
      <c r="Z135" s="9"/>
      <c r="AA135" s="9"/>
      <c r="AB135" s="9">
        <v>4</v>
      </c>
      <c r="AC135" s="9">
        <v>6</v>
      </c>
      <c r="AD135" s="9"/>
      <c r="AE135" s="9">
        <f t="shared" si="35"/>
        <v>20</v>
      </c>
      <c r="AF135" s="9">
        <f t="shared" si="34"/>
        <v>50</v>
      </c>
      <c r="AG135" s="9" t="str">
        <f>VLOOKUP($L135,怪物模板!$A:$N,MATCH(角色!AG$1,模板表头,0),0)</f>
        <v>range.gallywix</v>
      </c>
      <c r="AH135" s="9">
        <f>IF(VLOOKUP($L135,怪物模板!$A:$N,MATCH(角色!AH$1,模板表头,0),0)=0,"",VLOOKUP($L135,怪物模板!$A:$N,MATCH(角色!AH$1,模板表头,0),0))</f>
        <v>11860401</v>
      </c>
      <c r="AI135" s="9">
        <f>IF(VLOOKUP($L135,怪物模板!$A:$N,MATCH(角色!AI$1,模板表头,0),0)=0,"",VLOOKUP($L135,怪物模板!$A:$N,MATCH(角色!AI$1,模板表头,0),0))</f>
        <v>11860402</v>
      </c>
      <c r="AJ135" s="9">
        <f>IF(VLOOKUP($L135,怪物模板!$A:$N,MATCH(角色!AJ$1,模板表头,0),0)=0,"",VLOOKUP($L135,怪物模板!$A:$N,MATCH(角色!AJ$1,模板表头,0),0))</f>
        <v>11860403</v>
      </c>
      <c r="AK135" s="9" t="str">
        <f>IF(VLOOKUP($L135,怪物模板!$A:$N,MATCH(角色!AK$1,模板表头,0),0)=0,"",VLOOKUP($L135,怪物模板!$A:$N,MATCH(角色!AK$1,模板表头,0),0))</f>
        <v/>
      </c>
      <c r="AL135" s="9" t="str">
        <f>IF(VLOOKUP($L135,怪物模板!$A:$N,MATCH(角色!AL$1,模板表头,0),0)=0,"",VLOOKUP($L135,怪物模板!$A:$N,MATCH(角色!AL$1,模板表头,0),0))</f>
        <v/>
      </c>
      <c r="AM135" s="9" t="str">
        <f>VLOOKUP($L135,怪物模板!$A:$N,MATCH(角色!AM$1,模板表头,0),0)</f>
        <v>gallywix_boss</v>
      </c>
      <c r="AN135" s="9">
        <v>1.8</v>
      </c>
      <c r="AO135" s="9">
        <v>1</v>
      </c>
      <c r="AP135" s="9" t="s">
        <v>230</v>
      </c>
      <c r="AQ135" s="9"/>
      <c r="AR135" s="9" t="s">
        <v>181</v>
      </c>
      <c r="AS135" s="9"/>
      <c r="AT135" s="9">
        <v>92430204</v>
      </c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26">
        <f t="shared" si="37"/>
        <v>-1000</v>
      </c>
      <c r="BJ135" s="26">
        <f t="shared" si="38"/>
        <v>0</v>
      </c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 t="str">
        <f t="shared" si="36"/>
        <v/>
      </c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 t="str">
        <f t="shared" si="33"/>
        <v/>
      </c>
      <c r="CH135" s="9" t="str">
        <f t="shared" si="33"/>
        <v/>
      </c>
      <c r="CI135" s="9" t="str">
        <f t="shared" si="33"/>
        <v/>
      </c>
      <c r="CJ135" s="9" t="str">
        <f t="shared" si="33"/>
        <v/>
      </c>
      <c r="CK135" s="9" t="str">
        <f t="shared" si="33"/>
        <v/>
      </c>
      <c r="CL135" s="9" t="str">
        <f t="shared" si="33"/>
        <v/>
      </c>
      <c r="CM135" s="9" t="str">
        <f t="shared" si="33"/>
        <v/>
      </c>
      <c r="CN135" s="9" t="str">
        <f t="shared" si="33"/>
        <v/>
      </c>
      <c r="CO135" s="9" t="str">
        <f t="shared" si="33"/>
        <v/>
      </c>
    </row>
    <row r="136" spans="1:93" s="13" customFormat="1" ht="16.5" customHeight="1" x14ac:dyDescent="0.15">
      <c r="A136" s="9">
        <v>31032203</v>
      </c>
      <c r="B136" s="9" t="s">
        <v>166</v>
      </c>
      <c r="C136" s="9" t="s">
        <v>227</v>
      </c>
      <c r="D136" s="9">
        <v>45</v>
      </c>
      <c r="E136" s="9" t="s">
        <v>223</v>
      </c>
      <c r="F136" s="9">
        <v>1</v>
      </c>
      <c r="G136" s="9" t="s">
        <v>218</v>
      </c>
      <c r="H136" s="9">
        <v>4</v>
      </c>
      <c r="I136" s="9" t="str">
        <f>VLOOKUP($L136,怪物模板!$A:$N,MATCH(角色!I$1,模板表头,0),0)</f>
        <v>mag</v>
      </c>
      <c r="J136" s="9"/>
      <c r="K136" s="9"/>
      <c r="L136" s="9" t="s">
        <v>405</v>
      </c>
      <c r="M136" s="9" t="str">
        <f>VLOOKUP($L136,怪物模板!$A:$N,MATCH(角色!M$1,模板表头,0),0)</f>
        <v>德古拉</v>
      </c>
      <c r="N136" s="9" t="str">
        <f>VLOOKUP($L136,怪物模板!$A:$N,MATCH(角色!N$1,模板表头,0),0)</f>
        <v>统一BOSS模板</v>
      </c>
      <c r="O136" s="9" t="s">
        <v>37</v>
      </c>
      <c r="P136" s="9">
        <v>4</v>
      </c>
      <c r="Q136" s="9">
        <v>3</v>
      </c>
      <c r="R136" s="9">
        <f>VLOOKUP(P136,辅助表!$A$2:$B$10,2,FALSE)</f>
        <v>3</v>
      </c>
      <c r="S136" s="9" t="str">
        <f>VLOOKUP($L136,怪物模板!$A:$N,MATCH(角色!S$1,模板表头,0),0)</f>
        <v>chaos</v>
      </c>
      <c r="T136" s="9" t="s">
        <v>27</v>
      </c>
      <c r="U136" s="9" t="s">
        <v>224</v>
      </c>
      <c r="V136" s="9"/>
      <c r="W136" s="9"/>
      <c r="X136" s="9"/>
      <c r="Y136" s="9">
        <v>13996201</v>
      </c>
      <c r="Z136" s="9"/>
      <c r="AA136" s="9"/>
      <c r="AB136" s="9">
        <v>4</v>
      </c>
      <c r="AC136" s="9">
        <v>6</v>
      </c>
      <c r="AD136" s="9"/>
      <c r="AE136" s="9">
        <f t="shared" si="35"/>
        <v>20</v>
      </c>
      <c r="AF136" s="9">
        <f t="shared" si="34"/>
        <v>50</v>
      </c>
      <c r="AG136" s="9" t="str">
        <f>VLOOKUP($L136,怪物模板!$A:$N,MATCH(角色!AG$1,模板表头,0),0)</f>
        <v>misc.5skills_is_enemy_there</v>
      </c>
      <c r="AH136" s="9">
        <f>IF(VLOOKUP($L136,怪物模板!$A:$N,MATCH(角色!AH$1,模板表头,0),0)=0,"",VLOOKUP($L136,怪物模板!$A:$N,MATCH(角色!AH$1,模板表头,0),0))</f>
        <v>11660401</v>
      </c>
      <c r="AI136" s="9">
        <f>IF(VLOOKUP($L136,怪物模板!$A:$N,MATCH(角色!AI$1,模板表头,0),0)=0,"",VLOOKUP($L136,怪物模板!$A:$N,MATCH(角色!AI$1,模板表头,0),0))</f>
        <v>11660402</v>
      </c>
      <c r="AJ136" s="9">
        <f>IF(VLOOKUP($L136,怪物模板!$A:$N,MATCH(角色!AJ$1,模板表头,0),0)=0,"",VLOOKUP($L136,怪物模板!$A:$N,MATCH(角色!AJ$1,模板表头,0),0))</f>
        <v>11660403</v>
      </c>
      <c r="AK136" s="9">
        <f>IF(VLOOKUP($L136,怪物模板!$A:$N,MATCH(角色!AK$1,模板表头,0),0)=0,"",VLOOKUP($L136,怪物模板!$A:$N,MATCH(角色!AK$1,模板表头,0),0))</f>
        <v>11660404</v>
      </c>
      <c r="AL136" s="9" t="str">
        <f>IF(VLOOKUP($L136,怪物模板!$A:$N,MATCH(角色!AL$1,模板表头,0),0)=0,"",VLOOKUP($L136,怪物模板!$A:$N,MATCH(角色!AL$1,模板表头,0),0))</f>
        <v/>
      </c>
      <c r="AM136" s="9" t="str">
        <f>VLOOKUP($L136,怪物模板!$A:$N,MATCH(角色!AM$1,模板表头,0),0)</f>
        <v>kil_jaeden</v>
      </c>
      <c r="AN136" s="9">
        <v>1.8</v>
      </c>
      <c r="AO136" s="9">
        <v>1</v>
      </c>
      <c r="AP136" s="9" t="s">
        <v>230</v>
      </c>
      <c r="AQ136" s="9"/>
      <c r="AR136" s="9" t="s">
        <v>181</v>
      </c>
      <c r="AS136" s="9"/>
      <c r="AT136" s="9">
        <v>92430203</v>
      </c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26">
        <f t="shared" si="37"/>
        <v>-1000</v>
      </c>
      <c r="BJ136" s="26">
        <f t="shared" si="38"/>
        <v>0</v>
      </c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 t="str">
        <f t="shared" si="36"/>
        <v/>
      </c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 t="str">
        <f t="shared" si="33"/>
        <v/>
      </c>
      <c r="CH136" s="9" t="str">
        <f t="shared" si="33"/>
        <v/>
      </c>
      <c r="CI136" s="9" t="str">
        <f t="shared" si="33"/>
        <v/>
      </c>
      <c r="CJ136" s="9" t="str">
        <f t="shared" si="33"/>
        <v/>
      </c>
      <c r="CK136" s="9" t="str">
        <f t="shared" si="33"/>
        <v/>
      </c>
      <c r="CL136" s="9" t="str">
        <f t="shared" si="33"/>
        <v/>
      </c>
      <c r="CM136" s="9" t="str">
        <f t="shared" si="33"/>
        <v/>
      </c>
      <c r="CN136" s="9" t="str">
        <f t="shared" si="33"/>
        <v/>
      </c>
      <c r="CO136" s="9" t="str">
        <f t="shared" si="33"/>
        <v/>
      </c>
    </row>
    <row r="137" spans="1:93" s="13" customFormat="1" ht="16.5" customHeight="1" x14ac:dyDescent="0.15">
      <c r="A137" s="9">
        <v>31032204</v>
      </c>
      <c r="B137" s="9" t="s">
        <v>192</v>
      </c>
      <c r="C137" s="9" t="s">
        <v>227</v>
      </c>
      <c r="D137" s="9">
        <v>45</v>
      </c>
      <c r="E137" s="9" t="s">
        <v>223</v>
      </c>
      <c r="F137" s="9">
        <v>1</v>
      </c>
      <c r="G137" s="9" t="s">
        <v>218</v>
      </c>
      <c r="H137" s="9">
        <v>4</v>
      </c>
      <c r="I137" s="9" t="str">
        <f>VLOOKUP($L137,怪物模板!$A:$N,MATCH(角色!I$1,模板表头,0),0)</f>
        <v>mag</v>
      </c>
      <c r="J137" s="9"/>
      <c r="K137" s="9"/>
      <c r="L137" s="9" t="s">
        <v>394</v>
      </c>
      <c r="M137" s="9" t="str">
        <f>VLOOKUP($L137,怪物模板!$A:$N,MATCH(角色!M$1,模板表头,0),0)</f>
        <v>美队</v>
      </c>
      <c r="N137" s="9" t="str">
        <f>VLOOKUP($L137,怪物模板!$A:$N,MATCH(角色!N$1,模板表头,0),0)</f>
        <v>BOSS特别3技能版</v>
      </c>
      <c r="O137" s="9" t="s">
        <v>38</v>
      </c>
      <c r="P137" s="9">
        <v>6</v>
      </c>
      <c r="Q137" s="9">
        <v>3</v>
      </c>
      <c r="R137" s="9">
        <f>VLOOKUP(P137,辅助表!$A$2:$B$10,2,FALSE)</f>
        <v>4</v>
      </c>
      <c r="S137" s="9" t="str">
        <f>VLOOKUP($L137,怪物模板!$A:$N,MATCH(角色!S$1,模板表头,0),0)</f>
        <v>alliance</v>
      </c>
      <c r="T137" s="9" t="s">
        <v>27</v>
      </c>
      <c r="U137" s="9" t="s">
        <v>224</v>
      </c>
      <c r="V137" s="9"/>
      <c r="W137" s="9"/>
      <c r="X137" s="9"/>
      <c r="Y137" s="9">
        <v>13996208</v>
      </c>
      <c r="Z137" s="9"/>
      <c r="AA137" s="9"/>
      <c r="AB137" s="9">
        <v>4</v>
      </c>
      <c r="AC137" s="9">
        <v>6</v>
      </c>
      <c r="AD137" s="9"/>
      <c r="AE137" s="9">
        <f t="shared" si="35"/>
        <v>20</v>
      </c>
      <c r="AF137" s="9">
        <f t="shared" si="34"/>
        <v>50</v>
      </c>
      <c r="AG137" s="9" t="str">
        <f>VLOOKUP($L137,怪物模板!$A:$N,MATCH(角色!AG$1,模板表头,0),0)</f>
        <v>misc.5skills_target_is_valid</v>
      </c>
      <c r="AH137" s="9">
        <f>IF(VLOOKUP($L137,怪物模板!$A:$N,MATCH(角色!AH$1,模板表头,0),0)=0,"",VLOOKUP($L137,怪物模板!$A:$N,MATCH(角色!AH$1,模板表头,0),0))</f>
        <v>11960301</v>
      </c>
      <c r="AI137" s="9">
        <f>IF(VLOOKUP($L137,怪物模板!$A:$N,MATCH(角色!AI$1,模板表头,0),0)=0,"",VLOOKUP($L137,怪物模板!$A:$N,MATCH(角色!AI$1,模板表头,0),0))</f>
        <v>11960302</v>
      </c>
      <c r="AJ137" s="9">
        <f>IF(VLOOKUP($L137,怪物模板!$A:$N,MATCH(角色!AJ$1,模板表头,0),0)=0,"",VLOOKUP($L137,怪物模板!$A:$N,MATCH(角色!AJ$1,模板表头,0),0))</f>
        <v>11960303</v>
      </c>
      <c r="AK137" s="9">
        <f>IF(VLOOKUP($L137,怪物模板!$A:$N,MATCH(角色!AK$1,模板表头,0),0)=0,"",VLOOKUP($L137,怪物模板!$A:$N,MATCH(角色!AK$1,模板表头,0),0))</f>
        <v>11960304</v>
      </c>
      <c r="AL137" s="9" t="str">
        <f>IF(VLOOKUP($L137,怪物模板!$A:$N,MATCH(角色!AL$1,模板表头,0),0)=0,"",VLOOKUP($L137,怪物模板!$A:$N,MATCH(角色!AL$1,模板表头,0),0))</f>
        <v/>
      </c>
      <c r="AM137" s="9" t="str">
        <f>VLOOKUP($L137,怪物模板!$A:$N,MATCH(角色!AM$1,模板表头,0),0)</f>
        <v>varian_new</v>
      </c>
      <c r="AN137" s="9">
        <v>1.8</v>
      </c>
      <c r="AO137" s="9">
        <v>1</v>
      </c>
      <c r="AP137" s="9" t="s">
        <v>234</v>
      </c>
      <c r="AQ137" s="9"/>
      <c r="AR137" s="9" t="s">
        <v>189</v>
      </c>
      <c r="AS137" s="9"/>
      <c r="AT137" s="9">
        <v>92430202</v>
      </c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26">
        <f t="shared" si="37"/>
        <v>-1000</v>
      </c>
      <c r="BJ137" s="26">
        <f t="shared" si="38"/>
        <v>0</v>
      </c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 t="str">
        <f t="shared" si="36"/>
        <v/>
      </c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 t="str">
        <f t="shared" si="33"/>
        <v/>
      </c>
      <c r="CH137" s="9" t="str">
        <f t="shared" si="33"/>
        <v/>
      </c>
      <c r="CI137" s="9" t="str">
        <f t="shared" si="33"/>
        <v/>
      </c>
      <c r="CJ137" s="9" t="str">
        <f t="shared" si="33"/>
        <v/>
      </c>
      <c r="CK137" s="9" t="str">
        <f t="shared" si="33"/>
        <v/>
      </c>
      <c r="CL137" s="9" t="str">
        <f t="shared" si="33"/>
        <v/>
      </c>
      <c r="CM137" s="9" t="str">
        <f t="shared" si="33"/>
        <v/>
      </c>
      <c r="CN137" s="9" t="str">
        <f t="shared" si="33"/>
        <v/>
      </c>
      <c r="CO137" s="9" t="str">
        <f t="shared" si="33"/>
        <v/>
      </c>
    </row>
    <row r="138" spans="1:93" s="13" customFormat="1" ht="16.5" customHeight="1" x14ac:dyDescent="0.15">
      <c r="A138" s="9">
        <v>31032205</v>
      </c>
      <c r="B138" s="9" t="s">
        <v>208</v>
      </c>
      <c r="C138" s="9" t="s">
        <v>227</v>
      </c>
      <c r="D138" s="9">
        <v>45</v>
      </c>
      <c r="E138" s="9" t="s">
        <v>223</v>
      </c>
      <c r="F138" s="9">
        <v>1</v>
      </c>
      <c r="G138" s="9" t="s">
        <v>218</v>
      </c>
      <c r="H138" s="9">
        <v>2</v>
      </c>
      <c r="I138" s="9" t="str">
        <f>VLOOKUP($L138,怪物模板!$A:$N,MATCH(角色!I$1,模板表头,0),0)</f>
        <v>phy</v>
      </c>
      <c r="J138" s="9"/>
      <c r="K138" s="9"/>
      <c r="L138" s="9" t="s">
        <v>413</v>
      </c>
      <c r="M138" s="9" t="str">
        <f>VLOOKUP($L138,怪物模板!$A:$N,MATCH(角色!M$1,模板表头,0),0)</f>
        <v>圣光使者</v>
      </c>
      <c r="N138" s="9" t="str">
        <f>VLOOKUP($L138,怪物模板!$A:$N,MATCH(角色!N$1,模板表头,0),0)</f>
        <v>BOSS特别3技能版</v>
      </c>
      <c r="O138" s="9" t="s">
        <v>38</v>
      </c>
      <c r="P138" s="9">
        <v>5</v>
      </c>
      <c r="Q138" s="9">
        <v>3</v>
      </c>
      <c r="R138" s="9">
        <f>VLOOKUP(P138,辅助表!$A$2:$B$10,2,FALSE)</f>
        <v>3</v>
      </c>
      <c r="S138" s="9" t="str">
        <f>VLOOKUP($L138,怪物模板!$A:$N,MATCH(角色!S$1,模板表头,0),0)</f>
        <v>alliance</v>
      </c>
      <c r="T138" s="9" t="s">
        <v>27</v>
      </c>
      <c r="U138" s="9" t="s">
        <v>224</v>
      </c>
      <c r="V138" s="9"/>
      <c r="W138" s="9"/>
      <c r="X138" s="9"/>
      <c r="Y138" s="9">
        <v>13996208</v>
      </c>
      <c r="Z138" s="9"/>
      <c r="AA138" s="9"/>
      <c r="AB138" s="9">
        <v>4</v>
      </c>
      <c r="AC138" s="9">
        <v>6</v>
      </c>
      <c r="AD138" s="9"/>
      <c r="AE138" s="9">
        <f t="shared" si="35"/>
        <v>20</v>
      </c>
      <c r="AF138" s="9">
        <f t="shared" si="34"/>
        <v>50</v>
      </c>
      <c r="AG138" s="9" t="str">
        <f>VLOOKUP($L138,怪物模板!$A:$N,MATCH(角色!AG$1,模板表头,0),0)</f>
        <v>tank.uther_boss</v>
      </c>
      <c r="AH138" s="9">
        <f>IF(VLOOKUP($L138,怪物模板!$A:$N,MATCH(角色!AH$1,模板表头,0),0)=0,"",VLOOKUP($L138,怪物模板!$A:$N,MATCH(角色!AH$1,模板表头,0),0))</f>
        <v>11760401</v>
      </c>
      <c r="AI138" s="9">
        <f>IF(VLOOKUP($L138,怪物模板!$A:$N,MATCH(角色!AI$1,模板表头,0),0)=0,"",VLOOKUP($L138,怪物模板!$A:$N,MATCH(角色!AI$1,模板表头,0),0))</f>
        <v>11760402</v>
      </c>
      <c r="AJ138" s="9">
        <f>IF(VLOOKUP($L138,怪物模板!$A:$N,MATCH(角色!AJ$1,模板表头,0),0)=0,"",VLOOKUP($L138,怪物模板!$A:$N,MATCH(角色!AJ$1,模板表头,0),0))</f>
        <v>11999520</v>
      </c>
      <c r="AK138" s="9">
        <f>IF(VLOOKUP($L138,怪物模板!$A:$N,MATCH(角色!AK$1,模板表头,0),0)=0,"",VLOOKUP($L138,怪物模板!$A:$N,MATCH(角色!AK$1,模板表头,0),0))</f>
        <v>11760403</v>
      </c>
      <c r="AL138" s="9" t="str">
        <f>IF(VLOOKUP($L138,怪物模板!$A:$N,MATCH(角色!AL$1,模板表头,0),0)=0,"",VLOOKUP($L138,怪物模板!$A:$N,MATCH(角色!AL$1,模板表头,0),0))</f>
        <v/>
      </c>
      <c r="AM138" s="9" t="str">
        <f>VLOOKUP($L138,怪物模板!$A:$N,MATCH(角色!AM$1,模板表头,0),0)</f>
        <v>uther_boss</v>
      </c>
      <c r="AN138" s="9">
        <v>1.8</v>
      </c>
      <c r="AO138" s="9">
        <v>1</v>
      </c>
      <c r="AP138" s="9" t="s">
        <v>234</v>
      </c>
      <c r="AQ138" s="9"/>
      <c r="AR138" s="9" t="s">
        <v>181</v>
      </c>
      <c r="AS138" s="9"/>
      <c r="AT138" s="9">
        <v>92430202</v>
      </c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26">
        <f t="shared" si="37"/>
        <v>-1000</v>
      </c>
      <c r="BJ138" s="26">
        <f t="shared" si="38"/>
        <v>0</v>
      </c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 t="str">
        <f t="shared" si="36"/>
        <v/>
      </c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 t="str">
        <f t="shared" si="33"/>
        <v/>
      </c>
      <c r="CH138" s="9" t="str">
        <f t="shared" si="33"/>
        <v/>
      </c>
      <c r="CI138" s="9" t="str">
        <f t="shared" si="33"/>
        <v/>
      </c>
      <c r="CJ138" s="9" t="str">
        <f t="shared" si="33"/>
        <v/>
      </c>
      <c r="CK138" s="9" t="str">
        <f t="shared" si="33"/>
        <v/>
      </c>
      <c r="CL138" s="9" t="str">
        <f t="shared" si="33"/>
        <v/>
      </c>
      <c r="CM138" s="9" t="str">
        <f t="shared" si="33"/>
        <v/>
      </c>
      <c r="CN138" s="9" t="str">
        <f t="shared" si="33"/>
        <v/>
      </c>
      <c r="CO138" s="9" t="str">
        <f t="shared" si="33"/>
        <v/>
      </c>
    </row>
    <row r="139" spans="1:93" s="13" customFormat="1" ht="16.5" customHeight="1" x14ac:dyDescent="0.15">
      <c r="A139" s="9">
        <v>31032206</v>
      </c>
      <c r="B139" s="9" t="s">
        <v>191</v>
      </c>
      <c r="C139" s="9" t="s">
        <v>227</v>
      </c>
      <c r="D139" s="9">
        <v>45</v>
      </c>
      <c r="E139" s="9" t="s">
        <v>223</v>
      </c>
      <c r="F139" s="9">
        <v>1</v>
      </c>
      <c r="G139" s="9" t="s">
        <v>218</v>
      </c>
      <c r="H139" s="9">
        <v>2</v>
      </c>
      <c r="I139" s="9" t="str">
        <f>VLOOKUP($L139,怪物模板!$A:$N,MATCH(角色!I$1,模板表头,0),0)</f>
        <v>mag</v>
      </c>
      <c r="J139" s="9"/>
      <c r="K139" s="9"/>
      <c r="L139" s="9" t="s">
        <v>385</v>
      </c>
      <c r="M139" s="9" t="str">
        <f>VLOOKUP($L139,怪物模板!$A:$N,MATCH(角色!M$1,模板表头,0),0)</f>
        <v>山丘之王</v>
      </c>
      <c r="N139" s="9" t="str">
        <f>VLOOKUP($L139,怪物模板!$A:$N,MATCH(角色!N$1,模板表头,0),0)</f>
        <v>统一BOSS模板</v>
      </c>
      <c r="O139" s="9" t="s">
        <v>38</v>
      </c>
      <c r="P139" s="9">
        <v>5</v>
      </c>
      <c r="Q139" s="9">
        <v>3</v>
      </c>
      <c r="R139" s="9">
        <f>VLOOKUP(P139,辅助表!$A$2:$B$10,2,FALSE)</f>
        <v>3</v>
      </c>
      <c r="S139" s="9" t="str">
        <f>VLOOKUP($L139,怪物模板!$A:$N,MATCH(角色!S$1,模板表头,0),0)</f>
        <v>alliance</v>
      </c>
      <c r="T139" s="9" t="s">
        <v>27</v>
      </c>
      <c r="U139" s="9" t="s">
        <v>224</v>
      </c>
      <c r="V139" s="9"/>
      <c r="W139" s="9"/>
      <c r="X139" s="9"/>
      <c r="Y139" s="9">
        <v>13996208</v>
      </c>
      <c r="Z139" s="9"/>
      <c r="AA139" s="9"/>
      <c r="AB139" s="9">
        <v>4</v>
      </c>
      <c r="AC139" s="9">
        <v>6</v>
      </c>
      <c r="AD139" s="9"/>
      <c r="AE139" s="9">
        <f t="shared" si="35"/>
        <v>20</v>
      </c>
      <c r="AF139" s="9">
        <f t="shared" si="34"/>
        <v>50</v>
      </c>
      <c r="AG139" s="9" t="str">
        <f>VLOOKUP($L139,怪物模板!$A:$N,MATCH(角色!AG$1,模板表头,0),0)</f>
        <v>tank.muradin_boss</v>
      </c>
      <c r="AH139" s="9">
        <f>IF(VLOOKUP($L139,怪物模板!$A:$N,MATCH(角色!AH$1,模板表头,0),0)=0,"",VLOOKUP($L139,怪物模板!$A:$N,MATCH(角色!AH$1,模板表头,0),0))</f>
        <v>11960101</v>
      </c>
      <c r="AI139" s="9">
        <f>IF(VLOOKUP($L139,怪物模板!$A:$N,MATCH(角色!AI$1,模板表头,0),0)=0,"",VLOOKUP($L139,怪物模板!$A:$N,MATCH(角色!AI$1,模板表头,0),0))</f>
        <v>11960102</v>
      </c>
      <c r="AJ139" s="9">
        <f>IF(VLOOKUP($L139,怪物模板!$A:$N,MATCH(角色!AJ$1,模板表头,0),0)=0,"",VLOOKUP($L139,怪物模板!$A:$N,MATCH(角色!AJ$1,模板表头,0),0))</f>
        <v>11960103</v>
      </c>
      <c r="AK139" s="9">
        <f>IF(VLOOKUP($L139,怪物模板!$A:$N,MATCH(角色!AK$1,模板表头,0),0)=0,"",VLOOKUP($L139,怪物模板!$A:$N,MATCH(角色!AK$1,模板表头,0),0))</f>
        <v>11999528</v>
      </c>
      <c r="AL139" s="9">
        <f>IF(VLOOKUP($L139,怪物模板!$A:$N,MATCH(角色!AL$1,模板表头,0),0)=0,"",VLOOKUP($L139,怪物模板!$A:$N,MATCH(角色!AL$1,模板表头,0),0))</f>
        <v>11960104</v>
      </c>
      <c r="AM139" s="9" t="str">
        <f>VLOOKUP($L139,怪物模板!$A:$N,MATCH(角色!AM$1,模板表头,0),0)</f>
        <v>muradin_boss</v>
      </c>
      <c r="AN139" s="9">
        <v>1.6</v>
      </c>
      <c r="AO139" s="9">
        <v>1</v>
      </c>
      <c r="AP139" s="9" t="s">
        <v>234</v>
      </c>
      <c r="AQ139" s="9"/>
      <c r="AR139" s="9" t="s">
        <v>189</v>
      </c>
      <c r="AS139" s="9"/>
      <c r="AT139" s="9">
        <v>92430202</v>
      </c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26">
        <f t="shared" si="37"/>
        <v>-1000</v>
      </c>
      <c r="BJ139" s="26">
        <f t="shared" si="38"/>
        <v>0</v>
      </c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 t="str">
        <f t="shared" si="36"/>
        <v/>
      </c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 t="str">
        <f t="shared" si="33"/>
        <v/>
      </c>
      <c r="CH139" s="9" t="str">
        <f t="shared" si="33"/>
        <v/>
      </c>
      <c r="CI139" s="9" t="str">
        <f t="shared" si="33"/>
        <v/>
      </c>
      <c r="CJ139" s="9" t="str">
        <f t="shared" si="33"/>
        <v/>
      </c>
      <c r="CK139" s="9" t="str">
        <f t="shared" si="33"/>
        <v/>
      </c>
      <c r="CL139" s="9" t="str">
        <f t="shared" si="33"/>
        <v/>
      </c>
      <c r="CM139" s="9" t="str">
        <f t="shared" si="33"/>
        <v/>
      </c>
      <c r="CN139" s="9" t="str">
        <f t="shared" si="33"/>
        <v/>
      </c>
      <c r="CO139" s="9" t="str">
        <f t="shared" si="33"/>
        <v/>
      </c>
    </row>
    <row r="140" spans="1:93" s="13" customFormat="1" ht="16.5" customHeight="1" x14ac:dyDescent="0.15">
      <c r="A140" s="9">
        <v>31032207</v>
      </c>
      <c r="B140" s="9" t="s">
        <v>198</v>
      </c>
      <c r="C140" s="9" t="s">
        <v>227</v>
      </c>
      <c r="D140" s="9">
        <v>45</v>
      </c>
      <c r="E140" s="9" t="s">
        <v>223</v>
      </c>
      <c r="F140" s="9">
        <v>1</v>
      </c>
      <c r="G140" s="9" t="s">
        <v>218</v>
      </c>
      <c r="H140" s="9">
        <v>4</v>
      </c>
      <c r="I140" s="9" t="str">
        <f>VLOOKUP($L140,怪物模板!$A:$N,MATCH(角色!I$1,模板表头,0),0)</f>
        <v>mag</v>
      </c>
      <c r="J140" s="9"/>
      <c r="K140" s="9"/>
      <c r="L140" s="9" t="s">
        <v>414</v>
      </c>
      <c r="M140" s="9" t="str">
        <f>VLOOKUP($L140,怪物模板!$A:$N,MATCH(角色!M$1,模板表头,0),0)</f>
        <v>先知圣者</v>
      </c>
      <c r="N140" s="9" t="str">
        <f>VLOOKUP($L140,怪物模板!$A:$N,MATCH(角色!N$1,模板表头,0),0)</f>
        <v>BOSS特别4技能版</v>
      </c>
      <c r="O140" s="9" t="s">
        <v>38</v>
      </c>
      <c r="P140" s="9">
        <v>6</v>
      </c>
      <c r="Q140" s="9">
        <v>3</v>
      </c>
      <c r="R140" s="9">
        <f>VLOOKUP(P140,辅助表!$A$2:$B$10,2,FALSE)</f>
        <v>4</v>
      </c>
      <c r="S140" s="9" t="str">
        <f>VLOOKUP($L140,怪物模板!$A:$N,MATCH(角色!S$1,模板表头,0),0)</f>
        <v>alliance</v>
      </c>
      <c r="T140" s="9" t="s">
        <v>27</v>
      </c>
      <c r="U140" s="9" t="s">
        <v>224</v>
      </c>
      <c r="V140" s="9"/>
      <c r="W140" s="9"/>
      <c r="X140" s="9"/>
      <c r="Y140" s="9">
        <v>13996201</v>
      </c>
      <c r="Z140" s="9"/>
      <c r="AA140" s="9"/>
      <c r="AB140" s="9">
        <v>4</v>
      </c>
      <c r="AC140" s="9">
        <v>6</v>
      </c>
      <c r="AD140" s="9"/>
      <c r="AE140" s="9">
        <f t="shared" si="35"/>
        <v>20</v>
      </c>
      <c r="AF140" s="9">
        <f t="shared" si="34"/>
        <v>50</v>
      </c>
      <c r="AG140" s="9" t="str">
        <f>VLOOKUP($L140,怪物模板!$A:$N,MATCH(角色!AG$1,模板表头,0),0)</f>
        <v>healer.velen</v>
      </c>
      <c r="AH140" s="9">
        <f>IF(VLOOKUP($L140,怪物模板!$A:$N,MATCH(角色!AH$1,模板表头,0),0)=0,"",VLOOKUP($L140,怪物模板!$A:$N,MATCH(角色!AH$1,模板表头,0),0))</f>
        <v>11670201</v>
      </c>
      <c r="AI140" s="9">
        <f>IF(VLOOKUP($L140,怪物模板!$A:$N,MATCH(角色!AI$1,模板表头,0),0)=0,"",VLOOKUP($L140,怪物模板!$A:$N,MATCH(角色!AI$1,模板表头,0),0))</f>
        <v>11670202</v>
      </c>
      <c r="AJ140" s="9">
        <f>IF(VLOOKUP($L140,怪物模板!$A:$N,MATCH(角色!AJ$1,模板表头,0),0)=0,"",VLOOKUP($L140,怪物模板!$A:$N,MATCH(角色!AJ$1,模板表头,0),0))</f>
        <v>11999510</v>
      </c>
      <c r="AK140" s="9">
        <f>IF(VLOOKUP($L140,怪物模板!$A:$N,MATCH(角色!AK$1,模板表头,0),0)=0,"",VLOOKUP($L140,怪物模板!$A:$N,MATCH(角色!AK$1,模板表头,0),0))</f>
        <v>11670203</v>
      </c>
      <c r="AL140" s="9" t="str">
        <f>IF(VLOOKUP($L140,怪物模板!$A:$N,MATCH(角色!AL$1,模板表头,0),0)=0,"",VLOOKUP($L140,怪物模板!$A:$N,MATCH(角色!AL$1,模板表头,0),0))</f>
        <v/>
      </c>
      <c r="AM140" s="9" t="str">
        <f>VLOOKUP($L140,怪物模板!$A:$N,MATCH(角色!AM$1,模板表头,0),0)</f>
        <v>velen_boss</v>
      </c>
      <c r="AN140" s="9">
        <v>1.8</v>
      </c>
      <c r="AO140" s="9">
        <v>1</v>
      </c>
      <c r="AP140" s="9" t="s">
        <v>229</v>
      </c>
      <c r="AQ140" s="9"/>
      <c r="AR140" s="9" t="s">
        <v>189</v>
      </c>
      <c r="AS140" s="9"/>
      <c r="AT140" s="9">
        <v>92430203</v>
      </c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26">
        <f t="shared" si="37"/>
        <v>-1000</v>
      </c>
      <c r="BJ140" s="26">
        <f t="shared" si="38"/>
        <v>0</v>
      </c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 t="str">
        <f t="shared" si="36"/>
        <v/>
      </c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 t="str">
        <f t="shared" si="33"/>
        <v/>
      </c>
      <c r="CH140" s="9" t="str">
        <f t="shared" si="33"/>
        <v/>
      </c>
      <c r="CI140" s="9" t="str">
        <f t="shared" si="33"/>
        <v/>
      </c>
      <c r="CJ140" s="9" t="str">
        <f t="shared" si="33"/>
        <v/>
      </c>
      <c r="CK140" s="9" t="str">
        <f t="shared" si="33"/>
        <v/>
      </c>
      <c r="CL140" s="9" t="str">
        <f t="shared" si="33"/>
        <v/>
      </c>
      <c r="CM140" s="9" t="str">
        <f t="shared" si="33"/>
        <v/>
      </c>
      <c r="CN140" s="9" t="str">
        <f t="shared" si="33"/>
        <v/>
      </c>
      <c r="CO140" s="9" t="str">
        <f t="shared" si="33"/>
        <v/>
      </c>
    </row>
    <row r="141" spans="1:93" s="13" customFormat="1" ht="16.5" customHeight="1" x14ac:dyDescent="0.15">
      <c r="A141" s="9">
        <v>31032208</v>
      </c>
      <c r="B141" s="9" t="s">
        <v>203</v>
      </c>
      <c r="C141" s="9" t="s">
        <v>227</v>
      </c>
      <c r="D141" s="9">
        <v>45</v>
      </c>
      <c r="E141" s="9" t="s">
        <v>223</v>
      </c>
      <c r="F141" s="9">
        <v>1</v>
      </c>
      <c r="G141" s="9" t="s">
        <v>218</v>
      </c>
      <c r="H141" s="9">
        <v>4</v>
      </c>
      <c r="I141" s="9" t="str">
        <f>VLOOKUP($L141,怪物模板!$A:$N,MATCH(角色!I$1,模板表头,0),0)</f>
        <v>mag</v>
      </c>
      <c r="J141" s="9"/>
      <c r="K141" s="9"/>
      <c r="L141" s="9" t="s">
        <v>411</v>
      </c>
      <c r="M141" s="9" t="str">
        <f>VLOOKUP($L141,怪物模板!$A:$N,MATCH(角色!M$1,模板表头,0),0)</f>
        <v>丛林祭司</v>
      </c>
      <c r="N141" s="9" t="str">
        <f>VLOOKUP($L141,怪物模板!$A:$N,MATCH(角色!N$1,模板表头,0),0)</f>
        <v>BOSS特别4技能版</v>
      </c>
      <c r="O141" s="9" t="s">
        <v>37</v>
      </c>
      <c r="P141" s="9">
        <v>4</v>
      </c>
      <c r="Q141" s="9">
        <v>3</v>
      </c>
      <c r="R141" s="9">
        <f>VLOOKUP(P141,辅助表!$A$2:$B$10,2,FALSE)</f>
        <v>3</v>
      </c>
      <c r="S141" s="9" t="str">
        <f>VLOOKUP($L141,怪物模板!$A:$N,MATCH(角色!S$1,模板表头,0),0)</f>
        <v>order</v>
      </c>
      <c r="T141" s="9" t="s">
        <v>27</v>
      </c>
      <c r="U141" s="9" t="s">
        <v>224</v>
      </c>
      <c r="V141" s="9"/>
      <c r="W141" s="9"/>
      <c r="X141" s="9"/>
      <c r="Y141" s="9">
        <v>13996201</v>
      </c>
      <c r="Z141" s="9"/>
      <c r="AA141" s="9"/>
      <c r="AB141" s="9">
        <v>4</v>
      </c>
      <c r="AC141" s="9">
        <v>6</v>
      </c>
      <c r="AD141" s="9"/>
      <c r="AE141" s="9">
        <f t="shared" si="35"/>
        <v>20</v>
      </c>
      <c r="AF141" s="9">
        <f t="shared" si="34"/>
        <v>50</v>
      </c>
      <c r="AG141" s="9" t="str">
        <f>VLOOKUP($L141,怪物模板!$A:$N,MATCH(角色!AG$1,模板表头,0),0)</f>
        <v>healer.velen_boss</v>
      </c>
      <c r="AH141" s="9">
        <f>IF(VLOOKUP($L141,怪物模板!$A:$N,MATCH(角色!AH$1,模板表头,0),0)=0,"",VLOOKUP($L141,怪物模板!$A:$N,MATCH(角色!AH$1,模板表头,0),0))</f>
        <v>11860301</v>
      </c>
      <c r="AI141" s="9">
        <f>IF(VLOOKUP($L141,怪物模板!$A:$N,MATCH(角色!AI$1,模板表头,0),0)=0,"",VLOOKUP($L141,怪物模板!$A:$N,MATCH(角色!AI$1,模板表头,0),0))</f>
        <v>11860302</v>
      </c>
      <c r="AJ141" s="9">
        <f>IF(VLOOKUP($L141,怪物模板!$A:$N,MATCH(角色!AJ$1,模板表头,0),0)=0,"",VLOOKUP($L141,怪物模板!$A:$N,MATCH(角色!AJ$1,模板表头,0),0))</f>
        <v>11860303</v>
      </c>
      <c r="AK141" s="9">
        <f>IF(VLOOKUP($L141,怪物模板!$A:$N,MATCH(角色!AK$1,模板表头,0),0)=0,"",VLOOKUP($L141,怪物模板!$A:$N,MATCH(角色!AK$1,模板表头,0),0))</f>
        <v>11999514</v>
      </c>
      <c r="AL141" s="9">
        <f>IF(VLOOKUP($L141,怪物模板!$A:$N,MATCH(角色!AL$1,模板表头,0),0)=0,"",VLOOKUP($L141,怪物模板!$A:$N,MATCH(角色!AL$1,模板表头,0),0))</f>
        <v>11860304</v>
      </c>
      <c r="AM141" s="9" t="str">
        <f>VLOOKUP($L141,怪物模板!$A:$N,MATCH(角色!AM$1,模板表头,0),0)</f>
        <v>volJin_boss</v>
      </c>
      <c r="AN141" s="9">
        <v>1.8</v>
      </c>
      <c r="AO141" s="9">
        <v>1</v>
      </c>
      <c r="AP141" s="9" t="s">
        <v>229</v>
      </c>
      <c r="AQ141" s="9"/>
      <c r="AR141" s="9" t="s">
        <v>181</v>
      </c>
      <c r="AS141" s="9"/>
      <c r="AT141" s="9">
        <v>92430203</v>
      </c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26">
        <f t="shared" si="37"/>
        <v>-1000</v>
      </c>
      <c r="BJ141" s="26">
        <f t="shared" si="38"/>
        <v>0</v>
      </c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 t="str">
        <f t="shared" si="36"/>
        <v/>
      </c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 t="str">
        <f t="shared" si="33"/>
        <v/>
      </c>
      <c r="CH141" s="9" t="str">
        <f t="shared" si="33"/>
        <v/>
      </c>
      <c r="CI141" s="9" t="str">
        <f t="shared" si="33"/>
        <v/>
      </c>
      <c r="CJ141" s="9" t="str">
        <f t="shared" si="33"/>
        <v/>
      </c>
      <c r="CK141" s="9" t="str">
        <f t="shared" si="33"/>
        <v/>
      </c>
      <c r="CL141" s="9" t="str">
        <f t="shared" si="33"/>
        <v/>
      </c>
      <c r="CM141" s="9" t="str">
        <f t="shared" si="33"/>
        <v/>
      </c>
      <c r="CN141" s="9" t="str">
        <f t="shared" si="33"/>
        <v/>
      </c>
      <c r="CO141" s="9" t="str">
        <f t="shared" si="33"/>
        <v/>
      </c>
    </row>
    <row r="142" spans="1:93" s="13" customFormat="1" ht="16.5" customHeight="1" x14ac:dyDescent="0.15">
      <c r="A142" s="9">
        <v>31032209</v>
      </c>
      <c r="B142" s="9" t="s">
        <v>206</v>
      </c>
      <c r="C142" s="9" t="s">
        <v>227</v>
      </c>
      <c r="D142" s="9">
        <v>45</v>
      </c>
      <c r="E142" s="9" t="s">
        <v>223</v>
      </c>
      <c r="F142" s="9">
        <v>1</v>
      </c>
      <c r="G142" s="9" t="s">
        <v>218</v>
      </c>
      <c r="H142" s="9">
        <v>4</v>
      </c>
      <c r="I142" s="9" t="str">
        <f>VLOOKUP($L142,怪物模板!$A:$N,MATCH(角色!I$1,模板表头,0),0)</f>
        <v>mag</v>
      </c>
      <c r="J142" s="9"/>
      <c r="K142" s="9"/>
      <c r="L142" s="9" t="s">
        <v>386</v>
      </c>
      <c r="M142" s="9" t="str">
        <f>VLOOKUP($L142,怪物模板!$A:$N,MATCH(角色!M$1,模板表头,0),0)</f>
        <v>丛林半神</v>
      </c>
      <c r="N142" s="9" t="str">
        <f>VLOOKUP($L142,怪物模板!$A:$N,MATCH(角色!N$1,模板表头,0),0)</f>
        <v>BOSS-5技能版</v>
      </c>
      <c r="O142" s="9" t="s">
        <v>37</v>
      </c>
      <c r="P142" s="9">
        <v>4</v>
      </c>
      <c r="Q142" s="9">
        <v>3</v>
      </c>
      <c r="R142" s="9">
        <f>VLOOKUP(P142,辅助表!$A$2:$B$10,2,FALSE)</f>
        <v>3</v>
      </c>
      <c r="S142" s="9" t="str">
        <f>VLOOKUP($L142,怪物模板!$A:$N,MATCH(角色!S$1,模板表头,0),0)</f>
        <v>order</v>
      </c>
      <c r="T142" s="9" t="s">
        <v>27</v>
      </c>
      <c r="U142" s="9" t="s">
        <v>224</v>
      </c>
      <c r="V142" s="9"/>
      <c r="W142" s="9"/>
      <c r="X142" s="9"/>
      <c r="Y142" s="9">
        <v>13996201</v>
      </c>
      <c r="Z142" s="9"/>
      <c r="AA142" s="9"/>
      <c r="AB142" s="9">
        <v>4</v>
      </c>
      <c r="AC142" s="9">
        <v>6</v>
      </c>
      <c r="AD142" s="9"/>
      <c r="AE142" s="9">
        <f t="shared" si="35"/>
        <v>20</v>
      </c>
      <c r="AF142" s="9">
        <f t="shared" si="34"/>
        <v>50</v>
      </c>
      <c r="AG142" s="9" t="str">
        <f>VLOOKUP($L142,怪物模板!$A:$N,MATCH(角色!AG$1,模板表头,0),0)</f>
        <v>healer.velen</v>
      </c>
      <c r="AH142" s="9">
        <f>IF(VLOOKUP($L142,怪物模板!$A:$N,MATCH(角色!AH$1,模板表头,0),0)=0,"",VLOOKUP($L142,怪物模板!$A:$N,MATCH(角色!AH$1,模板表头,0),0))</f>
        <v>11760101</v>
      </c>
      <c r="AI142" s="9">
        <f>IF(VLOOKUP($L142,怪物模板!$A:$N,MATCH(角色!AI$1,模板表头,0),0)=0,"",VLOOKUP($L142,怪物模板!$A:$N,MATCH(角色!AI$1,模板表头,0),0))</f>
        <v>11760102</v>
      </c>
      <c r="AJ142" s="9">
        <f>IF(VLOOKUP($L142,怪物模板!$A:$N,MATCH(角色!AJ$1,模板表头,0),0)=0,"",VLOOKUP($L142,怪物模板!$A:$N,MATCH(角色!AJ$1,模板表头,0),0))</f>
        <v>11760103</v>
      </c>
      <c r="AK142" s="9">
        <f>IF(VLOOKUP($L142,怪物模板!$A:$N,MATCH(角色!AK$1,模板表头,0),0)=0,"",VLOOKUP($L142,怪物模板!$A:$N,MATCH(角色!AK$1,模板表头,0),0))</f>
        <v>11999519</v>
      </c>
      <c r="AL142" s="9">
        <f>IF(VLOOKUP($L142,怪物模板!$A:$N,MATCH(角色!AL$1,模板表头,0),0)=0,"",VLOOKUP($L142,怪物模板!$A:$N,MATCH(角色!AL$1,模板表头,0),0))</f>
        <v>11999540</v>
      </c>
      <c r="AM142" s="9" t="str">
        <f>VLOOKUP($L142,怪物模板!$A:$N,MATCH(角色!AM$1,模板表头,0),0)</f>
        <v>cenarius_boss</v>
      </c>
      <c r="AN142" s="9">
        <v>1.8</v>
      </c>
      <c r="AO142" s="9">
        <v>1</v>
      </c>
      <c r="AP142" s="9" t="s">
        <v>229</v>
      </c>
      <c r="AQ142" s="9"/>
      <c r="AR142" s="9" t="s">
        <v>181</v>
      </c>
      <c r="AS142" s="9"/>
      <c r="AT142" s="9">
        <v>92430203</v>
      </c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26">
        <f t="shared" si="37"/>
        <v>-1000</v>
      </c>
      <c r="BJ142" s="26">
        <f t="shared" si="38"/>
        <v>0</v>
      </c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 t="str">
        <f t="shared" si="36"/>
        <v/>
      </c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 t="str">
        <f t="shared" si="33"/>
        <v/>
      </c>
      <c r="CH142" s="9" t="str">
        <f t="shared" si="33"/>
        <v/>
      </c>
      <c r="CI142" s="9" t="str">
        <f t="shared" si="33"/>
        <v/>
      </c>
      <c r="CJ142" s="9" t="str">
        <f t="shared" si="33"/>
        <v/>
      </c>
      <c r="CK142" s="9" t="str">
        <f t="shared" si="33"/>
        <v/>
      </c>
      <c r="CL142" s="9" t="str">
        <f t="shared" si="33"/>
        <v/>
      </c>
      <c r="CM142" s="9" t="str">
        <f t="shared" si="33"/>
        <v/>
      </c>
      <c r="CN142" s="9" t="str">
        <f t="shared" si="33"/>
        <v/>
      </c>
      <c r="CO142" s="9" t="str">
        <f t="shared" si="33"/>
        <v/>
      </c>
    </row>
    <row r="143" spans="1:93" s="13" customFormat="1" ht="16.5" customHeight="1" x14ac:dyDescent="0.15">
      <c r="A143" s="9">
        <v>31032210</v>
      </c>
      <c r="B143" s="9" t="s">
        <v>199</v>
      </c>
      <c r="C143" s="9" t="s">
        <v>227</v>
      </c>
      <c r="D143" s="9">
        <v>45</v>
      </c>
      <c r="E143" s="9" t="s">
        <v>223</v>
      </c>
      <c r="F143" s="9">
        <v>1</v>
      </c>
      <c r="G143" s="9" t="s">
        <v>218</v>
      </c>
      <c r="H143" s="9">
        <v>4</v>
      </c>
      <c r="I143" s="9" t="str">
        <f>VLOOKUP($L143,怪物模板!$A:$N,MATCH(角色!I$1,模板表头,0),0)</f>
        <v>mag</v>
      </c>
      <c r="J143" s="9"/>
      <c r="K143" s="9"/>
      <c r="L143" s="9" t="s">
        <v>420</v>
      </c>
      <c r="M143" s="9" t="str">
        <f>VLOOKUP($L143,怪物模板!$A:$N,MATCH(角色!M$1,模板表头,0),0)</f>
        <v>无对应英雄</v>
      </c>
      <c r="N143" s="9" t="str">
        <f>VLOOKUP($L143,怪物模板!$A:$N,MATCH(角色!N$1,模板表头,0),0)</f>
        <v>统一BOSS模板</v>
      </c>
      <c r="O143" s="9" t="s">
        <v>37</v>
      </c>
      <c r="P143" s="9">
        <v>4</v>
      </c>
      <c r="Q143" s="9">
        <v>3</v>
      </c>
      <c r="R143" s="9">
        <f>VLOOKUP(P143,辅助表!$A$2:$B$10,2,FALSE)</f>
        <v>3</v>
      </c>
      <c r="S143" s="9" t="str">
        <f>VLOOKUP($L143,怪物模板!$A:$N,MATCH(角色!S$1,模板表头,0),0)</f>
        <v>alliance</v>
      </c>
      <c r="T143" s="9" t="s">
        <v>27</v>
      </c>
      <c r="U143" s="9" t="s">
        <v>224</v>
      </c>
      <c r="V143" s="9"/>
      <c r="W143" s="9"/>
      <c r="X143" s="9"/>
      <c r="Y143" s="9">
        <v>13996203</v>
      </c>
      <c r="Z143" s="9"/>
      <c r="AA143" s="9"/>
      <c r="AB143" s="9">
        <v>4</v>
      </c>
      <c r="AC143" s="9">
        <v>6</v>
      </c>
      <c r="AD143" s="9"/>
      <c r="AE143" s="9">
        <f t="shared" si="35"/>
        <v>20</v>
      </c>
      <c r="AF143" s="9">
        <f t="shared" si="34"/>
        <v>50</v>
      </c>
      <c r="AG143" s="9" t="str">
        <f>VLOOKUP($L143,怪物模板!$A:$N,MATCH(角色!AG$1,模板表头,0),0)</f>
        <v>misc.5skills</v>
      </c>
      <c r="AH143" s="9">
        <f>IF(VLOOKUP($L143,怪物模板!$A:$N,MATCH(角色!AH$1,模板表头,0),0)=0,"",VLOOKUP($L143,怪物模板!$A:$N,MATCH(角色!AH$1,模板表头,0),0))</f>
        <v>11960401</v>
      </c>
      <c r="AI143" s="9">
        <f>IF(VLOOKUP($L143,怪物模板!$A:$N,MATCH(角色!AI$1,模板表头,0),0)=0,"",VLOOKUP($L143,怪物模板!$A:$N,MATCH(角色!AI$1,模板表头,0),0))</f>
        <v>11960403</v>
      </c>
      <c r="AJ143" s="9">
        <f>IF(VLOOKUP($L143,怪物模板!$A:$N,MATCH(角色!AJ$1,模板表头,0),0)=0,"",VLOOKUP($L143,怪物模板!$A:$N,MATCH(角色!AJ$1,模板表头,0),0))</f>
        <v>11999509</v>
      </c>
      <c r="AK143" s="9">
        <f>IF(VLOOKUP($L143,怪物模板!$A:$N,MATCH(角色!AK$1,模板表头,0),0)=0,"",VLOOKUP($L143,怪物模板!$A:$N,MATCH(角色!AK$1,模板表头,0),0))</f>
        <v>11999527</v>
      </c>
      <c r="AL143" s="9" t="str">
        <f>IF(VLOOKUP($L143,怪物模板!$A:$N,MATCH(角色!AL$1,模板表头,0),0)=0,"",VLOOKUP($L143,怪物模板!$A:$N,MATCH(角色!AL$1,模板表头,0),0))</f>
        <v/>
      </c>
      <c r="AM143" s="9" t="str">
        <f>VLOOKUP($L143,怪物模板!$A:$N,MATCH(角色!AM$1,模板表头,0),0)</f>
        <v>mekkatorque_boss</v>
      </c>
      <c r="AN143" s="9">
        <v>1.8</v>
      </c>
      <c r="AO143" s="9">
        <v>1</v>
      </c>
      <c r="AP143" s="9" t="s">
        <v>232</v>
      </c>
      <c r="AQ143" s="9"/>
      <c r="AR143" s="9" t="s">
        <v>189</v>
      </c>
      <c r="AS143" s="9"/>
      <c r="AT143" s="9">
        <v>92430204</v>
      </c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26">
        <f t="shared" si="37"/>
        <v>-1000</v>
      </c>
      <c r="BJ143" s="26">
        <f t="shared" si="38"/>
        <v>0</v>
      </c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 t="str">
        <f t="shared" si="36"/>
        <v/>
      </c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 t="str">
        <f t="shared" ref="CG143:CO170" si="39">IF($G143="boss",5000,"")</f>
        <v/>
      </c>
      <c r="CH143" s="9" t="str">
        <f t="shared" si="39"/>
        <v/>
      </c>
      <c r="CI143" s="9" t="str">
        <f t="shared" si="39"/>
        <v/>
      </c>
      <c r="CJ143" s="9" t="str">
        <f t="shared" si="39"/>
        <v/>
      </c>
      <c r="CK143" s="9" t="str">
        <f t="shared" si="39"/>
        <v/>
      </c>
      <c r="CL143" s="9" t="str">
        <f t="shared" si="39"/>
        <v/>
      </c>
      <c r="CM143" s="9" t="str">
        <f t="shared" si="39"/>
        <v/>
      </c>
      <c r="CN143" s="9" t="str">
        <f t="shared" si="39"/>
        <v/>
      </c>
      <c r="CO143" s="9" t="str">
        <f t="shared" si="39"/>
        <v/>
      </c>
    </row>
    <row r="144" spans="1:93" s="13" customFormat="1" ht="16.5" customHeight="1" x14ac:dyDescent="0.15">
      <c r="A144" s="9">
        <v>31032211</v>
      </c>
      <c r="B144" s="9" t="s">
        <v>201</v>
      </c>
      <c r="C144" s="9" t="s">
        <v>227</v>
      </c>
      <c r="D144" s="9">
        <v>45</v>
      </c>
      <c r="E144" s="9" t="s">
        <v>223</v>
      </c>
      <c r="F144" s="9">
        <v>1</v>
      </c>
      <c r="G144" s="9" t="s">
        <v>218</v>
      </c>
      <c r="H144" s="9">
        <v>4</v>
      </c>
      <c r="I144" s="9" t="str">
        <f>VLOOKUP($L144,怪物模板!$A:$N,MATCH(角色!I$1,模板表头,0),0)</f>
        <v>mag</v>
      </c>
      <c r="J144" s="9"/>
      <c r="K144" s="9"/>
      <c r="L144" s="9" t="s">
        <v>404</v>
      </c>
      <c r="M144" s="9" t="str">
        <f>VLOOKUP($L144,怪物模板!$A:$N,MATCH(角色!M$1,模板表头,0),0)</f>
        <v>瘟疫骑士</v>
      </c>
      <c r="N144" s="9" t="str">
        <f>VLOOKUP($L144,怪物模板!$A:$N,MATCH(角色!N$1,模板表头,0),0)</f>
        <v>同英雄技能</v>
      </c>
      <c r="O144" s="9" t="s">
        <v>38</v>
      </c>
      <c r="P144" s="9">
        <v>6</v>
      </c>
      <c r="Q144" s="9">
        <v>3</v>
      </c>
      <c r="R144" s="9">
        <f>VLOOKUP(P144,辅助表!$A$2:$B$10,2,FALSE)</f>
        <v>4</v>
      </c>
      <c r="S144" s="9" t="str">
        <f>VLOOKUP($L144,怪物模板!$A:$N,MATCH(角色!S$1,模板表头,0),0)</f>
        <v>chaos</v>
      </c>
      <c r="T144" s="9" t="s">
        <v>27</v>
      </c>
      <c r="U144" s="9" t="s">
        <v>224</v>
      </c>
      <c r="V144" s="9"/>
      <c r="W144" s="9"/>
      <c r="X144" s="9"/>
      <c r="Y144" s="9">
        <v>13996206</v>
      </c>
      <c r="Z144" s="9"/>
      <c r="AA144" s="9"/>
      <c r="AB144" s="9">
        <v>4</v>
      </c>
      <c r="AC144" s="9">
        <v>6</v>
      </c>
      <c r="AD144" s="9"/>
      <c r="AE144" s="9">
        <f t="shared" si="35"/>
        <v>20</v>
      </c>
      <c r="AF144" s="9">
        <f t="shared" si="34"/>
        <v>50</v>
      </c>
      <c r="AG144" s="9" t="str">
        <f>VLOOKUP($L144,怪物模板!$A:$N,MATCH(角色!AG$1,模板表头,0),0)</f>
        <v>misc.5skills</v>
      </c>
      <c r="AH144" s="9">
        <f>IF(VLOOKUP($L144,怪物模板!$A:$N,MATCH(角色!AH$1,模板表头,0),0)=0,"",VLOOKUP($L144,怪物模板!$A:$N,MATCH(角色!AH$1,模板表头,0),0))</f>
        <v>11860101</v>
      </c>
      <c r="AI144" s="9">
        <f>IF(VLOOKUP($L144,怪物模板!$A:$N,MATCH(角色!AI$1,模板表头,0),0)=0,"",VLOOKUP($L144,怪物模板!$A:$N,MATCH(角色!AI$1,模板表头,0),0))</f>
        <v>11860102</v>
      </c>
      <c r="AJ144" s="9">
        <f>IF(VLOOKUP($L144,怪物模板!$A:$N,MATCH(角色!AJ$1,模板表头,0),0)=0,"",VLOOKUP($L144,怪物模板!$A:$N,MATCH(角色!AJ$1,模板表头,0),0))</f>
        <v>11860103</v>
      </c>
      <c r="AK144" s="9" t="str">
        <f>IF(VLOOKUP($L144,怪物模板!$A:$N,MATCH(角色!AK$1,模板表头,0),0)=0,"",VLOOKUP($L144,怪物模板!$A:$N,MATCH(角色!AK$1,模板表头,0),0))</f>
        <v/>
      </c>
      <c r="AL144" s="9" t="str">
        <f>IF(VLOOKUP($L144,怪物模板!$A:$N,MATCH(角色!AL$1,模板表头,0),0)=0,"",VLOOKUP($L144,怪物模板!$A:$N,MATCH(角色!AL$1,模板表头,0),0))</f>
        <v/>
      </c>
      <c r="AM144" s="9" t="str">
        <f>VLOOKUP($L144,怪物模板!$A:$N,MATCH(角色!AM$1,模板表头,0),0)</f>
        <v>sylvanas</v>
      </c>
      <c r="AN144" s="9">
        <v>1.8</v>
      </c>
      <c r="AO144" s="9">
        <v>1</v>
      </c>
      <c r="AP144" s="9" t="s">
        <v>232</v>
      </c>
      <c r="AQ144" s="9"/>
      <c r="AR144" s="9" t="s">
        <v>181</v>
      </c>
      <c r="AS144" s="9"/>
      <c r="AT144" s="9">
        <v>92430205</v>
      </c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26">
        <f t="shared" si="37"/>
        <v>-1000</v>
      </c>
      <c r="BJ144" s="26">
        <f t="shared" si="38"/>
        <v>0</v>
      </c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 t="str">
        <f t="shared" si="36"/>
        <v/>
      </c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 t="str">
        <f t="shared" si="39"/>
        <v/>
      </c>
      <c r="CH144" s="9" t="str">
        <f t="shared" si="39"/>
        <v/>
      </c>
      <c r="CI144" s="9" t="str">
        <f t="shared" si="39"/>
        <v/>
      </c>
      <c r="CJ144" s="9" t="str">
        <f t="shared" si="39"/>
        <v/>
      </c>
      <c r="CK144" s="9" t="str">
        <f t="shared" si="39"/>
        <v/>
      </c>
      <c r="CL144" s="9" t="str">
        <f t="shared" si="39"/>
        <v/>
      </c>
      <c r="CM144" s="9" t="str">
        <f t="shared" si="39"/>
        <v/>
      </c>
      <c r="CN144" s="9" t="str">
        <f t="shared" si="39"/>
        <v/>
      </c>
      <c r="CO144" s="9" t="str">
        <f t="shared" si="39"/>
        <v/>
      </c>
    </row>
    <row r="145" spans="1:93" s="13" customFormat="1" ht="16.5" customHeight="1" x14ac:dyDescent="0.15">
      <c r="A145" s="9">
        <v>31032212</v>
      </c>
      <c r="B145" s="9" t="s">
        <v>209</v>
      </c>
      <c r="C145" s="9" t="s">
        <v>227</v>
      </c>
      <c r="D145" s="9">
        <v>45</v>
      </c>
      <c r="E145" s="9" t="s">
        <v>223</v>
      </c>
      <c r="F145" s="9">
        <v>1</v>
      </c>
      <c r="G145" s="9" t="s">
        <v>218</v>
      </c>
      <c r="H145" s="9">
        <v>4</v>
      </c>
      <c r="I145" s="9" t="str">
        <f>VLOOKUP($L145,怪物模板!$A:$N,MATCH(角色!I$1,模板表头,0),0)</f>
        <v>mag</v>
      </c>
      <c r="J145" s="9"/>
      <c r="K145" s="9"/>
      <c r="L145" s="9" t="s">
        <v>406</v>
      </c>
      <c r="M145" s="9" t="str">
        <f>VLOOKUP($L145,怪物模板!$A:$N,MATCH(角色!M$1,模板表头,0),0)</f>
        <v>蛇头女妖</v>
      </c>
      <c r="N145" s="9" t="str">
        <f>VLOOKUP($L145,怪物模板!$A:$N,MATCH(角色!N$1,模板表头,0),0)</f>
        <v>BOSS特别4技能版，带禁锢技能，龙卷风必定击飞</v>
      </c>
      <c r="O145" s="9" t="s">
        <v>37</v>
      </c>
      <c r="P145" s="9">
        <v>4</v>
      </c>
      <c r="Q145" s="9">
        <v>3</v>
      </c>
      <c r="R145" s="9">
        <f>VLOOKUP(P145,辅助表!$A$2:$B$10,2,FALSE)</f>
        <v>3</v>
      </c>
      <c r="S145" s="9" t="str">
        <f>VLOOKUP($L145,怪物模板!$A:$N,MATCH(角色!S$1,模板表头,0),0)</f>
        <v>chaos</v>
      </c>
      <c r="T145" s="9" t="s">
        <v>27</v>
      </c>
      <c r="U145" s="9" t="s">
        <v>224</v>
      </c>
      <c r="V145" s="9"/>
      <c r="W145" s="9"/>
      <c r="X145" s="9"/>
      <c r="Y145" s="9">
        <v>13996206</v>
      </c>
      <c r="Z145" s="9"/>
      <c r="AA145" s="9"/>
      <c r="AB145" s="9">
        <v>4</v>
      </c>
      <c r="AC145" s="9">
        <v>6</v>
      </c>
      <c r="AD145" s="9"/>
      <c r="AE145" s="9">
        <f t="shared" si="35"/>
        <v>20</v>
      </c>
      <c r="AF145" s="9">
        <f t="shared" si="34"/>
        <v>50</v>
      </c>
      <c r="AG145" s="9" t="str">
        <f>VLOOKUP($L145,怪物模板!$A:$N,MATCH(角色!AG$1,模板表头,0),0)</f>
        <v>misc.5skills</v>
      </c>
      <c r="AH145" s="9">
        <f>IF(VLOOKUP($L145,怪物模板!$A:$N,MATCH(角色!AH$1,模板表头,0),0)=0,"",VLOOKUP($L145,怪物模板!$A:$N,MATCH(角色!AH$1,模板表头,0),0))</f>
        <v>11660101</v>
      </c>
      <c r="AI145" s="9">
        <f>IF(VLOOKUP($L145,怪物模板!$A:$N,MATCH(角色!AI$1,模板表头,0),0)=0,"",VLOOKUP($L145,怪物模板!$A:$N,MATCH(角色!AI$1,模板表头,0),0))</f>
        <v>11999524</v>
      </c>
      <c r="AJ145" s="9">
        <f>IF(VLOOKUP($L145,怪物模板!$A:$N,MATCH(角色!AJ$1,模板表头,0),0)=0,"",VLOOKUP($L145,怪物模板!$A:$N,MATCH(角色!AJ$1,模板表头,0),0))</f>
        <v>11660103</v>
      </c>
      <c r="AK145" s="9">
        <f>IF(VLOOKUP($L145,怪物模板!$A:$N,MATCH(角色!AK$1,模板表头,0),0)=0,"",VLOOKUP($L145,怪物模板!$A:$N,MATCH(角色!AK$1,模板表头,0),0))</f>
        <v>11999529</v>
      </c>
      <c r="AL145" s="9">
        <f>IF(VLOOKUP($L145,怪物模板!$A:$N,MATCH(角色!AL$1,模板表头,0),0)=0,"",VLOOKUP($L145,怪物模板!$A:$N,MATCH(角色!AL$1,模板表头,0),0))</f>
        <v>11999525</v>
      </c>
      <c r="AM145" s="9" t="str">
        <f>VLOOKUP($L145,怪物模板!$A:$N,MATCH(角色!AM$1,模板表头,0),0)</f>
        <v>vashj_boss</v>
      </c>
      <c r="AN145" s="9">
        <v>1.8</v>
      </c>
      <c r="AO145" s="9">
        <v>1</v>
      </c>
      <c r="AP145" s="9" t="s">
        <v>232</v>
      </c>
      <c r="AQ145" s="9"/>
      <c r="AR145" s="9" t="s">
        <v>181</v>
      </c>
      <c r="AS145" s="9"/>
      <c r="AT145" s="9">
        <v>92430205</v>
      </c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26">
        <f t="shared" si="37"/>
        <v>-1000</v>
      </c>
      <c r="BJ145" s="26">
        <f t="shared" si="38"/>
        <v>0</v>
      </c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 t="str">
        <f t="shared" si="36"/>
        <v/>
      </c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 t="str">
        <f t="shared" si="39"/>
        <v/>
      </c>
      <c r="CH145" s="9" t="str">
        <f t="shared" si="39"/>
        <v/>
      </c>
      <c r="CI145" s="9" t="str">
        <f t="shared" si="39"/>
        <v/>
      </c>
      <c r="CJ145" s="9" t="str">
        <f t="shared" si="39"/>
        <v/>
      </c>
      <c r="CK145" s="9" t="str">
        <f t="shared" si="39"/>
        <v/>
      </c>
      <c r="CL145" s="9" t="str">
        <f t="shared" si="39"/>
        <v/>
      </c>
      <c r="CM145" s="9" t="str">
        <f t="shared" si="39"/>
        <v/>
      </c>
      <c r="CN145" s="9" t="str">
        <f t="shared" si="39"/>
        <v/>
      </c>
      <c r="CO145" s="9" t="str">
        <f t="shared" si="39"/>
        <v/>
      </c>
    </row>
    <row r="146" spans="1:93" s="13" customFormat="1" ht="16.5" customHeight="1" x14ac:dyDescent="0.15">
      <c r="A146" s="9">
        <v>31032213</v>
      </c>
      <c r="B146" s="9" t="s">
        <v>210</v>
      </c>
      <c r="C146" s="9" t="s">
        <v>227</v>
      </c>
      <c r="D146" s="9">
        <v>45</v>
      </c>
      <c r="E146" s="9" t="s">
        <v>223</v>
      </c>
      <c r="F146" s="9">
        <v>1</v>
      </c>
      <c r="G146" s="9" t="s">
        <v>218</v>
      </c>
      <c r="H146" s="9">
        <v>4</v>
      </c>
      <c r="I146" s="9" t="str">
        <f>VLOOKUP($L146,怪物模板!$A:$N,MATCH(角色!I$1,模板表头,0),0)</f>
        <v>mag</v>
      </c>
      <c r="J146" s="9"/>
      <c r="K146" s="9"/>
      <c r="L146" s="9" t="s">
        <v>416</v>
      </c>
      <c r="M146" s="9" t="str">
        <f>VLOOKUP($L146,怪物模板!$A:$N,MATCH(角色!M$1,模板表头,0),0)</f>
        <v>无对应英雄</v>
      </c>
      <c r="N146" s="9" t="str">
        <f>VLOOKUP($L146,怪物模板!$A:$N,MATCH(角色!N$1,模板表头,0),0)</f>
        <v>统一BOSS模板</v>
      </c>
      <c r="O146" s="9" t="s">
        <v>38</v>
      </c>
      <c r="P146" s="9">
        <v>6</v>
      </c>
      <c r="Q146" s="9">
        <v>3</v>
      </c>
      <c r="R146" s="9">
        <f>VLOOKUP(P146,辅助表!$A$2:$B$10,2,FALSE)</f>
        <v>4</v>
      </c>
      <c r="S146" s="9" t="str">
        <f>VLOOKUP($L146,怪物模板!$A:$N,MATCH(角色!S$1,模板表头,0),0)</f>
        <v>chaos</v>
      </c>
      <c r="T146" s="9" t="s">
        <v>27</v>
      </c>
      <c r="U146" s="9" t="s">
        <v>224</v>
      </c>
      <c r="V146" s="9"/>
      <c r="W146" s="9"/>
      <c r="X146" s="9"/>
      <c r="Y146" s="9">
        <v>13996203</v>
      </c>
      <c r="Z146" s="9"/>
      <c r="AA146" s="9"/>
      <c r="AB146" s="9">
        <v>4</v>
      </c>
      <c r="AC146" s="9">
        <v>6</v>
      </c>
      <c r="AD146" s="9"/>
      <c r="AE146" s="9">
        <f t="shared" si="35"/>
        <v>20</v>
      </c>
      <c r="AF146" s="9">
        <f t="shared" si="34"/>
        <v>50</v>
      </c>
      <c r="AG146" s="9" t="str">
        <f>VLOOKUP($L146,怪物模板!$A:$N,MATCH(角色!AG$1,模板表头,0),0)</f>
        <v>range.kelthuzad</v>
      </c>
      <c r="AH146" s="9">
        <f>IF(VLOOKUP($L146,怪物模板!$A:$N,MATCH(角色!AH$1,模板表头,0),0)=0,"",VLOOKUP($L146,怪物模板!$A:$N,MATCH(角色!AH$1,模板表头,0),0))</f>
        <v>11660201</v>
      </c>
      <c r="AI146" s="9">
        <f>IF(VLOOKUP($L146,怪物模板!$A:$N,MATCH(角色!AI$1,模板表头,0),0)=0,"",VLOOKUP($L146,怪物模板!$A:$N,MATCH(角色!AI$1,模板表头,0),0))</f>
        <v>11660202</v>
      </c>
      <c r="AJ146" s="9">
        <f>IF(VLOOKUP($L146,怪物模板!$A:$N,MATCH(角色!AJ$1,模板表头,0),0)=0,"",VLOOKUP($L146,怪物模板!$A:$N,MATCH(角色!AJ$1,模板表头,0),0))</f>
        <v>11999506</v>
      </c>
      <c r="AK146" s="9">
        <f>IF(VLOOKUP($L146,怪物模板!$A:$N,MATCH(角色!AK$1,模板表头,0),0)=0,"",VLOOKUP($L146,怪物模板!$A:$N,MATCH(角色!AK$1,模板表头,0),0))</f>
        <v>11999504</v>
      </c>
      <c r="AL146" s="9" t="str">
        <f>IF(VLOOKUP($L146,怪物模板!$A:$N,MATCH(角色!AL$1,模板表头,0),0)=0,"",VLOOKUP($L146,怪物模板!$A:$N,MATCH(角色!AL$1,模板表头,0),0))</f>
        <v/>
      </c>
      <c r="AM146" s="9" t="str">
        <f>VLOOKUP($L146,怪物模板!$A:$N,MATCH(角色!AM$1,模板表头,0),0)</f>
        <v>kelthuzad</v>
      </c>
      <c r="AN146" s="9">
        <v>1.8</v>
      </c>
      <c r="AO146" s="9">
        <v>1</v>
      </c>
      <c r="AP146" s="9" t="s">
        <v>231</v>
      </c>
      <c r="AQ146" s="9"/>
      <c r="AR146" s="9" t="s">
        <v>181</v>
      </c>
      <c r="AS146" s="9"/>
      <c r="AT146" s="9">
        <v>92430204</v>
      </c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26">
        <f t="shared" si="37"/>
        <v>-1000</v>
      </c>
      <c r="BJ146" s="26">
        <f t="shared" si="38"/>
        <v>0</v>
      </c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 t="str">
        <f t="shared" si="36"/>
        <v/>
      </c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 t="str">
        <f t="shared" si="39"/>
        <v/>
      </c>
      <c r="CH146" s="9" t="str">
        <f t="shared" si="39"/>
        <v/>
      </c>
      <c r="CI146" s="9" t="str">
        <f t="shared" si="39"/>
        <v/>
      </c>
      <c r="CJ146" s="9" t="str">
        <f t="shared" si="39"/>
        <v/>
      </c>
      <c r="CK146" s="9" t="str">
        <f t="shared" si="39"/>
        <v/>
      </c>
      <c r="CL146" s="9" t="str">
        <f t="shared" si="39"/>
        <v/>
      </c>
      <c r="CM146" s="9" t="str">
        <f t="shared" si="39"/>
        <v/>
      </c>
      <c r="CN146" s="9" t="str">
        <f t="shared" si="39"/>
        <v/>
      </c>
      <c r="CO146" s="9" t="str">
        <f t="shared" si="39"/>
        <v/>
      </c>
    </row>
    <row r="147" spans="1:93" s="13" customFormat="1" ht="16.5" customHeight="1" x14ac:dyDescent="0.15">
      <c r="A147" s="9">
        <v>31032214</v>
      </c>
      <c r="B147" s="9" t="s">
        <v>211</v>
      </c>
      <c r="C147" s="9" t="s">
        <v>227</v>
      </c>
      <c r="D147" s="9">
        <v>45</v>
      </c>
      <c r="E147" s="9" t="s">
        <v>223</v>
      </c>
      <c r="F147" s="9">
        <v>1</v>
      </c>
      <c r="G147" s="9" t="s">
        <v>218</v>
      </c>
      <c r="H147" s="9">
        <v>2</v>
      </c>
      <c r="I147" s="9" t="str">
        <f>VLOOKUP($L147,怪物模板!$A:$N,MATCH(角色!I$1,模板表头,0),0)</f>
        <v>mag</v>
      </c>
      <c r="J147" s="9"/>
      <c r="K147" s="9"/>
      <c r="L147" s="9" t="s">
        <v>501</v>
      </c>
      <c r="M147" s="9" t="str">
        <f>VLOOKUP($L147,怪物模板!$A:$N,MATCH(角色!M$1,模板表头,0),0)</f>
        <v>死亡骑士</v>
      </c>
      <c r="N147" s="9" t="str">
        <f>VLOOKUP($L147,怪物模板!$A:$N,MATCH(角色!N$1,模板表头,0),0)</f>
        <v>统一BOSS模板</v>
      </c>
      <c r="O147" s="9" t="s">
        <v>38</v>
      </c>
      <c r="P147" s="9">
        <v>5</v>
      </c>
      <c r="Q147" s="9">
        <v>3</v>
      </c>
      <c r="R147" s="9">
        <f>VLOOKUP(P147,辅助表!$A$2:$B$10,2,FALSE)</f>
        <v>3</v>
      </c>
      <c r="S147" s="9" t="str">
        <f>VLOOKUP($L147,怪物模板!$A:$N,MATCH(角色!S$1,模板表头,0),0)</f>
        <v>chaos</v>
      </c>
      <c r="T147" s="9" t="s">
        <v>27</v>
      </c>
      <c r="U147" s="9" t="s">
        <v>224</v>
      </c>
      <c r="V147" s="9"/>
      <c r="W147" s="9"/>
      <c r="X147" s="9"/>
      <c r="Y147" s="9">
        <v>13996208</v>
      </c>
      <c r="Z147" s="9"/>
      <c r="AA147" s="9"/>
      <c r="AB147" s="9">
        <v>4</v>
      </c>
      <c r="AC147" s="9">
        <v>6</v>
      </c>
      <c r="AD147" s="9"/>
      <c r="AE147" s="9">
        <f t="shared" si="35"/>
        <v>20</v>
      </c>
      <c r="AF147" s="9">
        <f t="shared" si="34"/>
        <v>50</v>
      </c>
      <c r="AG147" s="9" t="str">
        <f>VLOOKUP($L147,怪物模板!$A:$N,MATCH(角色!AG$1,模板表头,0),0)</f>
        <v>melee.knight_rider</v>
      </c>
      <c r="AH147" s="9">
        <f>IF(VLOOKUP($L147,怪物模板!$A:$N,MATCH(角色!AH$1,模板表头,0),0)=0,"",VLOOKUP($L147,怪物模板!$A:$N,MATCH(角色!AH$1,模板表头,0),0))</f>
        <v>11660301</v>
      </c>
      <c r="AI147" s="9">
        <f>IF(VLOOKUP($L147,怪物模板!$A:$N,MATCH(角色!AI$1,模板表头,0),0)=0,"",VLOOKUP($L147,怪物模板!$A:$N,MATCH(角色!AI$1,模板表头,0),0))</f>
        <v>11660302</v>
      </c>
      <c r="AJ147" s="9">
        <f>IF(VLOOKUP($L147,怪物模板!$A:$N,MATCH(角色!AJ$1,模板表头,0),0)=0,"",VLOOKUP($L147,怪物模板!$A:$N,MATCH(角色!AJ$1,模板表头,0),0))</f>
        <v>11660303</v>
      </c>
      <c r="AK147" s="9">
        <f>IF(VLOOKUP($L147,怪物模板!$A:$N,MATCH(角色!AK$1,模板表头,0),0)=0,"",VLOOKUP($L147,怪物模板!$A:$N,MATCH(角色!AK$1,模板表头,0),0))</f>
        <v>11660304</v>
      </c>
      <c r="AL147" s="9" t="str">
        <f>IF(VLOOKUP($L147,怪物模板!$A:$N,MATCH(角色!AL$1,模板表头,0),0)=0,"",VLOOKUP($L147,怪物模板!$A:$N,MATCH(角色!AL$1,模板表头,0),0))</f>
        <v/>
      </c>
      <c r="AM147" s="9" t="str">
        <f>VLOOKUP($L147,怪物模板!$A:$N,MATCH(角色!AM$1,模板表头,0),0)</f>
        <v>lich_king</v>
      </c>
      <c r="AN147" s="9">
        <v>1.8</v>
      </c>
      <c r="AO147" s="9">
        <v>1</v>
      </c>
      <c r="AP147" s="9" t="s">
        <v>231</v>
      </c>
      <c r="AQ147" s="9"/>
      <c r="AR147" s="9" t="s">
        <v>181</v>
      </c>
      <c r="AS147" s="9"/>
      <c r="AT147" s="9">
        <v>92430202</v>
      </c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26">
        <f t="shared" si="37"/>
        <v>-1000</v>
      </c>
      <c r="BJ147" s="26">
        <f t="shared" si="38"/>
        <v>0</v>
      </c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 t="str">
        <f t="shared" si="36"/>
        <v/>
      </c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 t="str">
        <f t="shared" si="39"/>
        <v/>
      </c>
      <c r="CH147" s="9" t="str">
        <f t="shared" si="39"/>
        <v/>
      </c>
      <c r="CI147" s="9" t="str">
        <f t="shared" si="39"/>
        <v/>
      </c>
      <c r="CJ147" s="9" t="str">
        <f t="shared" si="39"/>
        <v/>
      </c>
      <c r="CK147" s="9" t="str">
        <f t="shared" si="39"/>
        <v/>
      </c>
      <c r="CL147" s="9" t="str">
        <f t="shared" si="39"/>
        <v/>
      </c>
      <c r="CM147" s="9" t="str">
        <f t="shared" si="39"/>
        <v/>
      </c>
      <c r="CN147" s="9" t="str">
        <f t="shared" si="39"/>
        <v/>
      </c>
      <c r="CO147" s="9" t="str">
        <f t="shared" si="39"/>
        <v/>
      </c>
    </row>
    <row r="148" spans="1:93" s="13" customFormat="1" ht="16.5" customHeight="1" x14ac:dyDescent="0.15">
      <c r="A148" s="9">
        <v>31032215</v>
      </c>
      <c r="B148" s="9" t="s">
        <v>205</v>
      </c>
      <c r="C148" s="9" t="s">
        <v>227</v>
      </c>
      <c r="D148" s="9">
        <v>45</v>
      </c>
      <c r="E148" s="9" t="s">
        <v>223</v>
      </c>
      <c r="F148" s="9">
        <v>1</v>
      </c>
      <c r="G148" s="9" t="s">
        <v>218</v>
      </c>
      <c r="H148" s="9">
        <v>2</v>
      </c>
      <c r="I148" s="9" t="str">
        <f>VLOOKUP($L148,怪物模板!$A:$N,MATCH(角色!I$1,模板表头,0),0)</f>
        <v>mag</v>
      </c>
      <c r="J148" s="9"/>
      <c r="K148" s="9"/>
      <c r="L148" s="9" t="s">
        <v>410</v>
      </c>
      <c r="M148" s="9" t="str">
        <f>VLOOKUP($L148,怪物模板!$A:$N,MATCH(角色!M$1,模板表头,0),0)</f>
        <v>无对应英雄</v>
      </c>
      <c r="N148" s="9" t="str">
        <f>VLOOKUP($L148,怪物模板!$A:$N,MATCH(角色!N$1,模板表头,0),0)</f>
        <v>统一BOSS模板</v>
      </c>
      <c r="O148" s="9" t="s">
        <v>38</v>
      </c>
      <c r="P148" s="9">
        <v>5</v>
      </c>
      <c r="Q148" s="9">
        <v>3</v>
      </c>
      <c r="R148" s="9">
        <f>VLOOKUP(P148,辅助表!$A$2:$B$10,2,FALSE)</f>
        <v>3</v>
      </c>
      <c r="S148" s="9" t="str">
        <f>VLOOKUP($L148,怪物模板!$A:$N,MATCH(角色!S$1,模板表头,0),0)</f>
        <v>chaos</v>
      </c>
      <c r="T148" s="9" t="s">
        <v>27</v>
      </c>
      <c r="U148" s="9" t="s">
        <v>224</v>
      </c>
      <c r="V148" s="9"/>
      <c r="W148" s="9"/>
      <c r="X148" s="9"/>
      <c r="Y148" s="9">
        <v>13996206</v>
      </c>
      <c r="Z148" s="9"/>
      <c r="AA148" s="9"/>
      <c r="AB148" s="9">
        <v>4</v>
      </c>
      <c r="AC148" s="9">
        <v>6</v>
      </c>
      <c r="AD148" s="9"/>
      <c r="AE148" s="9">
        <f t="shared" si="35"/>
        <v>20</v>
      </c>
      <c r="AF148" s="9">
        <f t="shared" si="34"/>
        <v>50</v>
      </c>
      <c r="AG148" s="9" t="str">
        <f>VLOOKUP($L148,怪物模板!$A:$N,MATCH(角色!AG$1,模板表头,0),0)</f>
        <v>misc.5skills_target_is_valid</v>
      </c>
      <c r="AH148" s="9">
        <f>IF(VLOOKUP($L148,怪物模板!$A:$N,MATCH(角色!AH$1,模板表头,0),0)=0,"",VLOOKUP($L148,怪物模板!$A:$N,MATCH(角色!AH$1,模板表头,0),0))</f>
        <v>11860501</v>
      </c>
      <c r="AI148" s="9">
        <f>IF(VLOOKUP($L148,怪物模板!$A:$N,MATCH(角色!AI$1,模板表头,0),0)=0,"",VLOOKUP($L148,怪物模板!$A:$N,MATCH(角色!AI$1,模板表头,0),0))</f>
        <v>11860502</v>
      </c>
      <c r="AJ148" s="9">
        <f>IF(VLOOKUP($L148,怪物模板!$A:$N,MATCH(角色!AJ$1,模板表头,0),0)=0,"",VLOOKUP($L148,怪物模板!$A:$N,MATCH(角色!AJ$1,模板表头,0),0))</f>
        <v>11860503</v>
      </c>
      <c r="AK148" s="9">
        <f>IF(VLOOKUP($L148,怪物模板!$A:$N,MATCH(角色!AK$1,模板表头,0),0)=0,"",VLOOKUP($L148,怪物模板!$A:$N,MATCH(角色!AK$1,模板表头,0),0))</f>
        <v>11999517</v>
      </c>
      <c r="AL148" s="9" t="str">
        <f>IF(VLOOKUP($L148,怪物模板!$A:$N,MATCH(角色!AL$1,模板表头,0),0)=0,"",VLOOKUP($L148,怪物模板!$A:$N,MATCH(角色!AL$1,模板表头,0),0))</f>
        <v/>
      </c>
      <c r="AM148" s="9" t="str">
        <f>VLOOKUP($L148,怪物模板!$A:$N,MATCH(角色!AM$1,模板表头,0),0)</f>
        <v>lohsemartheron</v>
      </c>
      <c r="AN148" s="9">
        <v>1.8</v>
      </c>
      <c r="AO148" s="9">
        <v>1</v>
      </c>
      <c r="AP148" s="9" t="s">
        <v>231</v>
      </c>
      <c r="AQ148" s="9"/>
      <c r="AR148" s="9" t="s">
        <v>181</v>
      </c>
      <c r="AS148" s="9"/>
      <c r="AT148" s="9">
        <v>92430205</v>
      </c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26">
        <f t="shared" si="37"/>
        <v>-1000</v>
      </c>
      <c r="BJ148" s="26">
        <f t="shared" si="38"/>
        <v>0</v>
      </c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 t="str">
        <f t="shared" si="36"/>
        <v/>
      </c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 t="str">
        <f t="shared" si="39"/>
        <v/>
      </c>
      <c r="CH148" s="9" t="str">
        <f t="shared" si="39"/>
        <v/>
      </c>
      <c r="CI148" s="9" t="str">
        <f t="shared" si="39"/>
        <v/>
      </c>
      <c r="CJ148" s="9" t="str">
        <f t="shared" si="39"/>
        <v/>
      </c>
      <c r="CK148" s="9" t="str">
        <f t="shared" si="39"/>
        <v/>
      </c>
      <c r="CL148" s="9" t="str">
        <f t="shared" si="39"/>
        <v/>
      </c>
      <c r="CM148" s="9" t="str">
        <f t="shared" si="39"/>
        <v/>
      </c>
      <c r="CN148" s="9" t="str">
        <f t="shared" si="39"/>
        <v/>
      </c>
      <c r="CO148" s="9" t="str">
        <f t="shared" si="39"/>
        <v/>
      </c>
    </row>
    <row r="149" spans="1:93" s="13" customFormat="1" ht="16.5" customHeight="1" x14ac:dyDescent="0.15">
      <c r="A149" s="9">
        <v>31032216</v>
      </c>
      <c r="B149" s="9" t="s">
        <v>200</v>
      </c>
      <c r="C149" s="9" t="s">
        <v>227</v>
      </c>
      <c r="D149" s="9">
        <v>45</v>
      </c>
      <c r="E149" s="9" t="s">
        <v>223</v>
      </c>
      <c r="F149" s="9">
        <v>1</v>
      </c>
      <c r="G149" s="9" t="s">
        <v>218</v>
      </c>
      <c r="H149" s="9">
        <v>3</v>
      </c>
      <c r="I149" s="9" t="str">
        <f>VLOOKUP($L149,怪物模板!$A:$N,MATCH(角色!I$1,模板表头,0),0)</f>
        <v>mag</v>
      </c>
      <c r="J149" s="9"/>
      <c r="K149" s="9"/>
      <c r="L149" s="9" t="s">
        <v>421</v>
      </c>
      <c r="M149" s="9" t="str">
        <f>VLOOKUP($L149,怪物模板!$A:$N,MATCH(角色!M$1,模板表头,0),0)</f>
        <v>嗜血狼人</v>
      </c>
      <c r="N149" s="9" t="str">
        <f>VLOOKUP($L149,怪物模板!$A:$N,MATCH(角色!N$1,模板表头,0),0)</f>
        <v>BOSS4技能版</v>
      </c>
      <c r="O149" s="9" t="s">
        <v>37</v>
      </c>
      <c r="P149" s="9">
        <v>7</v>
      </c>
      <c r="Q149" s="9">
        <v>4</v>
      </c>
      <c r="R149" s="9">
        <v>4</v>
      </c>
      <c r="S149" s="9" t="str">
        <f>VLOOKUP($L149,怪物模板!$A:$N,MATCH(角色!S$1,模板表头,0),0)</f>
        <v>horde</v>
      </c>
      <c r="T149" s="9" t="s">
        <v>27</v>
      </c>
      <c r="U149" s="9" t="s">
        <v>224</v>
      </c>
      <c r="V149" s="9"/>
      <c r="W149" s="9"/>
      <c r="X149" s="9"/>
      <c r="Y149" s="9">
        <v>13996206</v>
      </c>
      <c r="Z149" s="9"/>
      <c r="AA149" s="9"/>
      <c r="AB149" s="9">
        <v>4</v>
      </c>
      <c r="AC149" s="9">
        <v>6</v>
      </c>
      <c r="AD149" s="9"/>
      <c r="AE149" s="9">
        <f t="shared" si="35"/>
        <v>20</v>
      </c>
      <c r="AF149" s="9">
        <f t="shared" si="34"/>
        <v>50</v>
      </c>
      <c r="AG149" s="9" t="str">
        <f>VLOOKUP($L149,怪物模板!$A:$N,MATCH(角色!AG$1,模板表头,0),0)</f>
        <v>melee.greymane</v>
      </c>
      <c r="AH149" s="9">
        <f>IF(VLOOKUP($L149,怪物模板!$A:$N,MATCH(角色!AH$1,模板表头,0),0)=0,"",VLOOKUP($L149,怪物模板!$A:$N,MATCH(角色!AH$1,模板表头,0),0))</f>
        <v>11960501</v>
      </c>
      <c r="AI149" s="9">
        <f>IF(VLOOKUP($L149,怪物模板!$A:$N,MATCH(角色!AI$1,模板表头,0),0)=0,"",VLOOKUP($L149,怪物模板!$A:$N,MATCH(角色!AI$1,模板表头,0),0))</f>
        <v>11960502</v>
      </c>
      <c r="AJ149" s="9">
        <f>IF(VLOOKUP($L149,怪物模板!$A:$N,MATCH(角色!AJ$1,模板表头,0),0)=0,"",VLOOKUP($L149,怪物模板!$A:$N,MATCH(角色!AJ$1,模板表头,0),0))</f>
        <v>11960503</v>
      </c>
      <c r="AK149" s="9">
        <f>IF(VLOOKUP($L149,怪物模板!$A:$N,MATCH(角色!AK$1,模板表头,0),0)=0,"",VLOOKUP($L149,怪物模板!$A:$N,MATCH(角色!AK$1,模板表头,0),0))</f>
        <v>11960504</v>
      </c>
      <c r="AL149" s="9" t="str">
        <f>IF(VLOOKUP($L149,怪物模板!$A:$N,MATCH(角色!AL$1,模板表头,0),0)=0,"",VLOOKUP($L149,怪物模板!$A:$N,MATCH(角色!AL$1,模板表头,0),0))</f>
        <v/>
      </c>
      <c r="AM149" s="9" t="str">
        <f>VLOOKUP($L149,怪物模板!$A:$N,MATCH(角色!AM$1,模板表头,0),0)</f>
        <v>greymane_boss</v>
      </c>
      <c r="AN149" s="9">
        <v>1.8</v>
      </c>
      <c r="AO149" s="9">
        <v>1</v>
      </c>
      <c r="AP149" s="9" t="s">
        <v>233</v>
      </c>
      <c r="AQ149" s="9"/>
      <c r="AR149" s="9" t="s">
        <v>181</v>
      </c>
      <c r="AS149" s="9"/>
      <c r="AT149" s="9">
        <v>92430205</v>
      </c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26">
        <f t="shared" si="37"/>
        <v>-1000</v>
      </c>
      <c r="BJ149" s="26">
        <f t="shared" si="38"/>
        <v>0</v>
      </c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 t="str">
        <f t="shared" si="36"/>
        <v/>
      </c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 t="str">
        <f t="shared" si="39"/>
        <v/>
      </c>
      <c r="CH149" s="9" t="str">
        <f t="shared" si="39"/>
        <v/>
      </c>
      <c r="CI149" s="9" t="str">
        <f t="shared" si="39"/>
        <v/>
      </c>
      <c r="CJ149" s="9" t="str">
        <f t="shared" si="39"/>
        <v/>
      </c>
      <c r="CK149" s="9" t="str">
        <f t="shared" si="39"/>
        <v/>
      </c>
      <c r="CL149" s="9" t="str">
        <f t="shared" si="39"/>
        <v/>
      </c>
      <c r="CM149" s="9" t="str">
        <f t="shared" si="39"/>
        <v/>
      </c>
      <c r="CN149" s="9" t="str">
        <f t="shared" si="39"/>
        <v/>
      </c>
      <c r="CO149" s="9" t="str">
        <f t="shared" si="39"/>
        <v/>
      </c>
    </row>
    <row r="150" spans="1:93" s="13" customFormat="1" ht="16.5" customHeight="1" x14ac:dyDescent="0.15">
      <c r="A150" s="9">
        <v>31032217</v>
      </c>
      <c r="B150" s="9" t="s">
        <v>202</v>
      </c>
      <c r="C150" s="9" t="s">
        <v>227</v>
      </c>
      <c r="D150" s="9">
        <v>45</v>
      </c>
      <c r="E150" s="9" t="s">
        <v>223</v>
      </c>
      <c r="F150" s="9">
        <v>1</v>
      </c>
      <c r="G150" s="9" t="s">
        <v>218</v>
      </c>
      <c r="H150" s="9">
        <v>2</v>
      </c>
      <c r="I150" s="9" t="str">
        <f>VLOOKUP($L150,怪物模板!$A:$N,MATCH(角色!I$1,模板表头,0),0)</f>
        <v>mag</v>
      </c>
      <c r="J150" s="9"/>
      <c r="K150" s="9"/>
      <c r="L150" s="9" t="s">
        <v>418</v>
      </c>
      <c r="M150" s="9" t="str">
        <f>VLOOKUP($L150,怪物模板!$A:$N,MATCH(角色!M$1,模板表头,0),0)</f>
        <v>地狱咆哮</v>
      </c>
      <c r="N150" s="9" t="str">
        <f>VLOOKUP($L150,怪物模板!$A:$N,MATCH(角色!N$1,模板表头,0),0)</f>
        <v>BOSS版，多重镜像</v>
      </c>
      <c r="O150" s="9" t="s">
        <v>38</v>
      </c>
      <c r="P150" s="9">
        <v>5</v>
      </c>
      <c r="Q150" s="9">
        <v>3</v>
      </c>
      <c r="R150" s="9">
        <f>VLOOKUP(P150,辅助表!$A$2:$B$10,2,FALSE)</f>
        <v>3</v>
      </c>
      <c r="S150" s="9" t="str">
        <f>VLOOKUP($L150,怪物模板!$A:$N,MATCH(角色!S$1,模板表头,0),0)</f>
        <v>horde</v>
      </c>
      <c r="T150" s="9" t="s">
        <v>27</v>
      </c>
      <c r="U150" s="9" t="s">
        <v>224</v>
      </c>
      <c r="V150" s="9"/>
      <c r="W150" s="9"/>
      <c r="X150" s="9"/>
      <c r="Y150" s="9">
        <v>13996206</v>
      </c>
      <c r="Z150" s="9"/>
      <c r="AA150" s="9"/>
      <c r="AB150" s="9">
        <v>4</v>
      </c>
      <c r="AC150" s="9">
        <v>6</v>
      </c>
      <c r="AD150" s="9"/>
      <c r="AE150" s="9">
        <f t="shared" si="35"/>
        <v>20</v>
      </c>
      <c r="AF150" s="9">
        <f t="shared" si="34"/>
        <v>50</v>
      </c>
      <c r="AG150" s="9" t="str">
        <f>VLOOKUP($L150,怪物模板!$A:$N,MATCH(角色!AG$1,模板表头,0),0)</f>
        <v>melee.grom</v>
      </c>
      <c r="AH150" s="9">
        <f>IF(VLOOKUP($L150,怪物模板!$A:$N,MATCH(角色!AH$1,模板表头,0),0)=0,"",VLOOKUP($L150,怪物模板!$A:$N,MATCH(角色!AH$1,模板表头,0),0))</f>
        <v>11860201</v>
      </c>
      <c r="AI150" s="9">
        <f>IF(VLOOKUP($L150,怪物模板!$A:$N,MATCH(角色!AI$1,模板表头,0),0)=0,"",VLOOKUP($L150,怪物模板!$A:$N,MATCH(角色!AI$1,模板表头,0),0))</f>
        <v>11999531</v>
      </c>
      <c r="AJ150" s="9">
        <f>IF(VLOOKUP($L150,怪物模板!$A:$N,MATCH(角色!AJ$1,模板表头,0),0)=0,"",VLOOKUP($L150,怪物模板!$A:$N,MATCH(角色!AJ$1,模板表头,0),0))</f>
        <v>11999534</v>
      </c>
      <c r="AK150" s="9">
        <f>IF(VLOOKUP($L150,怪物模板!$A:$N,MATCH(角色!AK$1,模板表头,0),0)=0,"",VLOOKUP($L150,怪物模板!$A:$N,MATCH(角色!AK$1,模板表头,0),0))</f>
        <v>11860204</v>
      </c>
      <c r="AL150" s="9" t="str">
        <f>IF(VLOOKUP($L150,怪物模板!$A:$N,MATCH(角色!AL$1,模板表头,0),0)=0,"",VLOOKUP($L150,怪物模板!$A:$N,MATCH(角色!AL$1,模板表头,0),0))</f>
        <v/>
      </c>
      <c r="AM150" s="9" t="str">
        <f>VLOOKUP($L150,怪物模板!$A:$N,MATCH(角色!AM$1,模板表头,0),0)</f>
        <v>grom</v>
      </c>
      <c r="AN150" s="9">
        <v>1.8</v>
      </c>
      <c r="AO150" s="9">
        <v>1</v>
      </c>
      <c r="AP150" s="9" t="s">
        <v>233</v>
      </c>
      <c r="AQ150" s="9"/>
      <c r="AR150" s="9" t="s">
        <v>181</v>
      </c>
      <c r="AS150" s="9"/>
      <c r="AT150" s="9">
        <v>92430205</v>
      </c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26">
        <f t="shared" si="37"/>
        <v>-1000</v>
      </c>
      <c r="BJ150" s="26">
        <f t="shared" si="38"/>
        <v>0</v>
      </c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 t="str">
        <f t="shared" si="36"/>
        <v/>
      </c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 t="str">
        <f t="shared" si="39"/>
        <v/>
      </c>
      <c r="CH150" s="9" t="str">
        <f t="shared" si="39"/>
        <v/>
      </c>
      <c r="CI150" s="9" t="str">
        <f t="shared" si="39"/>
        <v/>
      </c>
      <c r="CJ150" s="9" t="str">
        <f t="shared" si="39"/>
        <v/>
      </c>
      <c r="CK150" s="9" t="str">
        <f t="shared" si="39"/>
        <v/>
      </c>
      <c r="CL150" s="9" t="str">
        <f t="shared" si="39"/>
        <v/>
      </c>
      <c r="CM150" s="9" t="str">
        <f t="shared" si="39"/>
        <v/>
      </c>
      <c r="CN150" s="9" t="str">
        <f t="shared" si="39"/>
        <v/>
      </c>
      <c r="CO150" s="9" t="str">
        <f t="shared" si="39"/>
        <v/>
      </c>
    </row>
    <row r="151" spans="1:93" s="13" customFormat="1" ht="16.5" customHeight="1" x14ac:dyDescent="0.15">
      <c r="A151" s="9">
        <v>31032218</v>
      </c>
      <c r="B151" s="9" t="s">
        <v>207</v>
      </c>
      <c r="C151" s="9" t="s">
        <v>227</v>
      </c>
      <c r="D151" s="9">
        <v>45</v>
      </c>
      <c r="E151" s="9" t="s">
        <v>223</v>
      </c>
      <c r="F151" s="9">
        <v>1</v>
      </c>
      <c r="G151" s="9" t="s">
        <v>218</v>
      </c>
      <c r="H151" s="9">
        <v>3</v>
      </c>
      <c r="I151" s="9" t="str">
        <f>VLOOKUP($L151,怪物模板!$A:$N,MATCH(角色!I$1,模板表头,0),0)</f>
        <v>phy</v>
      </c>
      <c r="J151" s="9"/>
      <c r="K151" s="9"/>
      <c r="L151" s="9" t="s">
        <v>419</v>
      </c>
      <c r="M151" s="9" t="str">
        <f>VLOOKUP($L151,怪物模板!$A:$N,MATCH(角色!M$1,模板表头,0),0)</f>
        <v>无对应英雄</v>
      </c>
      <c r="N151" s="9" t="str">
        <f>VLOOKUP($L151,怪物模板!$A:$N,MATCH(角色!N$1,模板表头,0),0)</f>
        <v>特别BOSS版</v>
      </c>
      <c r="O151" s="9" t="s">
        <v>37</v>
      </c>
      <c r="P151" s="9">
        <v>7</v>
      </c>
      <c r="Q151" s="9">
        <v>4</v>
      </c>
      <c r="R151" s="9">
        <v>4</v>
      </c>
      <c r="S151" s="9" t="str">
        <f>VLOOKUP($L151,怪物模板!$A:$N,MATCH(角色!S$1,模板表头,0),0)</f>
        <v>horde</v>
      </c>
      <c r="T151" s="9" t="s">
        <v>27</v>
      </c>
      <c r="U151" s="9" t="s">
        <v>224</v>
      </c>
      <c r="V151" s="9"/>
      <c r="W151" s="9"/>
      <c r="X151" s="9"/>
      <c r="Y151" s="9">
        <v>13996208</v>
      </c>
      <c r="Z151" s="9"/>
      <c r="AA151" s="9"/>
      <c r="AB151" s="9">
        <v>4</v>
      </c>
      <c r="AC151" s="9">
        <v>6</v>
      </c>
      <c r="AD151" s="9"/>
      <c r="AE151" s="9">
        <f t="shared" si="35"/>
        <v>20</v>
      </c>
      <c r="AF151" s="9">
        <f t="shared" si="34"/>
        <v>50</v>
      </c>
      <c r="AG151" s="9" t="str">
        <f>VLOOKUP($L151,怪物模板!$A:$N,MATCH(角色!AG$1,模板表头,0),0)</f>
        <v>melee.taranzhu</v>
      </c>
      <c r="AH151" s="9">
        <f>IF(VLOOKUP($L151,怪物模板!$A:$N,MATCH(角色!AH$1,模板表头,0),0)=0,"",VLOOKUP($L151,怪物模板!$A:$N,MATCH(角色!AH$1,模板表头,0),0))</f>
        <v>11999548</v>
      </c>
      <c r="AI151" s="9">
        <f>IF(VLOOKUP($L151,怪物模板!$A:$N,MATCH(角色!AI$1,模板表头,0),0)=0,"",VLOOKUP($L151,怪物模板!$A:$N,MATCH(角色!AI$1,模板表头,0),0))</f>
        <v>11999522</v>
      </c>
      <c r="AJ151" s="9">
        <f>IF(VLOOKUP($L151,怪物模板!$A:$N,MATCH(角色!AJ$1,模板表头,0),0)=0,"",VLOOKUP($L151,怪物模板!$A:$N,MATCH(角色!AJ$1,模板表头,0),0))</f>
        <v>11999523</v>
      </c>
      <c r="AK151" s="9">
        <f>IF(VLOOKUP($L151,怪物模板!$A:$N,MATCH(角色!AK$1,模板表头,0),0)=0,"",VLOOKUP($L151,怪物模板!$A:$N,MATCH(角色!AK$1,模板表头,0),0))</f>
        <v>11999505</v>
      </c>
      <c r="AL151" s="9" t="str">
        <f>IF(VLOOKUP($L151,怪物模板!$A:$N,MATCH(角色!AL$1,模板表头,0),0)=0,"",VLOOKUP($L151,怪物模板!$A:$N,MATCH(角色!AL$1,模板表头,0),0))</f>
        <v/>
      </c>
      <c r="AM151" s="9" t="str">
        <f>VLOOKUP($L151,怪物模板!$A:$N,MATCH(角色!AM$1,模板表头,0),0)</f>
        <v>taranzhu_boss</v>
      </c>
      <c r="AN151" s="9">
        <v>1.8</v>
      </c>
      <c r="AO151" s="9">
        <v>1</v>
      </c>
      <c r="AP151" s="9" t="s">
        <v>233</v>
      </c>
      <c r="AQ151" s="9"/>
      <c r="AR151" s="9" t="s">
        <v>181</v>
      </c>
      <c r="AS151" s="9"/>
      <c r="AT151" s="9">
        <v>92430202</v>
      </c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26">
        <f t="shared" si="37"/>
        <v>-1000</v>
      </c>
      <c r="BJ151" s="26">
        <f t="shared" si="38"/>
        <v>0</v>
      </c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 t="str">
        <f t="shared" si="36"/>
        <v/>
      </c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 t="str">
        <f t="shared" si="39"/>
        <v/>
      </c>
      <c r="CH151" s="9" t="str">
        <f t="shared" si="39"/>
        <v/>
      </c>
      <c r="CI151" s="9" t="str">
        <f t="shared" si="39"/>
        <v/>
      </c>
      <c r="CJ151" s="9" t="str">
        <f t="shared" si="39"/>
        <v/>
      </c>
      <c r="CK151" s="9" t="str">
        <f t="shared" si="39"/>
        <v/>
      </c>
      <c r="CL151" s="9" t="str">
        <f t="shared" si="39"/>
        <v/>
      </c>
      <c r="CM151" s="9" t="str">
        <f t="shared" si="39"/>
        <v/>
      </c>
      <c r="CN151" s="9" t="str">
        <f t="shared" si="39"/>
        <v/>
      </c>
      <c r="CO151" s="9" t="str">
        <f t="shared" si="39"/>
        <v/>
      </c>
    </row>
    <row r="152" spans="1:93" s="12" customFormat="1" ht="16.5" customHeight="1" x14ac:dyDescent="0.15">
      <c r="A152" s="26">
        <v>31032301</v>
      </c>
      <c r="B152" s="26" t="s">
        <v>493</v>
      </c>
      <c r="C152" s="26" t="s">
        <v>228</v>
      </c>
      <c r="D152" s="26">
        <v>60</v>
      </c>
      <c r="E152" s="26" t="s">
        <v>225</v>
      </c>
      <c r="F152" s="26">
        <v>1</v>
      </c>
      <c r="G152" s="26" t="s">
        <v>218</v>
      </c>
      <c r="H152" s="26">
        <v>3</v>
      </c>
      <c r="I152" s="26" t="str">
        <f>VLOOKUP($L152,怪物模板!$A:$N,MATCH(角色!I$1,模板表头,0),0)</f>
        <v>mag</v>
      </c>
      <c r="J152" s="26"/>
      <c r="K152" s="26"/>
      <c r="L152" s="26" t="s">
        <v>492</v>
      </c>
      <c r="M152" s="26" t="str">
        <f>VLOOKUP($L152,怪物模板!$A:$N,MATCH(角色!M$1,模板表头,0),0)</f>
        <v>黑魔导少女</v>
      </c>
      <c r="N152" s="26" t="str">
        <f>VLOOKUP($L152,怪物模板!$A:$N,MATCH(角色!N$1,模板表头,0),0)</f>
        <v>统一BOSS模板，同英雄技能+酒利用</v>
      </c>
      <c r="O152" s="26" t="s">
        <v>37</v>
      </c>
      <c r="P152" s="26">
        <v>7</v>
      </c>
      <c r="Q152" s="26">
        <v>4</v>
      </c>
      <c r="R152" s="26">
        <v>4</v>
      </c>
      <c r="S152" s="26" t="str">
        <f>VLOOKUP($L152,怪物模板!$A:$N,MATCH(角色!S$1,模板表头,0),0)</f>
        <v>alliance</v>
      </c>
      <c r="T152" s="26" t="s">
        <v>27</v>
      </c>
      <c r="U152" s="26" t="s">
        <v>226</v>
      </c>
      <c r="V152" s="26"/>
      <c r="W152" s="26"/>
      <c r="X152" s="26"/>
      <c r="Y152" s="26">
        <v>13996203</v>
      </c>
      <c r="Z152" s="26"/>
      <c r="AA152" s="26"/>
      <c r="AB152" s="26">
        <v>4</v>
      </c>
      <c r="AC152" s="26">
        <v>6</v>
      </c>
      <c r="AD152" s="26"/>
      <c r="AE152" s="26">
        <f t="shared" si="35"/>
        <v>20</v>
      </c>
      <c r="AF152" s="26">
        <f t="shared" si="34"/>
        <v>50</v>
      </c>
      <c r="AG152" s="26" t="str">
        <f>VLOOKUP($L152,怪物模板!$A:$N,MATCH(角色!AG$1,模板表头,0),0)</f>
        <v>misc.5skills_is_enemy_second</v>
      </c>
      <c r="AH152" s="26">
        <f>IF(VLOOKUP($L152,怪物模板!$A:$N,MATCH(角色!AH$1,模板表头,0),0)=0,"",VLOOKUP($L152,怪物模板!$A:$N,MATCH(角色!AH$1,模板表头,0),0))</f>
        <v>11760301</v>
      </c>
      <c r="AI152" s="26">
        <f>IF(VLOOKUP($L152,怪物模板!$A:$N,MATCH(角色!AI$1,模板表头,0),0)=0,"",VLOOKUP($L152,怪物模板!$A:$N,MATCH(角色!AI$1,模板表头,0),0))</f>
        <v>11760302</v>
      </c>
      <c r="AJ152" s="26">
        <f>IF(VLOOKUP($L152,怪物模板!$A:$N,MATCH(角色!AJ$1,模板表头,0),0)=0,"",VLOOKUP($L152,怪物模板!$A:$N,MATCH(角色!AJ$1,模板表头,0),0))</f>
        <v>11760303</v>
      </c>
      <c r="AK152" s="26">
        <f>IF(VLOOKUP($L152,怪物模板!$A:$N,MATCH(角色!AK$1,模板表头,0),0)=0,"",VLOOKUP($L152,怪物模板!$A:$N,MATCH(角色!AK$1,模板表头,0),0))</f>
        <v>11760304</v>
      </c>
      <c r="AL152" s="26" t="str">
        <f>IF(VLOOKUP($L152,怪物模板!$A:$N,MATCH(角色!AL$1,模板表头,0),0)=0,"",VLOOKUP($L152,怪物模板!$A:$N,MATCH(角色!AL$1,模板表头,0),0))</f>
        <v/>
      </c>
      <c r="AM152" s="26" t="str">
        <f>VLOOKUP($L152,怪物模板!$A:$N,MATCH(角色!AM$1,模板表头,0),0)</f>
        <v>antonidas</v>
      </c>
      <c r="AN152" s="26">
        <v>1.8</v>
      </c>
      <c r="AO152" s="26">
        <v>1</v>
      </c>
      <c r="AP152" s="26"/>
      <c r="AQ152" s="26"/>
      <c r="AR152" s="26" t="s">
        <v>189</v>
      </c>
      <c r="AS152" s="26"/>
      <c r="AT152" s="26">
        <v>92430204</v>
      </c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>
        <v>0</v>
      </c>
      <c r="BJ152" s="26">
        <f t="shared" si="38"/>
        <v>0</v>
      </c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 t="str">
        <f t="shared" si="36"/>
        <v/>
      </c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 t="str">
        <f t="shared" si="39"/>
        <v/>
      </c>
      <c r="CH152" s="26" t="str">
        <f t="shared" si="39"/>
        <v/>
      </c>
      <c r="CI152" s="26" t="str">
        <f t="shared" si="39"/>
        <v/>
      </c>
      <c r="CJ152" s="26" t="str">
        <f t="shared" si="39"/>
        <v/>
      </c>
      <c r="CK152" s="26" t="str">
        <f t="shared" si="39"/>
        <v/>
      </c>
      <c r="CL152" s="26" t="str">
        <f t="shared" si="39"/>
        <v/>
      </c>
      <c r="CM152" s="26" t="str">
        <f t="shared" si="39"/>
        <v/>
      </c>
      <c r="CN152" s="26" t="str">
        <f t="shared" si="39"/>
        <v/>
      </c>
      <c r="CO152" s="26" t="str">
        <f t="shared" si="39"/>
        <v/>
      </c>
    </row>
    <row r="153" spans="1:93" s="12" customFormat="1" ht="16.5" customHeight="1" x14ac:dyDescent="0.15">
      <c r="A153" s="26">
        <v>31032302</v>
      </c>
      <c r="B153" s="26" t="s">
        <v>204</v>
      </c>
      <c r="C153" s="26" t="s">
        <v>228</v>
      </c>
      <c r="D153" s="26">
        <v>60</v>
      </c>
      <c r="E153" s="26" t="s">
        <v>225</v>
      </c>
      <c r="F153" s="26">
        <v>1</v>
      </c>
      <c r="G153" s="26" t="s">
        <v>218</v>
      </c>
      <c r="H153" s="26">
        <v>4</v>
      </c>
      <c r="I153" s="26" t="str">
        <f>VLOOKUP($L153,怪物模板!$A:$N,MATCH(角色!I$1,模板表头,0),0)</f>
        <v>mag</v>
      </c>
      <c r="J153" s="26"/>
      <c r="K153" s="26"/>
      <c r="L153" s="26" t="s">
        <v>391</v>
      </c>
      <c r="M153" s="26" t="str">
        <f>VLOOKUP($L153,怪物模板!$A:$N,MATCH(角色!M$1,模板表头,0),0)</f>
        <v>哥布林亲王</v>
      </c>
      <c r="N153" s="26" t="str">
        <f>VLOOKUP($L153,怪物模板!$A:$N,MATCH(角色!N$1,模板表头,0),0)</f>
        <v>统一模板，boss</v>
      </c>
      <c r="O153" s="26" t="s">
        <v>38</v>
      </c>
      <c r="P153" s="26">
        <v>6</v>
      </c>
      <c r="Q153" s="26">
        <v>3</v>
      </c>
      <c r="R153" s="26">
        <f>VLOOKUP(P153,辅助表!$A$2:$B$10,2,FALSE)</f>
        <v>4</v>
      </c>
      <c r="S153" s="26" t="str">
        <f>VLOOKUP($L153,怪物模板!$A:$N,MATCH(角色!S$1,模板表头,0),0)</f>
        <v>horde</v>
      </c>
      <c r="T153" s="26" t="s">
        <v>27</v>
      </c>
      <c r="U153" s="26" t="s">
        <v>226</v>
      </c>
      <c r="V153" s="26"/>
      <c r="W153" s="26"/>
      <c r="X153" s="26"/>
      <c r="Y153" s="26">
        <v>13996203</v>
      </c>
      <c r="Z153" s="26"/>
      <c r="AA153" s="26"/>
      <c r="AB153" s="26">
        <v>4</v>
      </c>
      <c r="AC153" s="26">
        <v>6</v>
      </c>
      <c r="AD153" s="26"/>
      <c r="AE153" s="26">
        <f t="shared" si="35"/>
        <v>20</v>
      </c>
      <c r="AF153" s="26">
        <f t="shared" si="34"/>
        <v>50</v>
      </c>
      <c r="AG153" s="26" t="str">
        <f>VLOOKUP($L153,怪物模板!$A:$N,MATCH(角色!AG$1,模板表头,0),0)</f>
        <v>range.gallywix</v>
      </c>
      <c r="AH153" s="26">
        <f>IF(VLOOKUP($L153,怪物模板!$A:$N,MATCH(角色!AH$1,模板表头,0),0)=0,"",VLOOKUP($L153,怪物模板!$A:$N,MATCH(角色!AH$1,模板表头,0),0))</f>
        <v>11860401</v>
      </c>
      <c r="AI153" s="26">
        <f>IF(VLOOKUP($L153,怪物模板!$A:$N,MATCH(角色!AI$1,模板表头,0),0)=0,"",VLOOKUP($L153,怪物模板!$A:$N,MATCH(角色!AI$1,模板表头,0),0))</f>
        <v>11860402</v>
      </c>
      <c r="AJ153" s="26">
        <f>IF(VLOOKUP($L153,怪物模板!$A:$N,MATCH(角色!AJ$1,模板表头,0),0)=0,"",VLOOKUP($L153,怪物模板!$A:$N,MATCH(角色!AJ$1,模板表头,0),0))</f>
        <v>11860403</v>
      </c>
      <c r="AK153" s="26" t="str">
        <f>IF(VLOOKUP($L153,怪物模板!$A:$N,MATCH(角色!AK$1,模板表头,0),0)=0,"",VLOOKUP($L153,怪物模板!$A:$N,MATCH(角色!AK$1,模板表头,0),0))</f>
        <v/>
      </c>
      <c r="AL153" s="26" t="str">
        <f>IF(VLOOKUP($L153,怪物模板!$A:$N,MATCH(角色!AL$1,模板表头,0),0)=0,"",VLOOKUP($L153,怪物模板!$A:$N,MATCH(角色!AL$1,模板表头,0),0))</f>
        <v/>
      </c>
      <c r="AM153" s="26" t="str">
        <f>VLOOKUP($L153,怪物模板!$A:$N,MATCH(角色!AM$1,模板表头,0),0)</f>
        <v>gallywix_boss</v>
      </c>
      <c r="AN153" s="26">
        <v>1.8</v>
      </c>
      <c r="AO153" s="26">
        <v>1</v>
      </c>
      <c r="AP153" s="26"/>
      <c r="AQ153" s="26"/>
      <c r="AR153" s="26" t="s">
        <v>181</v>
      </c>
      <c r="AS153" s="26"/>
      <c r="AT153" s="26">
        <v>92430204</v>
      </c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>
        <f t="shared" si="37"/>
        <v>0</v>
      </c>
      <c r="BJ153" s="26">
        <f t="shared" si="38"/>
        <v>0</v>
      </c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 t="str">
        <f t="shared" si="36"/>
        <v/>
      </c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 t="str">
        <f t="shared" si="39"/>
        <v/>
      </c>
      <c r="CH153" s="26" t="str">
        <f t="shared" si="39"/>
        <v/>
      </c>
      <c r="CI153" s="26" t="str">
        <f t="shared" si="39"/>
        <v/>
      </c>
      <c r="CJ153" s="26" t="str">
        <f t="shared" si="39"/>
        <v/>
      </c>
      <c r="CK153" s="26" t="str">
        <f t="shared" si="39"/>
        <v/>
      </c>
      <c r="CL153" s="26" t="str">
        <f t="shared" si="39"/>
        <v/>
      </c>
      <c r="CM153" s="26" t="str">
        <f t="shared" si="39"/>
        <v/>
      </c>
      <c r="CN153" s="26" t="str">
        <f t="shared" si="39"/>
        <v/>
      </c>
      <c r="CO153" s="26" t="str">
        <f t="shared" si="39"/>
        <v/>
      </c>
    </row>
    <row r="154" spans="1:93" s="12" customFormat="1" ht="16.5" customHeight="1" x14ac:dyDescent="0.15">
      <c r="A154" s="26">
        <v>31032303</v>
      </c>
      <c r="B154" s="26" t="s">
        <v>166</v>
      </c>
      <c r="C154" s="26" t="s">
        <v>228</v>
      </c>
      <c r="D154" s="26">
        <v>60</v>
      </c>
      <c r="E154" s="26" t="s">
        <v>225</v>
      </c>
      <c r="F154" s="26">
        <v>1</v>
      </c>
      <c r="G154" s="26" t="s">
        <v>218</v>
      </c>
      <c r="H154" s="26">
        <v>4</v>
      </c>
      <c r="I154" s="26" t="str">
        <f>VLOOKUP($L154,怪物模板!$A:$N,MATCH(角色!I$1,模板表头,0),0)</f>
        <v>mag</v>
      </c>
      <c r="J154" s="26"/>
      <c r="K154" s="26"/>
      <c r="L154" s="26" t="s">
        <v>392</v>
      </c>
      <c r="M154" s="26" t="str">
        <f>VLOOKUP($L154,怪物模板!$A:$N,MATCH(角色!M$1,模板表头,0),0)</f>
        <v>德古拉</v>
      </c>
      <c r="N154" s="26" t="str">
        <f>VLOOKUP($L154,怪物模板!$A:$N,MATCH(角色!N$1,模板表头,0),0)</f>
        <v>统一BOSS模板</v>
      </c>
      <c r="O154" s="26" t="s">
        <v>37</v>
      </c>
      <c r="P154" s="26">
        <v>4</v>
      </c>
      <c r="Q154" s="26">
        <v>3</v>
      </c>
      <c r="R154" s="26">
        <f>VLOOKUP(P154,辅助表!$A$2:$B$10,2,FALSE)</f>
        <v>3</v>
      </c>
      <c r="S154" s="26" t="str">
        <f>VLOOKUP($L154,怪物模板!$A:$N,MATCH(角色!S$1,模板表头,0),0)</f>
        <v>chaos</v>
      </c>
      <c r="T154" s="26" t="s">
        <v>27</v>
      </c>
      <c r="U154" s="26" t="s">
        <v>226</v>
      </c>
      <c r="V154" s="26"/>
      <c r="W154" s="26"/>
      <c r="X154" s="26"/>
      <c r="Y154" s="26">
        <v>13996201</v>
      </c>
      <c r="Z154" s="26"/>
      <c r="AA154" s="26"/>
      <c r="AB154" s="26">
        <v>4</v>
      </c>
      <c r="AC154" s="26">
        <v>6</v>
      </c>
      <c r="AD154" s="26"/>
      <c r="AE154" s="26">
        <f t="shared" si="35"/>
        <v>20</v>
      </c>
      <c r="AF154" s="26">
        <f t="shared" si="34"/>
        <v>50</v>
      </c>
      <c r="AG154" s="26" t="str">
        <f>VLOOKUP($L154,怪物模板!$A:$N,MATCH(角色!AG$1,模板表头,0),0)</f>
        <v>misc.5skills_is_enemy_there</v>
      </c>
      <c r="AH154" s="26">
        <f>IF(VLOOKUP($L154,怪物模板!$A:$N,MATCH(角色!AH$1,模板表头,0),0)=0,"",VLOOKUP($L154,怪物模板!$A:$N,MATCH(角色!AH$1,模板表头,0),0))</f>
        <v>11660401</v>
      </c>
      <c r="AI154" s="26">
        <f>IF(VLOOKUP($L154,怪物模板!$A:$N,MATCH(角色!AI$1,模板表头,0),0)=0,"",VLOOKUP($L154,怪物模板!$A:$N,MATCH(角色!AI$1,模板表头,0),0))</f>
        <v>11660402</v>
      </c>
      <c r="AJ154" s="26">
        <f>IF(VLOOKUP($L154,怪物模板!$A:$N,MATCH(角色!AJ$1,模板表头,0),0)=0,"",VLOOKUP($L154,怪物模板!$A:$N,MATCH(角色!AJ$1,模板表头,0),0))</f>
        <v>11660403</v>
      </c>
      <c r="AK154" s="26">
        <f>IF(VLOOKUP($L154,怪物模板!$A:$N,MATCH(角色!AK$1,模板表头,0),0)=0,"",VLOOKUP($L154,怪物模板!$A:$N,MATCH(角色!AK$1,模板表头,0),0))</f>
        <v>11660404</v>
      </c>
      <c r="AL154" s="26" t="str">
        <f>IF(VLOOKUP($L154,怪物模板!$A:$N,MATCH(角色!AL$1,模板表头,0),0)=0,"",VLOOKUP($L154,怪物模板!$A:$N,MATCH(角色!AL$1,模板表头,0),0))</f>
        <v/>
      </c>
      <c r="AM154" s="26" t="str">
        <f>VLOOKUP($L154,怪物模板!$A:$N,MATCH(角色!AM$1,模板表头,0),0)</f>
        <v>kil_jaeden</v>
      </c>
      <c r="AN154" s="26">
        <v>1.8</v>
      </c>
      <c r="AO154" s="26">
        <v>1</v>
      </c>
      <c r="AP154" s="26"/>
      <c r="AQ154" s="26"/>
      <c r="AR154" s="26" t="s">
        <v>181</v>
      </c>
      <c r="AS154" s="26"/>
      <c r="AT154" s="26">
        <v>92430203</v>
      </c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>
        <f t="shared" si="37"/>
        <v>0</v>
      </c>
      <c r="BJ154" s="26">
        <f t="shared" si="38"/>
        <v>0</v>
      </c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 t="str">
        <f t="shared" si="36"/>
        <v/>
      </c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 t="str">
        <f t="shared" si="39"/>
        <v/>
      </c>
      <c r="CH154" s="26" t="str">
        <f t="shared" si="39"/>
        <v/>
      </c>
      <c r="CI154" s="26" t="str">
        <f t="shared" si="39"/>
        <v/>
      </c>
      <c r="CJ154" s="26" t="str">
        <f t="shared" si="39"/>
        <v/>
      </c>
      <c r="CK154" s="26" t="str">
        <f t="shared" si="39"/>
        <v/>
      </c>
      <c r="CL154" s="26" t="str">
        <f t="shared" si="39"/>
        <v/>
      </c>
      <c r="CM154" s="26" t="str">
        <f t="shared" si="39"/>
        <v/>
      </c>
      <c r="CN154" s="26" t="str">
        <f t="shared" si="39"/>
        <v/>
      </c>
      <c r="CO154" s="26" t="str">
        <f t="shared" si="39"/>
        <v/>
      </c>
    </row>
    <row r="155" spans="1:93" s="12" customFormat="1" ht="16.5" customHeight="1" x14ac:dyDescent="0.15">
      <c r="A155" s="26">
        <v>31032304</v>
      </c>
      <c r="B155" s="26" t="s">
        <v>192</v>
      </c>
      <c r="C155" s="26" t="s">
        <v>228</v>
      </c>
      <c r="D155" s="26">
        <v>60</v>
      </c>
      <c r="E155" s="26" t="s">
        <v>225</v>
      </c>
      <c r="F155" s="26">
        <v>1</v>
      </c>
      <c r="G155" s="26" t="s">
        <v>218</v>
      </c>
      <c r="H155" s="26">
        <v>4</v>
      </c>
      <c r="I155" s="26" t="str">
        <f>VLOOKUP($L155,怪物模板!$A:$N,MATCH(角色!I$1,模板表头,0),0)</f>
        <v>mag</v>
      </c>
      <c r="J155" s="26"/>
      <c r="K155" s="26"/>
      <c r="L155" s="26" t="s">
        <v>422</v>
      </c>
      <c r="M155" s="26" t="str">
        <f>VLOOKUP($L155,怪物模板!$A:$N,MATCH(角色!M$1,模板表头,0),0)</f>
        <v>美队</v>
      </c>
      <c r="N155" s="26" t="str">
        <f>VLOOKUP($L155,怪物模板!$A:$N,MATCH(角色!N$1,模板表头,0),0)</f>
        <v>BOSS特别3技能版</v>
      </c>
      <c r="O155" s="26" t="s">
        <v>38</v>
      </c>
      <c r="P155" s="26">
        <v>6</v>
      </c>
      <c r="Q155" s="26">
        <v>3</v>
      </c>
      <c r="R155" s="26">
        <f>VLOOKUP(P155,辅助表!$A$2:$B$10,2,FALSE)</f>
        <v>4</v>
      </c>
      <c r="S155" s="26" t="str">
        <f>VLOOKUP($L155,怪物模板!$A:$N,MATCH(角色!S$1,模板表头,0),0)</f>
        <v>alliance</v>
      </c>
      <c r="T155" s="26" t="s">
        <v>27</v>
      </c>
      <c r="U155" s="26" t="s">
        <v>226</v>
      </c>
      <c r="V155" s="26"/>
      <c r="W155" s="26"/>
      <c r="X155" s="26"/>
      <c r="Y155" s="26">
        <v>13996208</v>
      </c>
      <c r="Z155" s="26"/>
      <c r="AA155" s="26"/>
      <c r="AB155" s="26">
        <v>4</v>
      </c>
      <c r="AC155" s="26">
        <v>6</v>
      </c>
      <c r="AD155" s="26"/>
      <c r="AE155" s="26">
        <f t="shared" si="35"/>
        <v>20</v>
      </c>
      <c r="AF155" s="26">
        <f t="shared" si="34"/>
        <v>50</v>
      </c>
      <c r="AG155" s="26" t="str">
        <f>VLOOKUP($L155,怪物模板!$A:$N,MATCH(角色!AG$1,模板表头,0),0)</f>
        <v>misc.5skills_target_is_valid</v>
      </c>
      <c r="AH155" s="26">
        <f>IF(VLOOKUP($L155,怪物模板!$A:$N,MATCH(角色!AH$1,模板表头,0),0)=0,"",VLOOKUP($L155,怪物模板!$A:$N,MATCH(角色!AH$1,模板表头,0),0))</f>
        <v>11960301</v>
      </c>
      <c r="AI155" s="26">
        <f>IF(VLOOKUP($L155,怪物模板!$A:$N,MATCH(角色!AI$1,模板表头,0),0)=0,"",VLOOKUP($L155,怪物模板!$A:$N,MATCH(角色!AI$1,模板表头,0),0))</f>
        <v>11960302</v>
      </c>
      <c r="AJ155" s="26">
        <f>IF(VLOOKUP($L155,怪物模板!$A:$N,MATCH(角色!AJ$1,模板表头,0),0)=0,"",VLOOKUP($L155,怪物模板!$A:$N,MATCH(角色!AJ$1,模板表头,0),0))</f>
        <v>11960303</v>
      </c>
      <c r="AK155" s="26">
        <f>IF(VLOOKUP($L155,怪物模板!$A:$N,MATCH(角色!AK$1,模板表头,0),0)=0,"",VLOOKUP($L155,怪物模板!$A:$N,MATCH(角色!AK$1,模板表头,0),0))</f>
        <v>11960304</v>
      </c>
      <c r="AL155" s="26" t="str">
        <f>IF(VLOOKUP($L155,怪物模板!$A:$N,MATCH(角色!AL$1,模板表头,0),0)=0,"",VLOOKUP($L155,怪物模板!$A:$N,MATCH(角色!AL$1,模板表头,0),0))</f>
        <v/>
      </c>
      <c r="AM155" s="26" t="str">
        <f>VLOOKUP($L155,怪物模板!$A:$N,MATCH(角色!AM$1,模板表头,0),0)</f>
        <v>varian_new</v>
      </c>
      <c r="AN155" s="26">
        <v>1.8</v>
      </c>
      <c r="AO155" s="26">
        <v>1</v>
      </c>
      <c r="AP155" s="26"/>
      <c r="AQ155" s="26"/>
      <c r="AR155" s="26" t="s">
        <v>189</v>
      </c>
      <c r="AS155" s="26"/>
      <c r="AT155" s="26">
        <v>92430202</v>
      </c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>
        <f t="shared" si="37"/>
        <v>0</v>
      </c>
      <c r="BJ155" s="26">
        <f t="shared" si="38"/>
        <v>0</v>
      </c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 t="str">
        <f t="shared" si="36"/>
        <v/>
      </c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 t="str">
        <f t="shared" si="39"/>
        <v/>
      </c>
      <c r="CH155" s="26" t="str">
        <f t="shared" si="39"/>
        <v/>
      </c>
      <c r="CI155" s="26" t="str">
        <f t="shared" si="39"/>
        <v/>
      </c>
      <c r="CJ155" s="26" t="str">
        <f t="shared" si="39"/>
        <v/>
      </c>
      <c r="CK155" s="26" t="str">
        <f t="shared" si="39"/>
        <v/>
      </c>
      <c r="CL155" s="26" t="str">
        <f t="shared" si="39"/>
        <v/>
      </c>
      <c r="CM155" s="26" t="str">
        <f t="shared" si="39"/>
        <v/>
      </c>
      <c r="CN155" s="26" t="str">
        <f t="shared" si="39"/>
        <v/>
      </c>
      <c r="CO155" s="26" t="str">
        <f t="shared" si="39"/>
        <v/>
      </c>
    </row>
    <row r="156" spans="1:93" s="12" customFormat="1" ht="16.5" customHeight="1" x14ac:dyDescent="0.15">
      <c r="A156" s="26">
        <v>31032305</v>
      </c>
      <c r="B156" s="26" t="s">
        <v>208</v>
      </c>
      <c r="C156" s="26" t="s">
        <v>228</v>
      </c>
      <c r="D156" s="26">
        <v>60</v>
      </c>
      <c r="E156" s="26" t="s">
        <v>225</v>
      </c>
      <c r="F156" s="26">
        <v>1</v>
      </c>
      <c r="G156" s="26" t="s">
        <v>218</v>
      </c>
      <c r="H156" s="26">
        <v>2</v>
      </c>
      <c r="I156" s="26" t="str">
        <f>VLOOKUP($L156,怪物模板!$A:$N,MATCH(角色!I$1,模板表头,0),0)</f>
        <v>phy</v>
      </c>
      <c r="J156" s="26"/>
      <c r="K156" s="26"/>
      <c r="L156" s="26" t="s">
        <v>381</v>
      </c>
      <c r="M156" s="26" t="str">
        <f>VLOOKUP($L156,怪物模板!$A:$N,MATCH(角色!M$1,模板表头,0),0)</f>
        <v>圣光使者</v>
      </c>
      <c r="N156" s="26" t="str">
        <f>VLOOKUP($L156,怪物模板!$A:$N,MATCH(角色!N$1,模板表头,0),0)</f>
        <v>BOSS特别3技能版</v>
      </c>
      <c r="O156" s="26" t="s">
        <v>38</v>
      </c>
      <c r="P156" s="26">
        <v>5</v>
      </c>
      <c r="Q156" s="26">
        <v>3</v>
      </c>
      <c r="R156" s="26">
        <f>VLOOKUP(P156,辅助表!$A$2:$B$10,2,FALSE)</f>
        <v>3</v>
      </c>
      <c r="S156" s="26" t="str">
        <f>VLOOKUP($L156,怪物模板!$A:$N,MATCH(角色!S$1,模板表头,0),0)</f>
        <v>alliance</v>
      </c>
      <c r="T156" s="26" t="s">
        <v>27</v>
      </c>
      <c r="U156" s="26" t="s">
        <v>226</v>
      </c>
      <c r="V156" s="26"/>
      <c r="W156" s="26"/>
      <c r="X156" s="26"/>
      <c r="Y156" s="26">
        <v>13996208</v>
      </c>
      <c r="Z156" s="26"/>
      <c r="AA156" s="26"/>
      <c r="AB156" s="26">
        <v>4</v>
      </c>
      <c r="AC156" s="26">
        <v>6</v>
      </c>
      <c r="AD156" s="26"/>
      <c r="AE156" s="26">
        <f t="shared" si="35"/>
        <v>20</v>
      </c>
      <c r="AF156" s="26">
        <f t="shared" si="34"/>
        <v>50</v>
      </c>
      <c r="AG156" s="26" t="str">
        <f>VLOOKUP($L156,怪物模板!$A:$N,MATCH(角色!AG$1,模板表头,0),0)</f>
        <v>tank.uther_boss</v>
      </c>
      <c r="AH156" s="26">
        <f>IF(VLOOKUP($L156,怪物模板!$A:$N,MATCH(角色!AH$1,模板表头,0),0)=0,"",VLOOKUP($L156,怪物模板!$A:$N,MATCH(角色!AH$1,模板表头,0),0))</f>
        <v>11760401</v>
      </c>
      <c r="AI156" s="26">
        <f>IF(VLOOKUP($L156,怪物模板!$A:$N,MATCH(角色!AI$1,模板表头,0),0)=0,"",VLOOKUP($L156,怪物模板!$A:$N,MATCH(角色!AI$1,模板表头,0),0))</f>
        <v>11760402</v>
      </c>
      <c r="AJ156" s="26">
        <f>IF(VLOOKUP($L156,怪物模板!$A:$N,MATCH(角色!AJ$1,模板表头,0),0)=0,"",VLOOKUP($L156,怪物模板!$A:$N,MATCH(角色!AJ$1,模板表头,0),0))</f>
        <v>11999520</v>
      </c>
      <c r="AK156" s="26">
        <f>IF(VLOOKUP($L156,怪物模板!$A:$N,MATCH(角色!AK$1,模板表头,0),0)=0,"",VLOOKUP($L156,怪物模板!$A:$N,MATCH(角色!AK$1,模板表头,0),0))</f>
        <v>11760403</v>
      </c>
      <c r="AL156" s="26" t="str">
        <f>IF(VLOOKUP($L156,怪物模板!$A:$N,MATCH(角色!AL$1,模板表头,0),0)=0,"",VLOOKUP($L156,怪物模板!$A:$N,MATCH(角色!AL$1,模板表头,0),0))</f>
        <v/>
      </c>
      <c r="AM156" s="26" t="str">
        <f>VLOOKUP($L156,怪物模板!$A:$N,MATCH(角色!AM$1,模板表头,0),0)</f>
        <v>uther_boss</v>
      </c>
      <c r="AN156" s="26">
        <v>1.8</v>
      </c>
      <c r="AO156" s="26">
        <v>1</v>
      </c>
      <c r="AP156" s="26"/>
      <c r="AQ156" s="26"/>
      <c r="AR156" s="26" t="s">
        <v>181</v>
      </c>
      <c r="AS156" s="26"/>
      <c r="AT156" s="26">
        <v>92430202</v>
      </c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>
        <f t="shared" si="37"/>
        <v>0</v>
      </c>
      <c r="BJ156" s="26">
        <f t="shared" si="38"/>
        <v>0</v>
      </c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 t="str">
        <f t="shared" si="36"/>
        <v/>
      </c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 t="str">
        <f t="shared" si="39"/>
        <v/>
      </c>
      <c r="CH156" s="26" t="str">
        <f t="shared" si="39"/>
        <v/>
      </c>
      <c r="CI156" s="26" t="str">
        <f t="shared" si="39"/>
        <v/>
      </c>
      <c r="CJ156" s="26" t="str">
        <f t="shared" si="39"/>
        <v/>
      </c>
      <c r="CK156" s="26" t="str">
        <f t="shared" si="39"/>
        <v/>
      </c>
      <c r="CL156" s="26" t="str">
        <f t="shared" si="39"/>
        <v/>
      </c>
      <c r="CM156" s="26" t="str">
        <f t="shared" si="39"/>
        <v/>
      </c>
      <c r="CN156" s="26" t="str">
        <f t="shared" si="39"/>
        <v/>
      </c>
      <c r="CO156" s="26" t="str">
        <f t="shared" si="39"/>
        <v/>
      </c>
    </row>
    <row r="157" spans="1:93" s="12" customFormat="1" ht="16.5" customHeight="1" x14ac:dyDescent="0.15">
      <c r="A157" s="26">
        <v>31032306</v>
      </c>
      <c r="B157" s="26" t="s">
        <v>191</v>
      </c>
      <c r="C157" s="26" t="s">
        <v>228</v>
      </c>
      <c r="D157" s="26">
        <v>60</v>
      </c>
      <c r="E157" s="26" t="s">
        <v>225</v>
      </c>
      <c r="F157" s="26">
        <v>1</v>
      </c>
      <c r="G157" s="26" t="s">
        <v>218</v>
      </c>
      <c r="H157" s="26">
        <v>2</v>
      </c>
      <c r="I157" s="26" t="str">
        <f>VLOOKUP($L157,怪物模板!$A:$N,MATCH(角色!I$1,模板表头,0),0)</f>
        <v>mag</v>
      </c>
      <c r="J157" s="26"/>
      <c r="K157" s="26"/>
      <c r="L157" s="26" t="s">
        <v>385</v>
      </c>
      <c r="M157" s="26" t="str">
        <f>VLOOKUP($L157,怪物模板!$A:$N,MATCH(角色!M$1,模板表头,0),0)</f>
        <v>山丘之王</v>
      </c>
      <c r="N157" s="26" t="str">
        <f>VLOOKUP($L157,怪物模板!$A:$N,MATCH(角色!N$1,模板表头,0),0)</f>
        <v>统一BOSS模板</v>
      </c>
      <c r="O157" s="26" t="s">
        <v>38</v>
      </c>
      <c r="P157" s="26">
        <v>5</v>
      </c>
      <c r="Q157" s="26">
        <v>3</v>
      </c>
      <c r="R157" s="26">
        <f>VLOOKUP(P157,辅助表!$A$2:$B$10,2,FALSE)</f>
        <v>3</v>
      </c>
      <c r="S157" s="26" t="str">
        <f>VLOOKUP($L157,怪物模板!$A:$N,MATCH(角色!S$1,模板表头,0),0)</f>
        <v>alliance</v>
      </c>
      <c r="T157" s="26" t="s">
        <v>27</v>
      </c>
      <c r="U157" s="26" t="s">
        <v>226</v>
      </c>
      <c r="V157" s="26"/>
      <c r="W157" s="26"/>
      <c r="X157" s="26"/>
      <c r="Y157" s="26">
        <v>13996208</v>
      </c>
      <c r="Z157" s="26"/>
      <c r="AA157" s="26"/>
      <c r="AB157" s="26">
        <v>4</v>
      </c>
      <c r="AC157" s="26">
        <v>6</v>
      </c>
      <c r="AD157" s="26"/>
      <c r="AE157" s="26">
        <f t="shared" si="35"/>
        <v>20</v>
      </c>
      <c r="AF157" s="26">
        <f t="shared" si="34"/>
        <v>50</v>
      </c>
      <c r="AG157" s="26" t="str">
        <f>VLOOKUP($L157,怪物模板!$A:$N,MATCH(角色!AG$1,模板表头,0),0)</f>
        <v>tank.muradin_boss</v>
      </c>
      <c r="AH157" s="26">
        <f>IF(VLOOKUP($L157,怪物模板!$A:$N,MATCH(角色!AH$1,模板表头,0),0)=0,"",VLOOKUP($L157,怪物模板!$A:$N,MATCH(角色!AH$1,模板表头,0),0))</f>
        <v>11960101</v>
      </c>
      <c r="AI157" s="26">
        <f>IF(VLOOKUP($L157,怪物模板!$A:$N,MATCH(角色!AI$1,模板表头,0),0)=0,"",VLOOKUP($L157,怪物模板!$A:$N,MATCH(角色!AI$1,模板表头,0),0))</f>
        <v>11960102</v>
      </c>
      <c r="AJ157" s="26">
        <f>IF(VLOOKUP($L157,怪物模板!$A:$N,MATCH(角色!AJ$1,模板表头,0),0)=0,"",VLOOKUP($L157,怪物模板!$A:$N,MATCH(角色!AJ$1,模板表头,0),0))</f>
        <v>11960103</v>
      </c>
      <c r="AK157" s="26">
        <f>IF(VLOOKUP($L157,怪物模板!$A:$N,MATCH(角色!AK$1,模板表头,0),0)=0,"",VLOOKUP($L157,怪物模板!$A:$N,MATCH(角色!AK$1,模板表头,0),0))</f>
        <v>11999528</v>
      </c>
      <c r="AL157" s="26">
        <f>IF(VLOOKUP($L157,怪物模板!$A:$N,MATCH(角色!AL$1,模板表头,0),0)=0,"",VLOOKUP($L157,怪物模板!$A:$N,MATCH(角色!AL$1,模板表头,0),0))</f>
        <v>11960104</v>
      </c>
      <c r="AM157" s="26" t="str">
        <f>VLOOKUP($L157,怪物模板!$A:$N,MATCH(角色!AM$1,模板表头,0),0)</f>
        <v>muradin_boss</v>
      </c>
      <c r="AN157" s="26">
        <v>1.6</v>
      </c>
      <c r="AO157" s="26">
        <v>1</v>
      </c>
      <c r="AP157" s="26"/>
      <c r="AQ157" s="26"/>
      <c r="AR157" s="26" t="s">
        <v>189</v>
      </c>
      <c r="AS157" s="26"/>
      <c r="AT157" s="26">
        <v>92430202</v>
      </c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>
        <f t="shared" si="37"/>
        <v>0</v>
      </c>
      <c r="BJ157" s="26">
        <f t="shared" si="38"/>
        <v>0</v>
      </c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 t="str">
        <f t="shared" ref="BU157:BU174" si="40">IF(OR(B157="骷髅战士",B157="骷髅法师"),-0.9,"")</f>
        <v/>
      </c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 t="str">
        <f t="shared" si="39"/>
        <v/>
      </c>
      <c r="CH157" s="26" t="str">
        <f t="shared" si="39"/>
        <v/>
      </c>
      <c r="CI157" s="26" t="str">
        <f t="shared" si="39"/>
        <v/>
      </c>
      <c r="CJ157" s="26" t="str">
        <f t="shared" si="39"/>
        <v/>
      </c>
      <c r="CK157" s="26" t="str">
        <f t="shared" si="39"/>
        <v/>
      </c>
      <c r="CL157" s="26" t="str">
        <f t="shared" si="39"/>
        <v/>
      </c>
      <c r="CM157" s="26" t="str">
        <f t="shared" si="39"/>
        <v/>
      </c>
      <c r="CN157" s="26" t="str">
        <f t="shared" si="39"/>
        <v/>
      </c>
      <c r="CO157" s="26" t="str">
        <f t="shared" si="39"/>
        <v/>
      </c>
    </row>
    <row r="158" spans="1:93" s="12" customFormat="1" ht="16.5" customHeight="1" x14ac:dyDescent="0.15">
      <c r="A158" s="26">
        <v>31032307</v>
      </c>
      <c r="B158" s="26" t="s">
        <v>198</v>
      </c>
      <c r="C158" s="26" t="s">
        <v>228</v>
      </c>
      <c r="D158" s="26">
        <v>60</v>
      </c>
      <c r="E158" s="26" t="s">
        <v>225</v>
      </c>
      <c r="F158" s="26">
        <v>1</v>
      </c>
      <c r="G158" s="26" t="s">
        <v>218</v>
      </c>
      <c r="H158" s="26">
        <v>4</v>
      </c>
      <c r="I158" s="26" t="str">
        <f>VLOOKUP($L158,怪物模板!$A:$N,MATCH(角色!I$1,模板表头,0),0)</f>
        <v>mag</v>
      </c>
      <c r="J158" s="26"/>
      <c r="K158" s="26"/>
      <c r="L158" s="26" t="s">
        <v>414</v>
      </c>
      <c r="M158" s="26" t="str">
        <f>VLOOKUP($L158,怪物模板!$A:$N,MATCH(角色!M$1,模板表头,0),0)</f>
        <v>先知圣者</v>
      </c>
      <c r="N158" s="26" t="str">
        <f>VLOOKUP($L158,怪物模板!$A:$N,MATCH(角色!N$1,模板表头,0),0)</f>
        <v>BOSS特别4技能版</v>
      </c>
      <c r="O158" s="26" t="s">
        <v>38</v>
      </c>
      <c r="P158" s="26">
        <v>6</v>
      </c>
      <c r="Q158" s="26">
        <v>3</v>
      </c>
      <c r="R158" s="26">
        <f>VLOOKUP(P158,辅助表!$A$2:$B$10,2,FALSE)</f>
        <v>4</v>
      </c>
      <c r="S158" s="26" t="str">
        <f>VLOOKUP($L158,怪物模板!$A:$N,MATCH(角色!S$1,模板表头,0),0)</f>
        <v>alliance</v>
      </c>
      <c r="T158" s="26" t="s">
        <v>27</v>
      </c>
      <c r="U158" s="26" t="s">
        <v>226</v>
      </c>
      <c r="V158" s="26"/>
      <c r="W158" s="26"/>
      <c r="X158" s="26"/>
      <c r="Y158" s="26">
        <v>13996201</v>
      </c>
      <c r="Z158" s="26"/>
      <c r="AA158" s="26"/>
      <c r="AB158" s="26">
        <v>4</v>
      </c>
      <c r="AC158" s="26">
        <v>6</v>
      </c>
      <c r="AD158" s="26"/>
      <c r="AE158" s="26">
        <f t="shared" si="35"/>
        <v>20</v>
      </c>
      <c r="AF158" s="26">
        <f t="shared" si="34"/>
        <v>50</v>
      </c>
      <c r="AG158" s="26" t="str">
        <f>VLOOKUP($L158,怪物模板!$A:$N,MATCH(角色!AG$1,模板表头,0),0)</f>
        <v>healer.velen</v>
      </c>
      <c r="AH158" s="26">
        <f>IF(VLOOKUP($L158,怪物模板!$A:$N,MATCH(角色!AH$1,模板表头,0),0)=0,"",VLOOKUP($L158,怪物模板!$A:$N,MATCH(角色!AH$1,模板表头,0),0))</f>
        <v>11670201</v>
      </c>
      <c r="AI158" s="26">
        <f>IF(VLOOKUP($L158,怪物模板!$A:$N,MATCH(角色!AI$1,模板表头,0),0)=0,"",VLOOKUP($L158,怪物模板!$A:$N,MATCH(角色!AI$1,模板表头,0),0))</f>
        <v>11670202</v>
      </c>
      <c r="AJ158" s="26">
        <f>IF(VLOOKUP($L158,怪物模板!$A:$N,MATCH(角色!AJ$1,模板表头,0),0)=0,"",VLOOKUP($L158,怪物模板!$A:$N,MATCH(角色!AJ$1,模板表头,0),0))</f>
        <v>11999510</v>
      </c>
      <c r="AK158" s="26">
        <f>IF(VLOOKUP($L158,怪物模板!$A:$N,MATCH(角色!AK$1,模板表头,0),0)=0,"",VLOOKUP($L158,怪物模板!$A:$N,MATCH(角色!AK$1,模板表头,0),0))</f>
        <v>11670203</v>
      </c>
      <c r="AL158" s="26" t="str">
        <f>IF(VLOOKUP($L158,怪物模板!$A:$N,MATCH(角色!AL$1,模板表头,0),0)=0,"",VLOOKUP($L158,怪物模板!$A:$N,MATCH(角色!AL$1,模板表头,0),0))</f>
        <v/>
      </c>
      <c r="AM158" s="26" t="str">
        <f>VLOOKUP($L158,怪物模板!$A:$N,MATCH(角色!AM$1,模板表头,0),0)</f>
        <v>velen_boss</v>
      </c>
      <c r="AN158" s="26">
        <v>1.8</v>
      </c>
      <c r="AO158" s="26">
        <v>1</v>
      </c>
      <c r="AP158" s="26"/>
      <c r="AQ158" s="26"/>
      <c r="AR158" s="26" t="s">
        <v>189</v>
      </c>
      <c r="AS158" s="26"/>
      <c r="AT158" s="26">
        <v>92430203</v>
      </c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>
        <f t="shared" si="37"/>
        <v>0</v>
      </c>
      <c r="BJ158" s="26">
        <f t="shared" si="38"/>
        <v>0</v>
      </c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 t="str">
        <f t="shared" si="40"/>
        <v/>
      </c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 t="str">
        <f t="shared" si="39"/>
        <v/>
      </c>
      <c r="CH158" s="26" t="str">
        <f t="shared" si="39"/>
        <v/>
      </c>
      <c r="CI158" s="26" t="str">
        <f t="shared" si="39"/>
        <v/>
      </c>
      <c r="CJ158" s="26" t="str">
        <f t="shared" si="39"/>
        <v/>
      </c>
      <c r="CK158" s="26" t="str">
        <f t="shared" si="39"/>
        <v/>
      </c>
      <c r="CL158" s="26" t="str">
        <f t="shared" si="39"/>
        <v/>
      </c>
      <c r="CM158" s="26" t="str">
        <f t="shared" si="39"/>
        <v/>
      </c>
      <c r="CN158" s="26" t="str">
        <f t="shared" si="39"/>
        <v/>
      </c>
      <c r="CO158" s="26" t="str">
        <f t="shared" si="39"/>
        <v/>
      </c>
    </row>
    <row r="159" spans="1:93" s="12" customFormat="1" ht="16.5" customHeight="1" x14ac:dyDescent="0.15">
      <c r="A159" s="26">
        <v>31032308</v>
      </c>
      <c r="B159" s="26" t="s">
        <v>203</v>
      </c>
      <c r="C159" s="26" t="s">
        <v>228</v>
      </c>
      <c r="D159" s="26">
        <v>60</v>
      </c>
      <c r="E159" s="26" t="s">
        <v>225</v>
      </c>
      <c r="F159" s="26">
        <v>1</v>
      </c>
      <c r="G159" s="26" t="s">
        <v>218</v>
      </c>
      <c r="H159" s="26">
        <v>4</v>
      </c>
      <c r="I159" s="26" t="str">
        <f>VLOOKUP($L159,怪物模板!$A:$N,MATCH(角色!I$1,模板表头,0),0)</f>
        <v>mag</v>
      </c>
      <c r="J159" s="26"/>
      <c r="K159" s="26"/>
      <c r="L159" s="26" t="s">
        <v>411</v>
      </c>
      <c r="M159" s="26" t="str">
        <f>VLOOKUP($L159,怪物模板!$A:$N,MATCH(角色!M$1,模板表头,0),0)</f>
        <v>丛林祭司</v>
      </c>
      <c r="N159" s="26" t="str">
        <f>VLOOKUP($L159,怪物模板!$A:$N,MATCH(角色!N$1,模板表头,0),0)</f>
        <v>BOSS特别4技能版</v>
      </c>
      <c r="O159" s="26" t="s">
        <v>37</v>
      </c>
      <c r="P159" s="26">
        <v>4</v>
      </c>
      <c r="Q159" s="26">
        <v>3</v>
      </c>
      <c r="R159" s="26">
        <f>VLOOKUP(P159,辅助表!$A$2:$B$10,2,FALSE)</f>
        <v>3</v>
      </c>
      <c r="S159" s="26" t="str">
        <f>VLOOKUP($L159,怪物模板!$A:$N,MATCH(角色!S$1,模板表头,0),0)</f>
        <v>order</v>
      </c>
      <c r="T159" s="26" t="s">
        <v>27</v>
      </c>
      <c r="U159" s="26" t="s">
        <v>226</v>
      </c>
      <c r="V159" s="26"/>
      <c r="W159" s="26"/>
      <c r="X159" s="26"/>
      <c r="Y159" s="26">
        <v>13996201</v>
      </c>
      <c r="Z159" s="26"/>
      <c r="AA159" s="26"/>
      <c r="AB159" s="26">
        <v>4</v>
      </c>
      <c r="AC159" s="26">
        <v>6</v>
      </c>
      <c r="AD159" s="26"/>
      <c r="AE159" s="26">
        <f t="shared" si="35"/>
        <v>20</v>
      </c>
      <c r="AF159" s="26">
        <f t="shared" si="34"/>
        <v>50</v>
      </c>
      <c r="AG159" s="26" t="str">
        <f>VLOOKUP($L159,怪物模板!$A:$N,MATCH(角色!AG$1,模板表头,0),0)</f>
        <v>healer.velen_boss</v>
      </c>
      <c r="AH159" s="26">
        <f>IF(VLOOKUP($L159,怪物模板!$A:$N,MATCH(角色!AH$1,模板表头,0),0)=0,"",VLOOKUP($L159,怪物模板!$A:$N,MATCH(角色!AH$1,模板表头,0),0))</f>
        <v>11860301</v>
      </c>
      <c r="AI159" s="26">
        <f>IF(VLOOKUP($L159,怪物模板!$A:$N,MATCH(角色!AI$1,模板表头,0),0)=0,"",VLOOKUP($L159,怪物模板!$A:$N,MATCH(角色!AI$1,模板表头,0),0))</f>
        <v>11860302</v>
      </c>
      <c r="AJ159" s="26">
        <f>IF(VLOOKUP($L159,怪物模板!$A:$N,MATCH(角色!AJ$1,模板表头,0),0)=0,"",VLOOKUP($L159,怪物模板!$A:$N,MATCH(角色!AJ$1,模板表头,0),0))</f>
        <v>11860303</v>
      </c>
      <c r="AK159" s="26">
        <f>IF(VLOOKUP($L159,怪物模板!$A:$N,MATCH(角色!AK$1,模板表头,0),0)=0,"",VLOOKUP($L159,怪物模板!$A:$N,MATCH(角色!AK$1,模板表头,0),0))</f>
        <v>11999514</v>
      </c>
      <c r="AL159" s="26">
        <f>IF(VLOOKUP($L159,怪物模板!$A:$N,MATCH(角色!AL$1,模板表头,0),0)=0,"",VLOOKUP($L159,怪物模板!$A:$N,MATCH(角色!AL$1,模板表头,0),0))</f>
        <v>11860304</v>
      </c>
      <c r="AM159" s="26" t="str">
        <f>VLOOKUP($L159,怪物模板!$A:$N,MATCH(角色!AM$1,模板表头,0),0)</f>
        <v>volJin_boss</v>
      </c>
      <c r="AN159" s="26">
        <v>1.8</v>
      </c>
      <c r="AO159" s="26">
        <v>1</v>
      </c>
      <c r="AP159" s="26"/>
      <c r="AQ159" s="26"/>
      <c r="AR159" s="26" t="s">
        <v>181</v>
      </c>
      <c r="AS159" s="26"/>
      <c r="AT159" s="26">
        <v>92430203</v>
      </c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>
        <f t="shared" si="37"/>
        <v>0</v>
      </c>
      <c r="BJ159" s="26">
        <f t="shared" si="38"/>
        <v>0</v>
      </c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 t="str">
        <f t="shared" si="40"/>
        <v/>
      </c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 t="str">
        <f t="shared" si="39"/>
        <v/>
      </c>
      <c r="CH159" s="26" t="str">
        <f t="shared" si="39"/>
        <v/>
      </c>
      <c r="CI159" s="26" t="str">
        <f t="shared" si="39"/>
        <v/>
      </c>
      <c r="CJ159" s="26" t="str">
        <f t="shared" si="39"/>
        <v/>
      </c>
      <c r="CK159" s="26" t="str">
        <f t="shared" si="39"/>
        <v/>
      </c>
      <c r="CL159" s="26" t="str">
        <f t="shared" si="39"/>
        <v/>
      </c>
      <c r="CM159" s="26" t="str">
        <f t="shared" si="39"/>
        <v/>
      </c>
      <c r="CN159" s="26" t="str">
        <f t="shared" si="39"/>
        <v/>
      </c>
      <c r="CO159" s="26" t="str">
        <f t="shared" si="39"/>
        <v/>
      </c>
    </row>
    <row r="160" spans="1:93" s="12" customFormat="1" ht="16.5" customHeight="1" x14ac:dyDescent="0.15">
      <c r="A160" s="26">
        <v>31032309</v>
      </c>
      <c r="B160" s="26" t="s">
        <v>206</v>
      </c>
      <c r="C160" s="26" t="s">
        <v>228</v>
      </c>
      <c r="D160" s="26">
        <v>60</v>
      </c>
      <c r="E160" s="26" t="s">
        <v>225</v>
      </c>
      <c r="F160" s="26">
        <v>1</v>
      </c>
      <c r="G160" s="26" t="s">
        <v>218</v>
      </c>
      <c r="H160" s="26">
        <v>4</v>
      </c>
      <c r="I160" s="26" t="str">
        <f>VLOOKUP($L160,怪物模板!$A:$N,MATCH(角色!I$1,模板表头,0),0)</f>
        <v>mag</v>
      </c>
      <c r="J160" s="26"/>
      <c r="K160" s="26"/>
      <c r="L160" s="26" t="s">
        <v>386</v>
      </c>
      <c r="M160" s="26" t="str">
        <f>VLOOKUP($L160,怪物模板!$A:$N,MATCH(角色!M$1,模板表头,0),0)</f>
        <v>丛林半神</v>
      </c>
      <c r="N160" s="26" t="str">
        <f>VLOOKUP($L160,怪物模板!$A:$N,MATCH(角色!N$1,模板表头,0),0)</f>
        <v>BOSS-5技能版</v>
      </c>
      <c r="O160" s="26" t="s">
        <v>37</v>
      </c>
      <c r="P160" s="26">
        <v>4</v>
      </c>
      <c r="Q160" s="26">
        <v>3</v>
      </c>
      <c r="R160" s="26">
        <f>VLOOKUP(P160,辅助表!$A$2:$B$10,2,FALSE)</f>
        <v>3</v>
      </c>
      <c r="S160" s="26" t="str">
        <f>VLOOKUP($L160,怪物模板!$A:$N,MATCH(角色!S$1,模板表头,0),0)</f>
        <v>order</v>
      </c>
      <c r="T160" s="26" t="s">
        <v>27</v>
      </c>
      <c r="U160" s="26" t="s">
        <v>226</v>
      </c>
      <c r="V160" s="26"/>
      <c r="W160" s="26"/>
      <c r="X160" s="26"/>
      <c r="Y160" s="26">
        <v>13996201</v>
      </c>
      <c r="Z160" s="26"/>
      <c r="AA160" s="26"/>
      <c r="AB160" s="26">
        <v>4</v>
      </c>
      <c r="AC160" s="26">
        <v>6</v>
      </c>
      <c r="AD160" s="26"/>
      <c r="AE160" s="26">
        <f t="shared" si="35"/>
        <v>20</v>
      </c>
      <c r="AF160" s="26">
        <f t="shared" si="34"/>
        <v>50</v>
      </c>
      <c r="AG160" s="26" t="str">
        <f>VLOOKUP($L160,怪物模板!$A:$N,MATCH(角色!AG$1,模板表头,0),0)</f>
        <v>healer.velen</v>
      </c>
      <c r="AH160" s="26">
        <f>IF(VLOOKUP($L160,怪物模板!$A:$N,MATCH(角色!AH$1,模板表头,0),0)=0,"",VLOOKUP($L160,怪物模板!$A:$N,MATCH(角色!AH$1,模板表头,0),0))</f>
        <v>11760101</v>
      </c>
      <c r="AI160" s="26">
        <f>IF(VLOOKUP($L160,怪物模板!$A:$N,MATCH(角色!AI$1,模板表头,0),0)=0,"",VLOOKUP($L160,怪物模板!$A:$N,MATCH(角色!AI$1,模板表头,0),0))</f>
        <v>11760102</v>
      </c>
      <c r="AJ160" s="26">
        <f>IF(VLOOKUP($L160,怪物模板!$A:$N,MATCH(角色!AJ$1,模板表头,0),0)=0,"",VLOOKUP($L160,怪物模板!$A:$N,MATCH(角色!AJ$1,模板表头,0),0))</f>
        <v>11760103</v>
      </c>
      <c r="AK160" s="26">
        <f>IF(VLOOKUP($L160,怪物模板!$A:$N,MATCH(角色!AK$1,模板表头,0),0)=0,"",VLOOKUP($L160,怪物模板!$A:$N,MATCH(角色!AK$1,模板表头,0),0))</f>
        <v>11999519</v>
      </c>
      <c r="AL160" s="26">
        <f>IF(VLOOKUP($L160,怪物模板!$A:$N,MATCH(角色!AL$1,模板表头,0),0)=0,"",VLOOKUP($L160,怪物模板!$A:$N,MATCH(角色!AL$1,模板表头,0),0))</f>
        <v>11999540</v>
      </c>
      <c r="AM160" s="26" t="str">
        <f>VLOOKUP($L160,怪物模板!$A:$N,MATCH(角色!AM$1,模板表头,0),0)</f>
        <v>cenarius_boss</v>
      </c>
      <c r="AN160" s="26">
        <v>1.8</v>
      </c>
      <c r="AO160" s="26">
        <v>1</v>
      </c>
      <c r="AP160" s="26"/>
      <c r="AQ160" s="26"/>
      <c r="AR160" s="26" t="s">
        <v>181</v>
      </c>
      <c r="AS160" s="26"/>
      <c r="AT160" s="26">
        <v>92430203</v>
      </c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>
        <f t="shared" si="37"/>
        <v>0</v>
      </c>
      <c r="BJ160" s="26">
        <f t="shared" si="38"/>
        <v>0</v>
      </c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 t="str">
        <f t="shared" si="40"/>
        <v/>
      </c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 t="str">
        <f t="shared" si="39"/>
        <v/>
      </c>
      <c r="CH160" s="26" t="str">
        <f t="shared" si="39"/>
        <v/>
      </c>
      <c r="CI160" s="26" t="str">
        <f t="shared" si="39"/>
        <v/>
      </c>
      <c r="CJ160" s="26" t="str">
        <f t="shared" si="39"/>
        <v/>
      </c>
      <c r="CK160" s="26" t="str">
        <f t="shared" si="39"/>
        <v/>
      </c>
      <c r="CL160" s="26" t="str">
        <f t="shared" si="39"/>
        <v/>
      </c>
      <c r="CM160" s="26" t="str">
        <f t="shared" si="39"/>
        <v/>
      </c>
      <c r="CN160" s="26" t="str">
        <f t="shared" si="39"/>
        <v/>
      </c>
      <c r="CO160" s="26" t="str">
        <f t="shared" si="39"/>
        <v/>
      </c>
    </row>
    <row r="161" spans="1:93" s="12" customFormat="1" ht="16.5" customHeight="1" x14ac:dyDescent="0.15">
      <c r="A161" s="26">
        <v>31032310</v>
      </c>
      <c r="B161" s="26" t="s">
        <v>199</v>
      </c>
      <c r="C161" s="26" t="s">
        <v>228</v>
      </c>
      <c r="D161" s="26">
        <v>60</v>
      </c>
      <c r="E161" s="26" t="s">
        <v>225</v>
      </c>
      <c r="F161" s="26">
        <v>1</v>
      </c>
      <c r="G161" s="26" t="s">
        <v>218</v>
      </c>
      <c r="H161" s="26">
        <v>4</v>
      </c>
      <c r="I161" s="26" t="str">
        <f>VLOOKUP($L161,怪物模板!$A:$N,MATCH(角色!I$1,模板表头,0),0)</f>
        <v>mag</v>
      </c>
      <c r="J161" s="26"/>
      <c r="K161" s="26"/>
      <c r="L161" s="26" t="s">
        <v>420</v>
      </c>
      <c r="M161" s="26" t="str">
        <f>VLOOKUP($L161,怪物模板!$A:$N,MATCH(角色!M$1,模板表头,0),0)</f>
        <v>无对应英雄</v>
      </c>
      <c r="N161" s="26" t="str">
        <f>VLOOKUP($L161,怪物模板!$A:$N,MATCH(角色!N$1,模板表头,0),0)</f>
        <v>统一BOSS模板</v>
      </c>
      <c r="O161" s="26" t="s">
        <v>37</v>
      </c>
      <c r="P161" s="26">
        <v>4</v>
      </c>
      <c r="Q161" s="26">
        <v>3</v>
      </c>
      <c r="R161" s="26">
        <f>VLOOKUP(P161,辅助表!$A$2:$B$10,2,FALSE)</f>
        <v>3</v>
      </c>
      <c r="S161" s="26" t="str">
        <f>VLOOKUP($L161,怪物模板!$A:$N,MATCH(角色!S$1,模板表头,0),0)</f>
        <v>alliance</v>
      </c>
      <c r="T161" s="26" t="s">
        <v>27</v>
      </c>
      <c r="U161" s="26" t="s">
        <v>226</v>
      </c>
      <c r="V161" s="26"/>
      <c r="W161" s="26"/>
      <c r="X161" s="26"/>
      <c r="Y161" s="26">
        <v>13996203</v>
      </c>
      <c r="Z161" s="26"/>
      <c r="AA161" s="26"/>
      <c r="AB161" s="26">
        <v>4</v>
      </c>
      <c r="AC161" s="26">
        <v>6</v>
      </c>
      <c r="AD161" s="26"/>
      <c r="AE161" s="26">
        <f t="shared" si="35"/>
        <v>20</v>
      </c>
      <c r="AF161" s="26">
        <f t="shared" si="34"/>
        <v>50</v>
      </c>
      <c r="AG161" s="26" t="str">
        <f>VLOOKUP($L161,怪物模板!$A:$N,MATCH(角色!AG$1,模板表头,0),0)</f>
        <v>misc.5skills</v>
      </c>
      <c r="AH161" s="26">
        <f>IF(VLOOKUP($L161,怪物模板!$A:$N,MATCH(角色!AH$1,模板表头,0),0)=0,"",VLOOKUP($L161,怪物模板!$A:$N,MATCH(角色!AH$1,模板表头,0),0))</f>
        <v>11960401</v>
      </c>
      <c r="AI161" s="26">
        <f>IF(VLOOKUP($L161,怪物模板!$A:$N,MATCH(角色!AI$1,模板表头,0),0)=0,"",VLOOKUP($L161,怪物模板!$A:$N,MATCH(角色!AI$1,模板表头,0),0))</f>
        <v>11960403</v>
      </c>
      <c r="AJ161" s="26">
        <f>IF(VLOOKUP($L161,怪物模板!$A:$N,MATCH(角色!AJ$1,模板表头,0),0)=0,"",VLOOKUP($L161,怪物模板!$A:$N,MATCH(角色!AJ$1,模板表头,0),0))</f>
        <v>11999509</v>
      </c>
      <c r="AK161" s="26">
        <f>IF(VLOOKUP($L161,怪物模板!$A:$N,MATCH(角色!AK$1,模板表头,0),0)=0,"",VLOOKUP($L161,怪物模板!$A:$N,MATCH(角色!AK$1,模板表头,0),0))</f>
        <v>11999527</v>
      </c>
      <c r="AL161" s="26" t="str">
        <f>IF(VLOOKUP($L161,怪物模板!$A:$N,MATCH(角色!AL$1,模板表头,0),0)=0,"",VLOOKUP($L161,怪物模板!$A:$N,MATCH(角色!AL$1,模板表头,0),0))</f>
        <v/>
      </c>
      <c r="AM161" s="26" t="str">
        <f>VLOOKUP($L161,怪物模板!$A:$N,MATCH(角色!AM$1,模板表头,0),0)</f>
        <v>mekkatorque_boss</v>
      </c>
      <c r="AN161" s="26">
        <v>1.8</v>
      </c>
      <c r="AO161" s="26">
        <v>1</v>
      </c>
      <c r="AP161" s="26"/>
      <c r="AQ161" s="26"/>
      <c r="AR161" s="26" t="s">
        <v>189</v>
      </c>
      <c r="AS161" s="26"/>
      <c r="AT161" s="26">
        <v>92430204</v>
      </c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>
        <f t="shared" si="37"/>
        <v>0</v>
      </c>
      <c r="BJ161" s="26">
        <f t="shared" si="38"/>
        <v>0</v>
      </c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 t="str">
        <f t="shared" si="40"/>
        <v/>
      </c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 t="str">
        <f t="shared" si="39"/>
        <v/>
      </c>
      <c r="CH161" s="26" t="str">
        <f t="shared" si="39"/>
        <v/>
      </c>
      <c r="CI161" s="26" t="str">
        <f t="shared" si="39"/>
        <v/>
      </c>
      <c r="CJ161" s="26" t="str">
        <f t="shared" si="39"/>
        <v/>
      </c>
      <c r="CK161" s="26" t="str">
        <f t="shared" si="39"/>
        <v/>
      </c>
      <c r="CL161" s="26" t="str">
        <f t="shared" si="39"/>
        <v/>
      </c>
      <c r="CM161" s="26" t="str">
        <f t="shared" si="39"/>
        <v/>
      </c>
      <c r="CN161" s="26" t="str">
        <f t="shared" si="39"/>
        <v/>
      </c>
      <c r="CO161" s="26" t="str">
        <f t="shared" si="39"/>
        <v/>
      </c>
    </row>
    <row r="162" spans="1:93" s="12" customFormat="1" ht="16.5" customHeight="1" x14ac:dyDescent="0.15">
      <c r="A162" s="26">
        <v>31032311</v>
      </c>
      <c r="B162" s="26" t="s">
        <v>201</v>
      </c>
      <c r="C162" s="26" t="s">
        <v>228</v>
      </c>
      <c r="D162" s="26">
        <v>60</v>
      </c>
      <c r="E162" s="26" t="s">
        <v>225</v>
      </c>
      <c r="F162" s="26">
        <v>1</v>
      </c>
      <c r="G162" s="26" t="s">
        <v>218</v>
      </c>
      <c r="H162" s="26">
        <v>4</v>
      </c>
      <c r="I162" s="26" t="str">
        <f>VLOOKUP($L162,怪物模板!$A:$N,MATCH(角色!I$1,模板表头,0),0)</f>
        <v>mag</v>
      </c>
      <c r="J162" s="26"/>
      <c r="K162" s="26"/>
      <c r="L162" s="26" t="s">
        <v>404</v>
      </c>
      <c r="M162" s="26" t="str">
        <f>VLOOKUP($L162,怪物模板!$A:$N,MATCH(角色!M$1,模板表头,0),0)</f>
        <v>瘟疫骑士</v>
      </c>
      <c r="N162" s="26" t="str">
        <f>VLOOKUP($L162,怪物模板!$A:$N,MATCH(角色!N$1,模板表头,0),0)</f>
        <v>同英雄技能</v>
      </c>
      <c r="O162" s="26" t="s">
        <v>38</v>
      </c>
      <c r="P162" s="26">
        <v>6</v>
      </c>
      <c r="Q162" s="26">
        <v>3</v>
      </c>
      <c r="R162" s="26">
        <f>VLOOKUP(P162,辅助表!$A$2:$B$10,2,FALSE)</f>
        <v>4</v>
      </c>
      <c r="S162" s="26" t="str">
        <f>VLOOKUP($L162,怪物模板!$A:$N,MATCH(角色!S$1,模板表头,0),0)</f>
        <v>chaos</v>
      </c>
      <c r="T162" s="26" t="s">
        <v>27</v>
      </c>
      <c r="U162" s="26" t="s">
        <v>226</v>
      </c>
      <c r="V162" s="26"/>
      <c r="W162" s="26"/>
      <c r="X162" s="26"/>
      <c r="Y162" s="26">
        <v>13996206</v>
      </c>
      <c r="Z162" s="26"/>
      <c r="AA162" s="26"/>
      <c r="AB162" s="26">
        <v>4</v>
      </c>
      <c r="AC162" s="26">
        <v>6</v>
      </c>
      <c r="AD162" s="26"/>
      <c r="AE162" s="26">
        <f t="shared" si="35"/>
        <v>20</v>
      </c>
      <c r="AF162" s="26">
        <f t="shared" si="34"/>
        <v>50</v>
      </c>
      <c r="AG162" s="26" t="str">
        <f>VLOOKUP($L162,怪物模板!$A:$N,MATCH(角色!AG$1,模板表头,0),0)</f>
        <v>misc.5skills</v>
      </c>
      <c r="AH162" s="26">
        <f>IF(VLOOKUP($L162,怪物模板!$A:$N,MATCH(角色!AH$1,模板表头,0),0)=0,"",VLOOKUP($L162,怪物模板!$A:$N,MATCH(角色!AH$1,模板表头,0),0))</f>
        <v>11860101</v>
      </c>
      <c r="AI162" s="26">
        <f>IF(VLOOKUP($L162,怪物模板!$A:$N,MATCH(角色!AI$1,模板表头,0),0)=0,"",VLOOKUP($L162,怪物模板!$A:$N,MATCH(角色!AI$1,模板表头,0),0))</f>
        <v>11860102</v>
      </c>
      <c r="AJ162" s="26">
        <f>IF(VLOOKUP($L162,怪物模板!$A:$N,MATCH(角色!AJ$1,模板表头,0),0)=0,"",VLOOKUP($L162,怪物模板!$A:$N,MATCH(角色!AJ$1,模板表头,0),0))</f>
        <v>11860103</v>
      </c>
      <c r="AK162" s="26" t="str">
        <f>IF(VLOOKUP($L162,怪物模板!$A:$N,MATCH(角色!AK$1,模板表头,0),0)=0,"",VLOOKUP($L162,怪物模板!$A:$N,MATCH(角色!AK$1,模板表头,0),0))</f>
        <v/>
      </c>
      <c r="AL162" s="26" t="str">
        <f>IF(VLOOKUP($L162,怪物模板!$A:$N,MATCH(角色!AL$1,模板表头,0),0)=0,"",VLOOKUP($L162,怪物模板!$A:$N,MATCH(角色!AL$1,模板表头,0),0))</f>
        <v/>
      </c>
      <c r="AM162" s="26" t="str">
        <f>VLOOKUP($L162,怪物模板!$A:$N,MATCH(角色!AM$1,模板表头,0),0)</f>
        <v>sylvanas</v>
      </c>
      <c r="AN162" s="26">
        <v>1.8</v>
      </c>
      <c r="AO162" s="26">
        <v>1</v>
      </c>
      <c r="AP162" s="26"/>
      <c r="AQ162" s="26"/>
      <c r="AR162" s="26" t="s">
        <v>181</v>
      </c>
      <c r="AS162" s="26"/>
      <c r="AT162" s="26">
        <v>92430205</v>
      </c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>
        <f t="shared" si="37"/>
        <v>0</v>
      </c>
      <c r="BJ162" s="26">
        <f t="shared" si="38"/>
        <v>0</v>
      </c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 t="str">
        <f t="shared" si="40"/>
        <v/>
      </c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 t="str">
        <f t="shared" si="39"/>
        <v/>
      </c>
      <c r="CH162" s="26" t="str">
        <f t="shared" si="39"/>
        <v/>
      </c>
      <c r="CI162" s="26" t="str">
        <f t="shared" si="39"/>
        <v/>
      </c>
      <c r="CJ162" s="26" t="str">
        <f t="shared" si="39"/>
        <v/>
      </c>
      <c r="CK162" s="26" t="str">
        <f t="shared" si="39"/>
        <v/>
      </c>
      <c r="CL162" s="26" t="str">
        <f t="shared" si="39"/>
        <v/>
      </c>
      <c r="CM162" s="26" t="str">
        <f t="shared" si="39"/>
        <v/>
      </c>
      <c r="CN162" s="26" t="str">
        <f t="shared" si="39"/>
        <v/>
      </c>
      <c r="CO162" s="26" t="str">
        <f t="shared" si="39"/>
        <v/>
      </c>
    </row>
    <row r="163" spans="1:93" s="12" customFormat="1" ht="16.5" customHeight="1" x14ac:dyDescent="0.15">
      <c r="A163" s="26">
        <v>31032312</v>
      </c>
      <c r="B163" s="26" t="s">
        <v>209</v>
      </c>
      <c r="C163" s="26" t="s">
        <v>228</v>
      </c>
      <c r="D163" s="26">
        <v>60</v>
      </c>
      <c r="E163" s="26" t="s">
        <v>225</v>
      </c>
      <c r="F163" s="26">
        <v>1</v>
      </c>
      <c r="G163" s="26" t="s">
        <v>218</v>
      </c>
      <c r="H163" s="26">
        <v>4</v>
      </c>
      <c r="I163" s="26" t="str">
        <f>VLOOKUP($L163,怪物模板!$A:$N,MATCH(角色!I$1,模板表头,0),0)</f>
        <v>mag</v>
      </c>
      <c r="J163" s="26"/>
      <c r="K163" s="26"/>
      <c r="L163" s="26" t="s">
        <v>406</v>
      </c>
      <c r="M163" s="26" t="str">
        <f>VLOOKUP($L163,怪物模板!$A:$N,MATCH(角色!M$1,模板表头,0),0)</f>
        <v>蛇头女妖</v>
      </c>
      <c r="N163" s="26" t="str">
        <f>VLOOKUP($L163,怪物模板!$A:$N,MATCH(角色!N$1,模板表头,0),0)</f>
        <v>BOSS特别4技能版，带禁锢技能，龙卷风必定击飞</v>
      </c>
      <c r="O163" s="26" t="s">
        <v>37</v>
      </c>
      <c r="P163" s="26">
        <v>4</v>
      </c>
      <c r="Q163" s="26">
        <v>3</v>
      </c>
      <c r="R163" s="26">
        <f>VLOOKUP(P163,辅助表!$A$2:$B$10,2,FALSE)</f>
        <v>3</v>
      </c>
      <c r="S163" s="26" t="str">
        <f>VLOOKUP($L163,怪物模板!$A:$N,MATCH(角色!S$1,模板表头,0),0)</f>
        <v>chaos</v>
      </c>
      <c r="T163" s="26" t="s">
        <v>27</v>
      </c>
      <c r="U163" s="26" t="s">
        <v>226</v>
      </c>
      <c r="V163" s="26"/>
      <c r="W163" s="26"/>
      <c r="X163" s="26"/>
      <c r="Y163" s="26">
        <v>13996206</v>
      </c>
      <c r="Z163" s="26"/>
      <c r="AA163" s="26"/>
      <c r="AB163" s="26">
        <v>4</v>
      </c>
      <c r="AC163" s="26">
        <v>6</v>
      </c>
      <c r="AD163" s="26"/>
      <c r="AE163" s="26">
        <f t="shared" si="35"/>
        <v>20</v>
      </c>
      <c r="AF163" s="26">
        <f t="shared" si="34"/>
        <v>50</v>
      </c>
      <c r="AG163" s="26" t="str">
        <f>VLOOKUP($L163,怪物模板!$A:$N,MATCH(角色!AG$1,模板表头,0),0)</f>
        <v>misc.5skills</v>
      </c>
      <c r="AH163" s="26">
        <f>IF(VLOOKUP($L163,怪物模板!$A:$N,MATCH(角色!AH$1,模板表头,0),0)=0,"",VLOOKUP($L163,怪物模板!$A:$N,MATCH(角色!AH$1,模板表头,0),0))</f>
        <v>11660101</v>
      </c>
      <c r="AI163" s="26">
        <f>IF(VLOOKUP($L163,怪物模板!$A:$N,MATCH(角色!AI$1,模板表头,0),0)=0,"",VLOOKUP($L163,怪物模板!$A:$N,MATCH(角色!AI$1,模板表头,0),0))</f>
        <v>11999524</v>
      </c>
      <c r="AJ163" s="26">
        <f>IF(VLOOKUP($L163,怪物模板!$A:$N,MATCH(角色!AJ$1,模板表头,0),0)=0,"",VLOOKUP($L163,怪物模板!$A:$N,MATCH(角色!AJ$1,模板表头,0),0))</f>
        <v>11660103</v>
      </c>
      <c r="AK163" s="26">
        <f>IF(VLOOKUP($L163,怪物模板!$A:$N,MATCH(角色!AK$1,模板表头,0),0)=0,"",VLOOKUP($L163,怪物模板!$A:$N,MATCH(角色!AK$1,模板表头,0),0))</f>
        <v>11999529</v>
      </c>
      <c r="AL163" s="26">
        <f>IF(VLOOKUP($L163,怪物模板!$A:$N,MATCH(角色!AL$1,模板表头,0),0)=0,"",VLOOKUP($L163,怪物模板!$A:$N,MATCH(角色!AL$1,模板表头,0),0))</f>
        <v>11999525</v>
      </c>
      <c r="AM163" s="26" t="str">
        <f>VLOOKUP($L163,怪物模板!$A:$N,MATCH(角色!AM$1,模板表头,0),0)</f>
        <v>vashj_boss</v>
      </c>
      <c r="AN163" s="26">
        <v>1.8</v>
      </c>
      <c r="AO163" s="26">
        <v>1</v>
      </c>
      <c r="AP163" s="26"/>
      <c r="AQ163" s="26"/>
      <c r="AR163" s="26" t="s">
        <v>181</v>
      </c>
      <c r="AS163" s="26"/>
      <c r="AT163" s="26">
        <v>92430205</v>
      </c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>
        <f t="shared" si="37"/>
        <v>0</v>
      </c>
      <c r="BJ163" s="26">
        <f t="shared" si="38"/>
        <v>0</v>
      </c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 t="str">
        <f t="shared" si="40"/>
        <v/>
      </c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 t="str">
        <f t="shared" si="39"/>
        <v/>
      </c>
      <c r="CH163" s="26" t="str">
        <f t="shared" si="39"/>
        <v/>
      </c>
      <c r="CI163" s="26" t="str">
        <f t="shared" si="39"/>
        <v/>
      </c>
      <c r="CJ163" s="26" t="str">
        <f t="shared" si="39"/>
        <v/>
      </c>
      <c r="CK163" s="26" t="str">
        <f t="shared" si="39"/>
        <v/>
      </c>
      <c r="CL163" s="26" t="str">
        <f t="shared" si="39"/>
        <v/>
      </c>
      <c r="CM163" s="26" t="str">
        <f t="shared" si="39"/>
        <v/>
      </c>
      <c r="CN163" s="26" t="str">
        <f t="shared" si="39"/>
        <v/>
      </c>
      <c r="CO163" s="26" t="str">
        <f t="shared" si="39"/>
        <v/>
      </c>
    </row>
    <row r="164" spans="1:93" s="12" customFormat="1" ht="16.5" customHeight="1" x14ac:dyDescent="0.15">
      <c r="A164" s="26">
        <v>31032313</v>
      </c>
      <c r="B164" s="26" t="s">
        <v>210</v>
      </c>
      <c r="C164" s="26" t="s">
        <v>228</v>
      </c>
      <c r="D164" s="26">
        <v>60</v>
      </c>
      <c r="E164" s="26" t="s">
        <v>225</v>
      </c>
      <c r="F164" s="26">
        <v>1</v>
      </c>
      <c r="G164" s="26" t="s">
        <v>218</v>
      </c>
      <c r="H164" s="26">
        <v>4</v>
      </c>
      <c r="I164" s="26" t="str">
        <f>VLOOKUP($L164,怪物模板!$A:$N,MATCH(角色!I$1,模板表头,0),0)</f>
        <v>mag</v>
      </c>
      <c r="J164" s="26"/>
      <c r="K164" s="26"/>
      <c r="L164" s="26" t="s">
        <v>395</v>
      </c>
      <c r="M164" s="26" t="str">
        <f>VLOOKUP($L164,怪物模板!$A:$N,MATCH(角色!M$1,模板表头,0),0)</f>
        <v>无对应英雄</v>
      </c>
      <c r="N164" s="26" t="str">
        <f>VLOOKUP($L164,怪物模板!$A:$N,MATCH(角色!N$1,模板表头,0),0)</f>
        <v>统一BOSS模板</v>
      </c>
      <c r="O164" s="26" t="s">
        <v>38</v>
      </c>
      <c r="P164" s="26">
        <v>6</v>
      </c>
      <c r="Q164" s="26">
        <v>3</v>
      </c>
      <c r="R164" s="26">
        <f>VLOOKUP(P164,辅助表!$A$2:$B$10,2,FALSE)</f>
        <v>4</v>
      </c>
      <c r="S164" s="26" t="str">
        <f>VLOOKUP($L164,怪物模板!$A:$N,MATCH(角色!S$1,模板表头,0),0)</f>
        <v>chaos</v>
      </c>
      <c r="T164" s="26" t="s">
        <v>27</v>
      </c>
      <c r="U164" s="26" t="s">
        <v>226</v>
      </c>
      <c r="V164" s="26"/>
      <c r="W164" s="26"/>
      <c r="X164" s="26"/>
      <c r="Y164" s="26">
        <v>13996203</v>
      </c>
      <c r="Z164" s="26"/>
      <c r="AA164" s="26"/>
      <c r="AB164" s="26">
        <v>4</v>
      </c>
      <c r="AC164" s="26">
        <v>6</v>
      </c>
      <c r="AD164" s="26"/>
      <c r="AE164" s="26">
        <f t="shared" si="35"/>
        <v>20</v>
      </c>
      <c r="AF164" s="26">
        <f t="shared" si="34"/>
        <v>50</v>
      </c>
      <c r="AG164" s="26" t="str">
        <f>VLOOKUP($L164,怪物模板!$A:$N,MATCH(角色!AG$1,模板表头,0),0)</f>
        <v>range.kelthuzad</v>
      </c>
      <c r="AH164" s="26">
        <f>IF(VLOOKUP($L164,怪物模板!$A:$N,MATCH(角色!AH$1,模板表头,0),0)=0,"",VLOOKUP($L164,怪物模板!$A:$N,MATCH(角色!AH$1,模板表头,0),0))</f>
        <v>11660201</v>
      </c>
      <c r="AI164" s="26">
        <f>IF(VLOOKUP($L164,怪物模板!$A:$N,MATCH(角色!AI$1,模板表头,0),0)=0,"",VLOOKUP($L164,怪物模板!$A:$N,MATCH(角色!AI$1,模板表头,0),0))</f>
        <v>11660202</v>
      </c>
      <c r="AJ164" s="26">
        <f>IF(VLOOKUP($L164,怪物模板!$A:$N,MATCH(角色!AJ$1,模板表头,0),0)=0,"",VLOOKUP($L164,怪物模板!$A:$N,MATCH(角色!AJ$1,模板表头,0),0))</f>
        <v>11999506</v>
      </c>
      <c r="AK164" s="26">
        <f>IF(VLOOKUP($L164,怪物模板!$A:$N,MATCH(角色!AK$1,模板表头,0),0)=0,"",VLOOKUP($L164,怪物模板!$A:$N,MATCH(角色!AK$1,模板表头,0),0))</f>
        <v>11999504</v>
      </c>
      <c r="AL164" s="26" t="str">
        <f>IF(VLOOKUP($L164,怪物模板!$A:$N,MATCH(角色!AL$1,模板表头,0),0)=0,"",VLOOKUP($L164,怪物模板!$A:$N,MATCH(角色!AL$1,模板表头,0),0))</f>
        <v/>
      </c>
      <c r="AM164" s="26" t="str">
        <f>VLOOKUP($L164,怪物模板!$A:$N,MATCH(角色!AM$1,模板表头,0),0)</f>
        <v>kelthuzad</v>
      </c>
      <c r="AN164" s="26">
        <v>1.8</v>
      </c>
      <c r="AO164" s="26">
        <v>1</v>
      </c>
      <c r="AP164" s="26"/>
      <c r="AQ164" s="26"/>
      <c r="AR164" s="26" t="s">
        <v>181</v>
      </c>
      <c r="AS164" s="26"/>
      <c r="AT164" s="26">
        <v>92430204</v>
      </c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>
        <f t="shared" si="37"/>
        <v>0</v>
      </c>
      <c r="BJ164" s="26">
        <f t="shared" si="38"/>
        <v>0</v>
      </c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 t="str">
        <f t="shared" si="40"/>
        <v/>
      </c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 t="str">
        <f t="shared" si="39"/>
        <v/>
      </c>
      <c r="CH164" s="26" t="str">
        <f t="shared" si="39"/>
        <v/>
      </c>
      <c r="CI164" s="26" t="str">
        <f t="shared" si="39"/>
        <v/>
      </c>
      <c r="CJ164" s="26" t="str">
        <f t="shared" si="39"/>
        <v/>
      </c>
      <c r="CK164" s="26" t="str">
        <f t="shared" si="39"/>
        <v/>
      </c>
      <c r="CL164" s="26" t="str">
        <f t="shared" si="39"/>
        <v/>
      </c>
      <c r="CM164" s="26" t="str">
        <f t="shared" si="39"/>
        <v/>
      </c>
      <c r="CN164" s="26" t="str">
        <f t="shared" si="39"/>
        <v/>
      </c>
      <c r="CO164" s="26" t="str">
        <f t="shared" si="39"/>
        <v/>
      </c>
    </row>
    <row r="165" spans="1:93" s="12" customFormat="1" ht="16.5" customHeight="1" x14ac:dyDescent="0.15">
      <c r="A165" s="26">
        <v>31032314</v>
      </c>
      <c r="B165" s="26" t="s">
        <v>211</v>
      </c>
      <c r="C165" s="26" t="s">
        <v>228</v>
      </c>
      <c r="D165" s="26">
        <v>60</v>
      </c>
      <c r="E165" s="26" t="s">
        <v>225</v>
      </c>
      <c r="F165" s="26">
        <v>1</v>
      </c>
      <c r="G165" s="26" t="s">
        <v>218</v>
      </c>
      <c r="H165" s="26">
        <v>2</v>
      </c>
      <c r="I165" s="26" t="str">
        <f>VLOOKUP($L165,怪物模板!$A:$N,MATCH(角色!I$1,模板表头,0),0)</f>
        <v>mag</v>
      </c>
      <c r="J165" s="26"/>
      <c r="K165" s="26"/>
      <c r="L165" s="26" t="s">
        <v>501</v>
      </c>
      <c r="M165" s="26" t="str">
        <f>VLOOKUP($L165,怪物模板!$A:$N,MATCH(角色!M$1,模板表头,0),0)</f>
        <v>死亡骑士</v>
      </c>
      <c r="N165" s="26" t="str">
        <f>VLOOKUP($L165,怪物模板!$A:$N,MATCH(角色!N$1,模板表头,0),0)</f>
        <v>统一BOSS模板</v>
      </c>
      <c r="O165" s="26" t="s">
        <v>38</v>
      </c>
      <c r="P165" s="26">
        <v>5</v>
      </c>
      <c r="Q165" s="26">
        <v>3</v>
      </c>
      <c r="R165" s="26">
        <f>VLOOKUP(P165,辅助表!$A$2:$B$10,2,FALSE)</f>
        <v>3</v>
      </c>
      <c r="S165" s="26" t="str">
        <f>VLOOKUP($L165,怪物模板!$A:$N,MATCH(角色!S$1,模板表头,0),0)</f>
        <v>chaos</v>
      </c>
      <c r="T165" s="26" t="s">
        <v>27</v>
      </c>
      <c r="U165" s="26" t="s">
        <v>226</v>
      </c>
      <c r="V165" s="26"/>
      <c r="W165" s="26"/>
      <c r="X165" s="26"/>
      <c r="Y165" s="26">
        <v>13996208</v>
      </c>
      <c r="Z165" s="26"/>
      <c r="AA165" s="26"/>
      <c r="AB165" s="26">
        <v>4</v>
      </c>
      <c r="AC165" s="26">
        <v>6</v>
      </c>
      <c r="AD165" s="26"/>
      <c r="AE165" s="26">
        <f t="shared" si="35"/>
        <v>20</v>
      </c>
      <c r="AF165" s="26">
        <f t="shared" si="34"/>
        <v>50</v>
      </c>
      <c r="AG165" s="26" t="str">
        <f>VLOOKUP($L165,怪物模板!$A:$N,MATCH(角色!AG$1,模板表头,0),0)</f>
        <v>melee.knight_rider</v>
      </c>
      <c r="AH165" s="26">
        <f>IF(VLOOKUP($L165,怪物模板!$A:$N,MATCH(角色!AH$1,模板表头,0),0)=0,"",VLOOKUP($L165,怪物模板!$A:$N,MATCH(角色!AH$1,模板表头,0),0))</f>
        <v>11660301</v>
      </c>
      <c r="AI165" s="26">
        <f>IF(VLOOKUP($L165,怪物模板!$A:$N,MATCH(角色!AI$1,模板表头,0),0)=0,"",VLOOKUP($L165,怪物模板!$A:$N,MATCH(角色!AI$1,模板表头,0),0))</f>
        <v>11660302</v>
      </c>
      <c r="AJ165" s="26">
        <f>IF(VLOOKUP($L165,怪物模板!$A:$N,MATCH(角色!AJ$1,模板表头,0),0)=0,"",VLOOKUP($L165,怪物模板!$A:$N,MATCH(角色!AJ$1,模板表头,0),0))</f>
        <v>11660303</v>
      </c>
      <c r="AK165" s="26">
        <f>IF(VLOOKUP($L165,怪物模板!$A:$N,MATCH(角色!AK$1,模板表头,0),0)=0,"",VLOOKUP($L165,怪物模板!$A:$N,MATCH(角色!AK$1,模板表头,0),0))</f>
        <v>11660304</v>
      </c>
      <c r="AL165" s="26" t="str">
        <f>IF(VLOOKUP($L165,怪物模板!$A:$N,MATCH(角色!AL$1,模板表头,0),0)=0,"",VLOOKUP($L165,怪物模板!$A:$N,MATCH(角色!AL$1,模板表头,0),0))</f>
        <v/>
      </c>
      <c r="AM165" s="26" t="str">
        <f>VLOOKUP($L165,怪物模板!$A:$N,MATCH(角色!AM$1,模板表头,0),0)</f>
        <v>lich_king</v>
      </c>
      <c r="AN165" s="26">
        <v>1.8</v>
      </c>
      <c r="AO165" s="26">
        <v>1</v>
      </c>
      <c r="AP165" s="26"/>
      <c r="AQ165" s="26"/>
      <c r="AR165" s="26" t="s">
        <v>181</v>
      </c>
      <c r="AS165" s="26"/>
      <c r="AT165" s="26">
        <v>92430202</v>
      </c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>
        <f t="shared" si="37"/>
        <v>0</v>
      </c>
      <c r="BJ165" s="26">
        <f t="shared" si="38"/>
        <v>0</v>
      </c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 t="str">
        <f t="shared" si="40"/>
        <v/>
      </c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 t="str">
        <f t="shared" si="39"/>
        <v/>
      </c>
      <c r="CH165" s="26" t="str">
        <f t="shared" si="39"/>
        <v/>
      </c>
      <c r="CI165" s="26" t="str">
        <f t="shared" si="39"/>
        <v/>
      </c>
      <c r="CJ165" s="26" t="str">
        <f t="shared" si="39"/>
        <v/>
      </c>
      <c r="CK165" s="26" t="str">
        <f t="shared" si="39"/>
        <v/>
      </c>
      <c r="CL165" s="26" t="str">
        <f t="shared" si="39"/>
        <v/>
      </c>
      <c r="CM165" s="26" t="str">
        <f t="shared" si="39"/>
        <v/>
      </c>
      <c r="CN165" s="26" t="str">
        <f t="shared" si="39"/>
        <v/>
      </c>
      <c r="CO165" s="26" t="str">
        <f t="shared" si="39"/>
        <v/>
      </c>
    </row>
    <row r="166" spans="1:93" s="12" customFormat="1" ht="16.5" customHeight="1" x14ac:dyDescent="0.15">
      <c r="A166" s="26">
        <v>31032315</v>
      </c>
      <c r="B166" s="26" t="s">
        <v>205</v>
      </c>
      <c r="C166" s="26" t="s">
        <v>228</v>
      </c>
      <c r="D166" s="26">
        <v>60</v>
      </c>
      <c r="E166" s="26" t="s">
        <v>225</v>
      </c>
      <c r="F166" s="26">
        <v>1</v>
      </c>
      <c r="G166" s="26" t="s">
        <v>218</v>
      </c>
      <c r="H166" s="26">
        <v>2</v>
      </c>
      <c r="I166" s="26" t="str">
        <f>VLOOKUP($L166,怪物模板!$A:$N,MATCH(角色!I$1,模板表头,0),0)</f>
        <v>mag</v>
      </c>
      <c r="J166" s="26"/>
      <c r="K166" s="26"/>
      <c r="L166" s="26" t="s">
        <v>388</v>
      </c>
      <c r="M166" s="26" t="str">
        <f>VLOOKUP($L166,怪物模板!$A:$N,MATCH(角色!M$1,模板表头,0),0)</f>
        <v>无对应英雄</v>
      </c>
      <c r="N166" s="26" t="str">
        <f>VLOOKUP($L166,怪物模板!$A:$N,MATCH(角色!N$1,模板表头,0),0)</f>
        <v>统一BOSS模板</v>
      </c>
      <c r="O166" s="26" t="s">
        <v>38</v>
      </c>
      <c r="P166" s="26">
        <v>5</v>
      </c>
      <c r="Q166" s="26">
        <v>3</v>
      </c>
      <c r="R166" s="26">
        <f>VLOOKUP(P166,辅助表!$A$2:$B$10,2,FALSE)</f>
        <v>3</v>
      </c>
      <c r="S166" s="26" t="str">
        <f>VLOOKUP($L166,怪物模板!$A:$N,MATCH(角色!S$1,模板表头,0),0)</f>
        <v>chaos</v>
      </c>
      <c r="T166" s="26" t="s">
        <v>27</v>
      </c>
      <c r="U166" s="26" t="s">
        <v>226</v>
      </c>
      <c r="V166" s="26"/>
      <c r="W166" s="26"/>
      <c r="X166" s="26"/>
      <c r="Y166" s="26">
        <v>13996206</v>
      </c>
      <c r="Z166" s="26"/>
      <c r="AA166" s="26"/>
      <c r="AB166" s="26">
        <v>4</v>
      </c>
      <c r="AC166" s="26">
        <v>6</v>
      </c>
      <c r="AD166" s="26"/>
      <c r="AE166" s="26">
        <f t="shared" si="35"/>
        <v>20</v>
      </c>
      <c r="AF166" s="26">
        <f t="shared" si="34"/>
        <v>50</v>
      </c>
      <c r="AG166" s="26" t="str">
        <f>VLOOKUP($L166,怪物模板!$A:$N,MATCH(角色!AG$1,模板表头,0),0)</f>
        <v>misc.5skills_target_is_valid</v>
      </c>
      <c r="AH166" s="26">
        <f>IF(VLOOKUP($L166,怪物模板!$A:$N,MATCH(角色!AH$1,模板表头,0),0)=0,"",VLOOKUP($L166,怪物模板!$A:$N,MATCH(角色!AH$1,模板表头,0),0))</f>
        <v>11860501</v>
      </c>
      <c r="AI166" s="26">
        <f>IF(VLOOKUP($L166,怪物模板!$A:$N,MATCH(角色!AI$1,模板表头,0),0)=0,"",VLOOKUP($L166,怪物模板!$A:$N,MATCH(角色!AI$1,模板表头,0),0))</f>
        <v>11860502</v>
      </c>
      <c r="AJ166" s="26">
        <f>IF(VLOOKUP($L166,怪物模板!$A:$N,MATCH(角色!AJ$1,模板表头,0),0)=0,"",VLOOKUP($L166,怪物模板!$A:$N,MATCH(角色!AJ$1,模板表头,0),0))</f>
        <v>11860503</v>
      </c>
      <c r="AK166" s="26">
        <f>IF(VLOOKUP($L166,怪物模板!$A:$N,MATCH(角色!AK$1,模板表头,0),0)=0,"",VLOOKUP($L166,怪物模板!$A:$N,MATCH(角色!AK$1,模板表头,0),0))</f>
        <v>11999517</v>
      </c>
      <c r="AL166" s="26" t="str">
        <f>IF(VLOOKUP($L166,怪物模板!$A:$N,MATCH(角色!AL$1,模板表头,0),0)=0,"",VLOOKUP($L166,怪物模板!$A:$N,MATCH(角色!AL$1,模板表头,0),0))</f>
        <v/>
      </c>
      <c r="AM166" s="26" t="str">
        <f>VLOOKUP($L166,怪物模板!$A:$N,MATCH(角色!AM$1,模板表头,0),0)</f>
        <v>lohsemartheron</v>
      </c>
      <c r="AN166" s="26">
        <v>1.8</v>
      </c>
      <c r="AO166" s="26">
        <v>1</v>
      </c>
      <c r="AP166" s="26"/>
      <c r="AQ166" s="26"/>
      <c r="AR166" s="26" t="s">
        <v>181</v>
      </c>
      <c r="AS166" s="26"/>
      <c r="AT166" s="26">
        <v>92430205</v>
      </c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>
        <f t="shared" si="37"/>
        <v>0</v>
      </c>
      <c r="BJ166" s="26">
        <f t="shared" si="38"/>
        <v>0</v>
      </c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 t="str">
        <f t="shared" si="40"/>
        <v/>
      </c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 t="str">
        <f t="shared" si="39"/>
        <v/>
      </c>
      <c r="CH166" s="26" t="str">
        <f t="shared" si="39"/>
        <v/>
      </c>
      <c r="CI166" s="26" t="str">
        <f t="shared" si="39"/>
        <v/>
      </c>
      <c r="CJ166" s="26" t="str">
        <f t="shared" si="39"/>
        <v/>
      </c>
      <c r="CK166" s="26" t="str">
        <f t="shared" si="39"/>
        <v/>
      </c>
      <c r="CL166" s="26" t="str">
        <f t="shared" si="39"/>
        <v/>
      </c>
      <c r="CM166" s="26" t="str">
        <f t="shared" si="39"/>
        <v/>
      </c>
      <c r="CN166" s="26" t="str">
        <f t="shared" si="39"/>
        <v/>
      </c>
      <c r="CO166" s="26" t="str">
        <f t="shared" si="39"/>
        <v/>
      </c>
    </row>
    <row r="167" spans="1:93" s="12" customFormat="1" ht="16.5" customHeight="1" x14ac:dyDescent="0.15">
      <c r="A167" s="26">
        <v>31032316</v>
      </c>
      <c r="B167" s="26" t="s">
        <v>200</v>
      </c>
      <c r="C167" s="26" t="s">
        <v>228</v>
      </c>
      <c r="D167" s="26">
        <v>60</v>
      </c>
      <c r="E167" s="26" t="s">
        <v>225</v>
      </c>
      <c r="F167" s="26">
        <v>1</v>
      </c>
      <c r="G167" s="26" t="s">
        <v>218</v>
      </c>
      <c r="H167" s="26">
        <v>3</v>
      </c>
      <c r="I167" s="26" t="str">
        <f>VLOOKUP($L167,怪物模板!$A:$N,MATCH(角色!I$1,模板表头,0),0)</f>
        <v>mag</v>
      </c>
      <c r="J167" s="26"/>
      <c r="K167" s="26"/>
      <c r="L167" s="26" t="s">
        <v>421</v>
      </c>
      <c r="M167" s="26" t="str">
        <f>VLOOKUP($L167,怪物模板!$A:$N,MATCH(角色!M$1,模板表头,0),0)</f>
        <v>嗜血狼人</v>
      </c>
      <c r="N167" s="26" t="str">
        <f>VLOOKUP($L167,怪物模板!$A:$N,MATCH(角色!N$1,模板表头,0),0)</f>
        <v>BOSS4技能版</v>
      </c>
      <c r="O167" s="26" t="s">
        <v>37</v>
      </c>
      <c r="P167" s="26">
        <v>7</v>
      </c>
      <c r="Q167" s="26">
        <v>4</v>
      </c>
      <c r="R167" s="26">
        <v>4</v>
      </c>
      <c r="S167" s="26" t="str">
        <f>VLOOKUP($L167,怪物模板!$A:$N,MATCH(角色!S$1,模板表头,0),0)</f>
        <v>horde</v>
      </c>
      <c r="T167" s="26" t="s">
        <v>27</v>
      </c>
      <c r="U167" s="26" t="s">
        <v>226</v>
      </c>
      <c r="V167" s="26"/>
      <c r="W167" s="26"/>
      <c r="X167" s="26"/>
      <c r="Y167" s="26">
        <v>13996206</v>
      </c>
      <c r="Z167" s="26"/>
      <c r="AA167" s="26"/>
      <c r="AB167" s="26">
        <v>4</v>
      </c>
      <c r="AC167" s="26">
        <v>6</v>
      </c>
      <c r="AD167" s="26"/>
      <c r="AE167" s="26">
        <f t="shared" si="35"/>
        <v>20</v>
      </c>
      <c r="AF167" s="26">
        <f t="shared" si="34"/>
        <v>50</v>
      </c>
      <c r="AG167" s="26" t="str">
        <f>VLOOKUP($L167,怪物模板!$A:$N,MATCH(角色!AG$1,模板表头,0),0)</f>
        <v>melee.greymane</v>
      </c>
      <c r="AH167" s="26">
        <f>IF(VLOOKUP($L167,怪物模板!$A:$N,MATCH(角色!AH$1,模板表头,0),0)=0,"",VLOOKUP($L167,怪物模板!$A:$N,MATCH(角色!AH$1,模板表头,0),0))</f>
        <v>11960501</v>
      </c>
      <c r="AI167" s="26">
        <f>IF(VLOOKUP($L167,怪物模板!$A:$N,MATCH(角色!AI$1,模板表头,0),0)=0,"",VLOOKUP($L167,怪物模板!$A:$N,MATCH(角色!AI$1,模板表头,0),0))</f>
        <v>11960502</v>
      </c>
      <c r="AJ167" s="26">
        <f>IF(VLOOKUP($L167,怪物模板!$A:$N,MATCH(角色!AJ$1,模板表头,0),0)=0,"",VLOOKUP($L167,怪物模板!$A:$N,MATCH(角色!AJ$1,模板表头,0),0))</f>
        <v>11960503</v>
      </c>
      <c r="AK167" s="26">
        <f>IF(VLOOKUP($L167,怪物模板!$A:$N,MATCH(角色!AK$1,模板表头,0),0)=0,"",VLOOKUP($L167,怪物模板!$A:$N,MATCH(角色!AK$1,模板表头,0),0))</f>
        <v>11960504</v>
      </c>
      <c r="AL167" s="26" t="str">
        <f>IF(VLOOKUP($L167,怪物模板!$A:$N,MATCH(角色!AL$1,模板表头,0),0)=0,"",VLOOKUP($L167,怪物模板!$A:$N,MATCH(角色!AL$1,模板表头,0),0))</f>
        <v/>
      </c>
      <c r="AM167" s="26" t="str">
        <f>VLOOKUP($L167,怪物模板!$A:$N,MATCH(角色!AM$1,模板表头,0),0)</f>
        <v>greymane_boss</v>
      </c>
      <c r="AN167" s="26">
        <v>1.8</v>
      </c>
      <c r="AO167" s="26">
        <v>1</v>
      </c>
      <c r="AP167" s="26"/>
      <c r="AQ167" s="26"/>
      <c r="AR167" s="26" t="s">
        <v>181</v>
      </c>
      <c r="AS167" s="26"/>
      <c r="AT167" s="26">
        <v>92430205</v>
      </c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>
        <f t="shared" si="37"/>
        <v>0</v>
      </c>
      <c r="BJ167" s="26">
        <f t="shared" si="38"/>
        <v>0</v>
      </c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 t="str">
        <f t="shared" si="40"/>
        <v/>
      </c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 t="str">
        <f t="shared" si="39"/>
        <v/>
      </c>
      <c r="CH167" s="26" t="str">
        <f t="shared" si="39"/>
        <v/>
      </c>
      <c r="CI167" s="26" t="str">
        <f t="shared" si="39"/>
        <v/>
      </c>
      <c r="CJ167" s="26" t="str">
        <f t="shared" si="39"/>
        <v/>
      </c>
      <c r="CK167" s="26" t="str">
        <f t="shared" si="39"/>
        <v/>
      </c>
      <c r="CL167" s="26" t="str">
        <f t="shared" si="39"/>
        <v/>
      </c>
      <c r="CM167" s="26" t="str">
        <f t="shared" si="39"/>
        <v/>
      </c>
      <c r="CN167" s="26" t="str">
        <f t="shared" si="39"/>
        <v/>
      </c>
      <c r="CO167" s="26" t="str">
        <f t="shared" si="39"/>
        <v/>
      </c>
    </row>
    <row r="168" spans="1:93" s="12" customFormat="1" ht="16.5" customHeight="1" x14ac:dyDescent="0.15">
      <c r="A168" s="26">
        <v>31032317</v>
      </c>
      <c r="B168" s="26" t="s">
        <v>202</v>
      </c>
      <c r="C168" s="26" t="s">
        <v>228</v>
      </c>
      <c r="D168" s="26">
        <v>60</v>
      </c>
      <c r="E168" s="26" t="s">
        <v>225</v>
      </c>
      <c r="F168" s="26">
        <v>1</v>
      </c>
      <c r="G168" s="26" t="s">
        <v>218</v>
      </c>
      <c r="H168" s="26">
        <v>2</v>
      </c>
      <c r="I168" s="26" t="str">
        <f>VLOOKUP($L168,怪物模板!$A:$N,MATCH(角色!I$1,模板表头,0),0)</f>
        <v>mag</v>
      </c>
      <c r="J168" s="26"/>
      <c r="K168" s="26"/>
      <c r="L168" s="26" t="s">
        <v>418</v>
      </c>
      <c r="M168" s="26" t="str">
        <f>VLOOKUP($L168,怪物模板!$A:$N,MATCH(角色!M$1,模板表头,0),0)</f>
        <v>地狱咆哮</v>
      </c>
      <c r="N168" s="26" t="str">
        <f>VLOOKUP($L168,怪物模板!$A:$N,MATCH(角色!N$1,模板表头,0),0)</f>
        <v>BOSS版，多重镜像</v>
      </c>
      <c r="O168" s="26" t="s">
        <v>38</v>
      </c>
      <c r="P168" s="26">
        <v>5</v>
      </c>
      <c r="Q168" s="26">
        <v>3</v>
      </c>
      <c r="R168" s="26">
        <f>VLOOKUP(P168,辅助表!$A$2:$B$10,2,FALSE)</f>
        <v>3</v>
      </c>
      <c r="S168" s="26" t="str">
        <f>VLOOKUP($L168,怪物模板!$A:$N,MATCH(角色!S$1,模板表头,0),0)</f>
        <v>horde</v>
      </c>
      <c r="T168" s="26" t="s">
        <v>27</v>
      </c>
      <c r="U168" s="26" t="s">
        <v>226</v>
      </c>
      <c r="V168" s="26"/>
      <c r="W168" s="26"/>
      <c r="X168" s="26"/>
      <c r="Y168" s="26">
        <v>13996206</v>
      </c>
      <c r="Z168" s="26"/>
      <c r="AA168" s="26"/>
      <c r="AB168" s="26">
        <v>4</v>
      </c>
      <c r="AC168" s="26">
        <v>6</v>
      </c>
      <c r="AD168" s="26"/>
      <c r="AE168" s="26">
        <f t="shared" si="35"/>
        <v>20</v>
      </c>
      <c r="AF168" s="26">
        <f t="shared" si="34"/>
        <v>50</v>
      </c>
      <c r="AG168" s="26" t="str">
        <f>VLOOKUP($L168,怪物模板!$A:$N,MATCH(角色!AG$1,模板表头,0),0)</f>
        <v>melee.grom</v>
      </c>
      <c r="AH168" s="26">
        <f>IF(VLOOKUP($L168,怪物模板!$A:$N,MATCH(角色!AH$1,模板表头,0),0)=0,"",VLOOKUP($L168,怪物模板!$A:$N,MATCH(角色!AH$1,模板表头,0),0))</f>
        <v>11860201</v>
      </c>
      <c r="AI168" s="26">
        <f>IF(VLOOKUP($L168,怪物模板!$A:$N,MATCH(角色!AI$1,模板表头,0),0)=0,"",VLOOKUP($L168,怪物模板!$A:$N,MATCH(角色!AI$1,模板表头,0),0))</f>
        <v>11999531</v>
      </c>
      <c r="AJ168" s="26">
        <f>IF(VLOOKUP($L168,怪物模板!$A:$N,MATCH(角色!AJ$1,模板表头,0),0)=0,"",VLOOKUP($L168,怪物模板!$A:$N,MATCH(角色!AJ$1,模板表头,0),0))</f>
        <v>11999534</v>
      </c>
      <c r="AK168" s="26">
        <f>IF(VLOOKUP($L168,怪物模板!$A:$N,MATCH(角色!AK$1,模板表头,0),0)=0,"",VLOOKUP($L168,怪物模板!$A:$N,MATCH(角色!AK$1,模板表头,0),0))</f>
        <v>11860204</v>
      </c>
      <c r="AL168" s="26" t="str">
        <f>IF(VLOOKUP($L168,怪物模板!$A:$N,MATCH(角色!AL$1,模板表头,0),0)=0,"",VLOOKUP($L168,怪物模板!$A:$N,MATCH(角色!AL$1,模板表头,0),0))</f>
        <v/>
      </c>
      <c r="AM168" s="26" t="str">
        <f>VLOOKUP($L168,怪物模板!$A:$N,MATCH(角色!AM$1,模板表头,0),0)</f>
        <v>grom</v>
      </c>
      <c r="AN168" s="26">
        <v>1.8</v>
      </c>
      <c r="AO168" s="26">
        <v>1</v>
      </c>
      <c r="AP168" s="26"/>
      <c r="AQ168" s="26"/>
      <c r="AR168" s="26" t="s">
        <v>181</v>
      </c>
      <c r="AS168" s="26"/>
      <c r="AT168" s="26">
        <v>92430205</v>
      </c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>
        <f t="shared" si="37"/>
        <v>0</v>
      </c>
      <c r="BJ168" s="26">
        <f t="shared" si="38"/>
        <v>0</v>
      </c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 t="str">
        <f t="shared" si="40"/>
        <v/>
      </c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 t="str">
        <f t="shared" si="39"/>
        <v/>
      </c>
      <c r="CH168" s="26" t="str">
        <f t="shared" si="39"/>
        <v/>
      </c>
      <c r="CI168" s="26" t="str">
        <f t="shared" si="39"/>
        <v/>
      </c>
      <c r="CJ168" s="26" t="str">
        <f t="shared" si="39"/>
        <v/>
      </c>
      <c r="CK168" s="26" t="str">
        <f t="shared" si="39"/>
        <v/>
      </c>
      <c r="CL168" s="26" t="str">
        <f t="shared" si="39"/>
        <v/>
      </c>
      <c r="CM168" s="26" t="str">
        <f t="shared" si="39"/>
        <v/>
      </c>
      <c r="CN168" s="26" t="str">
        <f t="shared" si="39"/>
        <v/>
      </c>
      <c r="CO168" s="26" t="str">
        <f t="shared" si="39"/>
        <v/>
      </c>
    </row>
    <row r="169" spans="1:93" s="12" customFormat="1" ht="16.5" customHeight="1" x14ac:dyDescent="0.15">
      <c r="A169" s="26">
        <v>31032318</v>
      </c>
      <c r="B169" s="26" t="s">
        <v>207</v>
      </c>
      <c r="C169" s="26" t="s">
        <v>228</v>
      </c>
      <c r="D169" s="26">
        <v>60</v>
      </c>
      <c r="E169" s="26" t="s">
        <v>225</v>
      </c>
      <c r="F169" s="26">
        <v>1</v>
      </c>
      <c r="G169" s="26" t="s">
        <v>218</v>
      </c>
      <c r="H169" s="26">
        <v>3</v>
      </c>
      <c r="I169" s="26" t="str">
        <f>VLOOKUP($L169,怪物模板!$A:$N,MATCH(角色!I$1,模板表头,0),0)</f>
        <v>phy</v>
      </c>
      <c r="J169" s="26"/>
      <c r="K169" s="26"/>
      <c r="L169" s="26" t="s">
        <v>419</v>
      </c>
      <c r="M169" s="26" t="str">
        <f>VLOOKUP($L169,怪物模板!$A:$N,MATCH(角色!M$1,模板表头,0),0)</f>
        <v>无对应英雄</v>
      </c>
      <c r="N169" s="26" t="str">
        <f>VLOOKUP($L169,怪物模板!$A:$N,MATCH(角色!N$1,模板表头,0),0)</f>
        <v>特别BOSS版</v>
      </c>
      <c r="O169" s="26" t="s">
        <v>37</v>
      </c>
      <c r="P169" s="26">
        <v>7</v>
      </c>
      <c r="Q169" s="26">
        <v>4</v>
      </c>
      <c r="R169" s="26">
        <v>4</v>
      </c>
      <c r="S169" s="26" t="str">
        <f>VLOOKUP($L169,怪物模板!$A:$N,MATCH(角色!S$1,模板表头,0),0)</f>
        <v>horde</v>
      </c>
      <c r="T169" s="26" t="s">
        <v>27</v>
      </c>
      <c r="U169" s="26" t="s">
        <v>226</v>
      </c>
      <c r="V169" s="26"/>
      <c r="W169" s="26"/>
      <c r="X169" s="26"/>
      <c r="Y169" s="26">
        <v>13996208</v>
      </c>
      <c r="Z169" s="26"/>
      <c r="AA169" s="26"/>
      <c r="AB169" s="26">
        <v>4</v>
      </c>
      <c r="AC169" s="26">
        <v>6</v>
      </c>
      <c r="AD169" s="26"/>
      <c r="AE169" s="26">
        <f t="shared" si="35"/>
        <v>20</v>
      </c>
      <c r="AF169" s="26">
        <f t="shared" si="34"/>
        <v>50</v>
      </c>
      <c r="AG169" s="26" t="str">
        <f>VLOOKUP($L169,怪物模板!$A:$N,MATCH(角色!AG$1,模板表头,0),0)</f>
        <v>melee.taranzhu</v>
      </c>
      <c r="AH169" s="26">
        <f>IF(VLOOKUP($L169,怪物模板!$A:$N,MATCH(角色!AH$1,模板表头,0),0)=0,"",VLOOKUP($L169,怪物模板!$A:$N,MATCH(角色!AH$1,模板表头,0),0))</f>
        <v>11999548</v>
      </c>
      <c r="AI169" s="26">
        <f>IF(VLOOKUP($L169,怪物模板!$A:$N,MATCH(角色!AI$1,模板表头,0),0)=0,"",VLOOKUP($L169,怪物模板!$A:$N,MATCH(角色!AI$1,模板表头,0),0))</f>
        <v>11999522</v>
      </c>
      <c r="AJ169" s="26">
        <f>IF(VLOOKUP($L169,怪物模板!$A:$N,MATCH(角色!AJ$1,模板表头,0),0)=0,"",VLOOKUP($L169,怪物模板!$A:$N,MATCH(角色!AJ$1,模板表头,0),0))</f>
        <v>11999523</v>
      </c>
      <c r="AK169" s="26">
        <f>IF(VLOOKUP($L169,怪物模板!$A:$N,MATCH(角色!AK$1,模板表头,0),0)=0,"",VLOOKUP($L169,怪物模板!$A:$N,MATCH(角色!AK$1,模板表头,0),0))</f>
        <v>11999505</v>
      </c>
      <c r="AL169" s="26" t="str">
        <f>IF(VLOOKUP($L169,怪物模板!$A:$N,MATCH(角色!AL$1,模板表头,0),0)=0,"",VLOOKUP($L169,怪物模板!$A:$N,MATCH(角色!AL$1,模板表头,0),0))</f>
        <v/>
      </c>
      <c r="AM169" s="26" t="str">
        <f>VLOOKUP($L169,怪物模板!$A:$N,MATCH(角色!AM$1,模板表头,0),0)</f>
        <v>taranzhu_boss</v>
      </c>
      <c r="AN169" s="26">
        <v>1.8</v>
      </c>
      <c r="AO169" s="26">
        <v>1</v>
      </c>
      <c r="AP169" s="26"/>
      <c r="AQ169" s="26"/>
      <c r="AR169" s="26" t="s">
        <v>181</v>
      </c>
      <c r="AS169" s="26"/>
      <c r="AT169" s="26">
        <v>92430202</v>
      </c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>
        <f t="shared" si="37"/>
        <v>0</v>
      </c>
      <c r="BJ169" s="26">
        <f t="shared" si="38"/>
        <v>0</v>
      </c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 t="str">
        <f t="shared" si="40"/>
        <v/>
      </c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 t="str">
        <f t="shared" si="39"/>
        <v/>
      </c>
      <c r="CH169" s="26" t="str">
        <f t="shared" si="39"/>
        <v/>
      </c>
      <c r="CI169" s="26" t="str">
        <f t="shared" si="39"/>
        <v/>
      </c>
      <c r="CJ169" s="26" t="str">
        <f t="shared" si="39"/>
        <v/>
      </c>
      <c r="CK169" s="26" t="str">
        <f t="shared" si="39"/>
        <v/>
      </c>
      <c r="CL169" s="26" t="str">
        <f t="shared" si="39"/>
        <v/>
      </c>
      <c r="CM169" s="26" t="str">
        <f t="shared" si="39"/>
        <v/>
      </c>
      <c r="CN169" s="26" t="str">
        <f t="shared" si="39"/>
        <v/>
      </c>
      <c r="CO169" s="26" t="str">
        <f t="shared" si="39"/>
        <v/>
      </c>
    </row>
    <row r="170" spans="1:93" s="58" customFormat="1" ht="16.5" customHeight="1" x14ac:dyDescent="0.15">
      <c r="A170" s="33">
        <v>31032401</v>
      </c>
      <c r="B170" s="33" t="s">
        <v>493</v>
      </c>
      <c r="C170" s="33" t="s">
        <v>228</v>
      </c>
      <c r="D170" s="33">
        <v>70</v>
      </c>
      <c r="E170" s="33" t="s">
        <v>1210</v>
      </c>
      <c r="F170" s="33">
        <v>1</v>
      </c>
      <c r="G170" s="33" t="s">
        <v>218</v>
      </c>
      <c r="H170" s="33">
        <v>3</v>
      </c>
      <c r="I170" s="33" t="str">
        <f>VLOOKUP($L170,怪物模板!$A:$N,MATCH(角色!I$1,模板表头,0),0)</f>
        <v>mag</v>
      </c>
      <c r="J170" s="33"/>
      <c r="K170" s="33"/>
      <c r="L170" s="33" t="s">
        <v>492</v>
      </c>
      <c r="M170" s="33" t="str">
        <f>VLOOKUP($L170,怪物模板!$A:$N,MATCH(角色!M$1,模板表头,0),0)</f>
        <v>黑魔导少女</v>
      </c>
      <c r="N170" s="33" t="str">
        <f>VLOOKUP($L170,怪物模板!$A:$N,MATCH(角色!N$1,模板表头,0),0)</f>
        <v>统一BOSS模板，同英雄技能+酒利用</v>
      </c>
      <c r="O170" s="33" t="s">
        <v>37</v>
      </c>
      <c r="P170" s="33">
        <v>7</v>
      </c>
      <c r="Q170" s="33">
        <v>4</v>
      </c>
      <c r="R170" s="33">
        <v>4</v>
      </c>
      <c r="S170" s="33" t="str">
        <f>VLOOKUP($L170,怪物模板!$A:$N,MATCH(角色!S$1,模板表头,0),0)</f>
        <v>alliance</v>
      </c>
      <c r="T170" s="33" t="s">
        <v>27</v>
      </c>
      <c r="U170" s="33" t="s">
        <v>1213</v>
      </c>
      <c r="V170" s="33"/>
      <c r="W170" s="33"/>
      <c r="X170" s="33"/>
      <c r="Y170" s="33">
        <v>13996203</v>
      </c>
      <c r="Z170" s="33"/>
      <c r="AA170" s="33"/>
      <c r="AB170" s="33">
        <v>4</v>
      </c>
      <c r="AC170" s="33">
        <v>6</v>
      </c>
      <c r="AD170" s="33"/>
      <c r="AE170" s="33">
        <f t="shared" ref="AE170:AE187" si="41">VLOOKUP(G170,命能,2,0)</f>
        <v>20</v>
      </c>
      <c r="AF170" s="33">
        <f t="shared" ref="AF170:AF187" si="42">ROUNDUP(AE170*2.5,1)</f>
        <v>50</v>
      </c>
      <c r="AG170" s="33" t="str">
        <f>VLOOKUP($L170,怪物模板!$A:$N,MATCH(角色!AG$1,模板表头,0),0)</f>
        <v>misc.5skills_is_enemy_second</v>
      </c>
      <c r="AH170" s="33">
        <f>IF(VLOOKUP($L170,怪物模板!$A:$N,MATCH(角色!AH$1,模板表头,0),0)=0,"",VLOOKUP($L170,怪物模板!$A:$N,MATCH(角色!AH$1,模板表头,0),0))</f>
        <v>11760301</v>
      </c>
      <c r="AI170" s="33">
        <f>IF(VLOOKUP($L170,怪物模板!$A:$N,MATCH(角色!AI$1,模板表头,0),0)=0,"",VLOOKUP($L170,怪物模板!$A:$N,MATCH(角色!AI$1,模板表头,0),0))</f>
        <v>11760302</v>
      </c>
      <c r="AJ170" s="33">
        <f>IF(VLOOKUP($L170,怪物模板!$A:$N,MATCH(角色!AJ$1,模板表头,0),0)=0,"",VLOOKUP($L170,怪物模板!$A:$N,MATCH(角色!AJ$1,模板表头,0),0))</f>
        <v>11760303</v>
      </c>
      <c r="AK170" s="33">
        <f>IF(VLOOKUP($L170,怪物模板!$A:$N,MATCH(角色!AK$1,模板表头,0),0)=0,"",VLOOKUP($L170,怪物模板!$A:$N,MATCH(角色!AK$1,模板表头,0),0))</f>
        <v>11760304</v>
      </c>
      <c r="AL170" s="33" t="str">
        <f>IF(VLOOKUP($L170,怪物模板!$A:$N,MATCH(角色!AL$1,模板表头,0),0)=0,"",VLOOKUP($L170,怪物模板!$A:$N,MATCH(角色!AL$1,模板表头,0),0))</f>
        <v/>
      </c>
      <c r="AM170" s="33" t="str">
        <f>VLOOKUP($L170,怪物模板!$A:$N,MATCH(角色!AM$1,模板表头,0),0)</f>
        <v>antonidas</v>
      </c>
      <c r="AN170" s="33">
        <v>1.8</v>
      </c>
      <c r="AO170" s="33">
        <v>1</v>
      </c>
      <c r="AP170" s="33"/>
      <c r="AQ170" s="33"/>
      <c r="AR170" s="33" t="s">
        <v>189</v>
      </c>
      <c r="AS170" s="33"/>
      <c r="AT170" s="33">
        <v>92430204</v>
      </c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  <c r="BE170" s="33"/>
      <c r="BF170" s="33"/>
      <c r="BG170" s="33"/>
      <c r="BH170" s="33"/>
      <c r="BI170" s="33">
        <v>0</v>
      </c>
      <c r="BJ170" s="33">
        <f t="shared" si="38"/>
        <v>0</v>
      </c>
      <c r="BK170" s="33"/>
      <c r="BL170" s="33"/>
      <c r="BM170" s="33"/>
      <c r="BN170" s="33"/>
      <c r="BO170" s="33"/>
      <c r="BP170" s="33"/>
      <c r="BQ170" s="33"/>
      <c r="BR170" s="33"/>
      <c r="BS170" s="33"/>
      <c r="BT170" s="33"/>
      <c r="BU170" s="33" t="str">
        <f t="shared" si="40"/>
        <v/>
      </c>
      <c r="BV170" s="33"/>
      <c r="BW170" s="33"/>
      <c r="BX170" s="33"/>
      <c r="BY170" s="33"/>
      <c r="BZ170" s="33"/>
      <c r="CA170" s="33"/>
      <c r="CB170" s="33"/>
      <c r="CC170" s="33"/>
      <c r="CD170" s="33"/>
      <c r="CE170" s="33"/>
      <c r="CF170" s="33"/>
      <c r="CG170" s="33" t="str">
        <f t="shared" si="39"/>
        <v/>
      </c>
      <c r="CH170" s="33" t="str">
        <f t="shared" si="39"/>
        <v/>
      </c>
      <c r="CI170" s="33" t="str">
        <f t="shared" si="39"/>
        <v/>
      </c>
      <c r="CJ170" s="33" t="str">
        <f t="shared" si="39"/>
        <v/>
      </c>
      <c r="CK170" s="33" t="str">
        <f t="shared" si="39"/>
        <v/>
      </c>
      <c r="CL170" s="33" t="str">
        <f t="shared" si="39"/>
        <v/>
      </c>
      <c r="CM170" s="33" t="str">
        <f t="shared" si="39"/>
        <v/>
      </c>
      <c r="CN170" s="33" t="str">
        <f t="shared" si="39"/>
        <v/>
      </c>
      <c r="CO170" s="33" t="str">
        <f t="shared" si="39"/>
        <v/>
      </c>
    </row>
    <row r="171" spans="1:93" s="58" customFormat="1" ht="16.5" customHeight="1" x14ac:dyDescent="0.15">
      <c r="A171" s="33">
        <v>31032402</v>
      </c>
      <c r="B171" s="33" t="s">
        <v>204</v>
      </c>
      <c r="C171" s="33" t="s">
        <v>228</v>
      </c>
      <c r="D171" s="33">
        <v>70</v>
      </c>
      <c r="E171" s="33" t="s">
        <v>1210</v>
      </c>
      <c r="F171" s="33">
        <v>1</v>
      </c>
      <c r="G171" s="33" t="s">
        <v>218</v>
      </c>
      <c r="H171" s="33">
        <v>4</v>
      </c>
      <c r="I171" s="33" t="str">
        <f>VLOOKUP($L171,怪物模板!$A:$N,MATCH(角色!I$1,模板表头,0),0)</f>
        <v>mag</v>
      </c>
      <c r="J171" s="33"/>
      <c r="K171" s="33"/>
      <c r="L171" s="33" t="s">
        <v>391</v>
      </c>
      <c r="M171" s="33" t="str">
        <f>VLOOKUP($L171,怪物模板!$A:$N,MATCH(角色!M$1,模板表头,0),0)</f>
        <v>哥布林亲王</v>
      </c>
      <c r="N171" s="33" t="str">
        <f>VLOOKUP($L171,怪物模板!$A:$N,MATCH(角色!N$1,模板表头,0),0)</f>
        <v>统一模板，boss</v>
      </c>
      <c r="O171" s="33" t="s">
        <v>38</v>
      </c>
      <c r="P171" s="33">
        <v>6</v>
      </c>
      <c r="Q171" s="33">
        <v>3</v>
      </c>
      <c r="R171" s="33">
        <f>VLOOKUP(P171,辅助表!$A$2:$B$10,2,FALSE)</f>
        <v>4</v>
      </c>
      <c r="S171" s="33" t="str">
        <f>VLOOKUP($L171,怪物模板!$A:$N,MATCH(角色!S$1,模板表头,0),0)</f>
        <v>horde</v>
      </c>
      <c r="T171" s="33" t="s">
        <v>27</v>
      </c>
      <c r="U171" s="33" t="s">
        <v>1213</v>
      </c>
      <c r="V171" s="33"/>
      <c r="W171" s="33"/>
      <c r="X171" s="33"/>
      <c r="Y171" s="33">
        <v>13996203</v>
      </c>
      <c r="Z171" s="33"/>
      <c r="AA171" s="33"/>
      <c r="AB171" s="33">
        <v>4</v>
      </c>
      <c r="AC171" s="33">
        <v>6</v>
      </c>
      <c r="AD171" s="33"/>
      <c r="AE171" s="33">
        <f t="shared" si="41"/>
        <v>20</v>
      </c>
      <c r="AF171" s="33">
        <f t="shared" si="42"/>
        <v>50</v>
      </c>
      <c r="AG171" s="33" t="str">
        <f>VLOOKUP($L171,怪物模板!$A:$N,MATCH(角色!AG$1,模板表头,0),0)</f>
        <v>range.gallywix</v>
      </c>
      <c r="AH171" s="33">
        <f>IF(VLOOKUP($L171,怪物模板!$A:$N,MATCH(角色!AH$1,模板表头,0),0)=0,"",VLOOKUP($L171,怪物模板!$A:$N,MATCH(角色!AH$1,模板表头,0),0))</f>
        <v>11860401</v>
      </c>
      <c r="AI171" s="33">
        <f>IF(VLOOKUP($L171,怪物模板!$A:$N,MATCH(角色!AI$1,模板表头,0),0)=0,"",VLOOKUP($L171,怪物模板!$A:$N,MATCH(角色!AI$1,模板表头,0),0))</f>
        <v>11860402</v>
      </c>
      <c r="AJ171" s="33">
        <f>IF(VLOOKUP($L171,怪物模板!$A:$N,MATCH(角色!AJ$1,模板表头,0),0)=0,"",VLOOKUP($L171,怪物模板!$A:$N,MATCH(角色!AJ$1,模板表头,0),0))</f>
        <v>11860403</v>
      </c>
      <c r="AK171" s="33" t="str">
        <f>IF(VLOOKUP($L171,怪物模板!$A:$N,MATCH(角色!AK$1,模板表头,0),0)=0,"",VLOOKUP($L171,怪物模板!$A:$N,MATCH(角色!AK$1,模板表头,0),0))</f>
        <v/>
      </c>
      <c r="AL171" s="33" t="str">
        <f>IF(VLOOKUP($L171,怪物模板!$A:$N,MATCH(角色!AL$1,模板表头,0),0)=0,"",VLOOKUP($L171,怪物模板!$A:$N,MATCH(角色!AL$1,模板表头,0),0))</f>
        <v/>
      </c>
      <c r="AM171" s="33" t="str">
        <f>VLOOKUP($L171,怪物模板!$A:$N,MATCH(角色!AM$1,模板表头,0),0)</f>
        <v>gallywix_boss</v>
      </c>
      <c r="AN171" s="33">
        <v>1.8</v>
      </c>
      <c r="AO171" s="33">
        <v>1</v>
      </c>
      <c r="AP171" s="33"/>
      <c r="AQ171" s="33"/>
      <c r="AR171" s="33" t="s">
        <v>181</v>
      </c>
      <c r="AS171" s="33"/>
      <c r="AT171" s="33">
        <v>92430204</v>
      </c>
      <c r="AU171" s="33"/>
      <c r="AV171" s="33"/>
      <c r="AW171" s="33"/>
      <c r="AX171" s="33"/>
      <c r="AY171" s="33"/>
      <c r="AZ171" s="33"/>
      <c r="BA171" s="33"/>
      <c r="BB171" s="33"/>
      <c r="BC171" s="33"/>
      <c r="BD171" s="33"/>
      <c r="BE171" s="33"/>
      <c r="BF171" s="33"/>
      <c r="BG171" s="33"/>
      <c r="BH171" s="33"/>
      <c r="BI171" s="33">
        <f t="shared" si="37"/>
        <v>0</v>
      </c>
      <c r="BJ171" s="33">
        <f t="shared" si="38"/>
        <v>0</v>
      </c>
      <c r="BK171" s="33"/>
      <c r="BL171" s="33"/>
      <c r="BM171" s="33"/>
      <c r="BN171" s="33"/>
      <c r="BO171" s="33"/>
      <c r="BP171" s="33"/>
      <c r="BQ171" s="33"/>
      <c r="BR171" s="33"/>
      <c r="BS171" s="33"/>
      <c r="BT171" s="33"/>
      <c r="BU171" s="33" t="str">
        <f t="shared" si="40"/>
        <v/>
      </c>
      <c r="BV171" s="33"/>
      <c r="BW171" s="33"/>
      <c r="BX171" s="33"/>
      <c r="BY171" s="33"/>
      <c r="BZ171" s="33"/>
      <c r="CA171" s="33"/>
      <c r="CB171" s="33"/>
      <c r="CC171" s="33"/>
      <c r="CD171" s="33"/>
      <c r="CE171" s="33"/>
      <c r="CF171" s="33"/>
      <c r="CG171" s="33" t="str">
        <f t="shared" ref="CG171:CO187" si="43">IF($G171="boss",5000,"")</f>
        <v/>
      </c>
      <c r="CH171" s="33" t="str">
        <f t="shared" si="43"/>
        <v/>
      </c>
      <c r="CI171" s="33" t="str">
        <f t="shared" si="43"/>
        <v/>
      </c>
      <c r="CJ171" s="33" t="str">
        <f t="shared" si="43"/>
        <v/>
      </c>
      <c r="CK171" s="33" t="str">
        <f t="shared" si="43"/>
        <v/>
      </c>
      <c r="CL171" s="33" t="str">
        <f t="shared" si="43"/>
        <v/>
      </c>
      <c r="CM171" s="33" t="str">
        <f t="shared" si="43"/>
        <v/>
      </c>
      <c r="CN171" s="33" t="str">
        <f t="shared" si="43"/>
        <v/>
      </c>
      <c r="CO171" s="33" t="str">
        <f t="shared" si="43"/>
        <v/>
      </c>
    </row>
    <row r="172" spans="1:93" s="58" customFormat="1" ht="16.5" customHeight="1" x14ac:dyDescent="0.15">
      <c r="A172" s="33">
        <v>31032403</v>
      </c>
      <c r="B172" s="33" t="s">
        <v>166</v>
      </c>
      <c r="C172" s="33" t="s">
        <v>228</v>
      </c>
      <c r="D172" s="33">
        <v>70</v>
      </c>
      <c r="E172" s="33" t="s">
        <v>1210</v>
      </c>
      <c r="F172" s="33">
        <v>1</v>
      </c>
      <c r="G172" s="33" t="s">
        <v>218</v>
      </c>
      <c r="H172" s="33">
        <v>4</v>
      </c>
      <c r="I172" s="33" t="str">
        <f>VLOOKUP($L172,怪物模板!$A:$N,MATCH(角色!I$1,模板表头,0),0)</f>
        <v>mag</v>
      </c>
      <c r="J172" s="33"/>
      <c r="K172" s="33"/>
      <c r="L172" s="33" t="s">
        <v>392</v>
      </c>
      <c r="M172" s="33" t="str">
        <f>VLOOKUP($L172,怪物模板!$A:$N,MATCH(角色!M$1,模板表头,0),0)</f>
        <v>德古拉</v>
      </c>
      <c r="N172" s="33" t="str">
        <f>VLOOKUP($L172,怪物模板!$A:$N,MATCH(角色!N$1,模板表头,0),0)</f>
        <v>统一BOSS模板</v>
      </c>
      <c r="O172" s="33" t="s">
        <v>37</v>
      </c>
      <c r="P172" s="33">
        <v>4</v>
      </c>
      <c r="Q172" s="33">
        <v>3</v>
      </c>
      <c r="R172" s="33">
        <f>VLOOKUP(P172,辅助表!$A$2:$B$10,2,FALSE)</f>
        <v>3</v>
      </c>
      <c r="S172" s="33" t="str">
        <f>VLOOKUP($L172,怪物模板!$A:$N,MATCH(角色!S$1,模板表头,0),0)</f>
        <v>chaos</v>
      </c>
      <c r="T172" s="33" t="s">
        <v>27</v>
      </c>
      <c r="U172" s="33" t="s">
        <v>1213</v>
      </c>
      <c r="V172" s="33"/>
      <c r="W172" s="33"/>
      <c r="X172" s="33"/>
      <c r="Y172" s="33">
        <v>13996201</v>
      </c>
      <c r="Z172" s="33"/>
      <c r="AA172" s="33"/>
      <c r="AB172" s="33">
        <v>4</v>
      </c>
      <c r="AC172" s="33">
        <v>6</v>
      </c>
      <c r="AD172" s="33"/>
      <c r="AE172" s="33">
        <f t="shared" si="41"/>
        <v>20</v>
      </c>
      <c r="AF172" s="33">
        <f t="shared" si="42"/>
        <v>50</v>
      </c>
      <c r="AG172" s="33" t="str">
        <f>VLOOKUP($L172,怪物模板!$A:$N,MATCH(角色!AG$1,模板表头,0),0)</f>
        <v>misc.5skills_is_enemy_there</v>
      </c>
      <c r="AH172" s="33">
        <f>IF(VLOOKUP($L172,怪物模板!$A:$N,MATCH(角色!AH$1,模板表头,0),0)=0,"",VLOOKUP($L172,怪物模板!$A:$N,MATCH(角色!AH$1,模板表头,0),0))</f>
        <v>11660401</v>
      </c>
      <c r="AI172" s="33">
        <f>IF(VLOOKUP($L172,怪物模板!$A:$N,MATCH(角色!AI$1,模板表头,0),0)=0,"",VLOOKUP($L172,怪物模板!$A:$N,MATCH(角色!AI$1,模板表头,0),0))</f>
        <v>11660402</v>
      </c>
      <c r="AJ172" s="33">
        <f>IF(VLOOKUP($L172,怪物模板!$A:$N,MATCH(角色!AJ$1,模板表头,0),0)=0,"",VLOOKUP($L172,怪物模板!$A:$N,MATCH(角色!AJ$1,模板表头,0),0))</f>
        <v>11660403</v>
      </c>
      <c r="AK172" s="33">
        <f>IF(VLOOKUP($L172,怪物模板!$A:$N,MATCH(角色!AK$1,模板表头,0),0)=0,"",VLOOKUP($L172,怪物模板!$A:$N,MATCH(角色!AK$1,模板表头,0),0))</f>
        <v>11660404</v>
      </c>
      <c r="AL172" s="33" t="str">
        <f>IF(VLOOKUP($L172,怪物模板!$A:$N,MATCH(角色!AL$1,模板表头,0),0)=0,"",VLOOKUP($L172,怪物模板!$A:$N,MATCH(角色!AL$1,模板表头,0),0))</f>
        <v/>
      </c>
      <c r="AM172" s="33" t="str">
        <f>VLOOKUP($L172,怪物模板!$A:$N,MATCH(角色!AM$1,模板表头,0),0)</f>
        <v>kil_jaeden</v>
      </c>
      <c r="AN172" s="33">
        <v>1.8</v>
      </c>
      <c r="AO172" s="33">
        <v>1</v>
      </c>
      <c r="AP172" s="33"/>
      <c r="AQ172" s="33"/>
      <c r="AR172" s="33" t="s">
        <v>181</v>
      </c>
      <c r="AS172" s="33"/>
      <c r="AT172" s="33">
        <v>92430203</v>
      </c>
      <c r="AU172" s="33"/>
      <c r="AV172" s="33"/>
      <c r="AW172" s="33"/>
      <c r="AX172" s="33"/>
      <c r="AY172" s="33"/>
      <c r="AZ172" s="33"/>
      <c r="BA172" s="33"/>
      <c r="BB172" s="33"/>
      <c r="BC172" s="33"/>
      <c r="BD172" s="33"/>
      <c r="BE172" s="33"/>
      <c r="BF172" s="33"/>
      <c r="BG172" s="33"/>
      <c r="BH172" s="33"/>
      <c r="BI172" s="33">
        <f t="shared" si="37"/>
        <v>0</v>
      </c>
      <c r="BJ172" s="33">
        <f t="shared" si="38"/>
        <v>0</v>
      </c>
      <c r="BK172" s="33"/>
      <c r="BL172" s="33"/>
      <c r="BM172" s="33"/>
      <c r="BN172" s="33"/>
      <c r="BO172" s="33"/>
      <c r="BP172" s="33"/>
      <c r="BQ172" s="33"/>
      <c r="BR172" s="33"/>
      <c r="BS172" s="33"/>
      <c r="BT172" s="33"/>
      <c r="BU172" s="33" t="str">
        <f t="shared" si="40"/>
        <v/>
      </c>
      <c r="BV172" s="33"/>
      <c r="BW172" s="33"/>
      <c r="BX172" s="33"/>
      <c r="BY172" s="33"/>
      <c r="BZ172" s="33"/>
      <c r="CA172" s="33"/>
      <c r="CB172" s="33"/>
      <c r="CC172" s="33"/>
      <c r="CD172" s="33"/>
      <c r="CE172" s="33"/>
      <c r="CF172" s="33"/>
      <c r="CG172" s="33" t="str">
        <f t="shared" si="43"/>
        <v/>
      </c>
      <c r="CH172" s="33" t="str">
        <f t="shared" si="43"/>
        <v/>
      </c>
      <c r="CI172" s="33" t="str">
        <f t="shared" si="43"/>
        <v/>
      </c>
      <c r="CJ172" s="33" t="str">
        <f t="shared" si="43"/>
        <v/>
      </c>
      <c r="CK172" s="33" t="str">
        <f t="shared" si="43"/>
        <v/>
      </c>
      <c r="CL172" s="33" t="str">
        <f t="shared" si="43"/>
        <v/>
      </c>
      <c r="CM172" s="33" t="str">
        <f t="shared" si="43"/>
        <v/>
      </c>
      <c r="CN172" s="33" t="str">
        <f t="shared" si="43"/>
        <v/>
      </c>
      <c r="CO172" s="33" t="str">
        <f t="shared" si="43"/>
        <v/>
      </c>
    </row>
    <row r="173" spans="1:93" s="58" customFormat="1" ht="16.5" customHeight="1" x14ac:dyDescent="0.15">
      <c r="A173" s="33">
        <v>31032404</v>
      </c>
      <c r="B173" s="33" t="s">
        <v>192</v>
      </c>
      <c r="C173" s="33" t="s">
        <v>228</v>
      </c>
      <c r="D173" s="33">
        <v>70</v>
      </c>
      <c r="E173" s="33" t="s">
        <v>1210</v>
      </c>
      <c r="F173" s="33">
        <v>1</v>
      </c>
      <c r="G173" s="33" t="s">
        <v>218</v>
      </c>
      <c r="H173" s="33">
        <v>4</v>
      </c>
      <c r="I173" s="33" t="str">
        <f>VLOOKUP($L173,怪物模板!$A:$N,MATCH(角色!I$1,模板表头,0),0)</f>
        <v>mag</v>
      </c>
      <c r="J173" s="33"/>
      <c r="K173" s="33"/>
      <c r="L173" s="33" t="s">
        <v>422</v>
      </c>
      <c r="M173" s="33" t="str">
        <f>VLOOKUP($L173,怪物模板!$A:$N,MATCH(角色!M$1,模板表头,0),0)</f>
        <v>美队</v>
      </c>
      <c r="N173" s="33" t="str">
        <f>VLOOKUP($L173,怪物模板!$A:$N,MATCH(角色!N$1,模板表头,0),0)</f>
        <v>BOSS特别3技能版</v>
      </c>
      <c r="O173" s="33" t="s">
        <v>38</v>
      </c>
      <c r="P173" s="33">
        <v>6</v>
      </c>
      <c r="Q173" s="33">
        <v>3</v>
      </c>
      <c r="R173" s="33">
        <f>VLOOKUP(P173,辅助表!$A$2:$B$10,2,FALSE)</f>
        <v>4</v>
      </c>
      <c r="S173" s="33" t="str">
        <f>VLOOKUP($L173,怪物模板!$A:$N,MATCH(角色!S$1,模板表头,0),0)</f>
        <v>alliance</v>
      </c>
      <c r="T173" s="33" t="s">
        <v>27</v>
      </c>
      <c r="U173" s="33" t="s">
        <v>1213</v>
      </c>
      <c r="V173" s="33"/>
      <c r="W173" s="33"/>
      <c r="X173" s="33"/>
      <c r="Y173" s="33">
        <v>13996208</v>
      </c>
      <c r="Z173" s="33"/>
      <c r="AA173" s="33"/>
      <c r="AB173" s="33">
        <v>4</v>
      </c>
      <c r="AC173" s="33">
        <v>6</v>
      </c>
      <c r="AD173" s="33"/>
      <c r="AE173" s="33">
        <f t="shared" si="41"/>
        <v>20</v>
      </c>
      <c r="AF173" s="33">
        <f t="shared" si="42"/>
        <v>50</v>
      </c>
      <c r="AG173" s="33" t="str">
        <f>VLOOKUP($L173,怪物模板!$A:$N,MATCH(角色!AG$1,模板表头,0),0)</f>
        <v>misc.5skills_target_is_valid</v>
      </c>
      <c r="AH173" s="33">
        <f>IF(VLOOKUP($L173,怪物模板!$A:$N,MATCH(角色!AH$1,模板表头,0),0)=0,"",VLOOKUP($L173,怪物模板!$A:$N,MATCH(角色!AH$1,模板表头,0),0))</f>
        <v>11960301</v>
      </c>
      <c r="AI173" s="33">
        <f>IF(VLOOKUP($L173,怪物模板!$A:$N,MATCH(角色!AI$1,模板表头,0),0)=0,"",VLOOKUP($L173,怪物模板!$A:$N,MATCH(角色!AI$1,模板表头,0),0))</f>
        <v>11960302</v>
      </c>
      <c r="AJ173" s="33">
        <f>IF(VLOOKUP($L173,怪物模板!$A:$N,MATCH(角色!AJ$1,模板表头,0),0)=0,"",VLOOKUP($L173,怪物模板!$A:$N,MATCH(角色!AJ$1,模板表头,0),0))</f>
        <v>11960303</v>
      </c>
      <c r="AK173" s="33">
        <f>IF(VLOOKUP($L173,怪物模板!$A:$N,MATCH(角色!AK$1,模板表头,0),0)=0,"",VLOOKUP($L173,怪物模板!$A:$N,MATCH(角色!AK$1,模板表头,0),0))</f>
        <v>11960304</v>
      </c>
      <c r="AL173" s="33" t="str">
        <f>IF(VLOOKUP($L173,怪物模板!$A:$N,MATCH(角色!AL$1,模板表头,0),0)=0,"",VLOOKUP($L173,怪物模板!$A:$N,MATCH(角色!AL$1,模板表头,0),0))</f>
        <v/>
      </c>
      <c r="AM173" s="33" t="str">
        <f>VLOOKUP($L173,怪物模板!$A:$N,MATCH(角色!AM$1,模板表头,0),0)</f>
        <v>varian_new</v>
      </c>
      <c r="AN173" s="33">
        <v>1.8</v>
      </c>
      <c r="AO173" s="33">
        <v>1</v>
      </c>
      <c r="AP173" s="33"/>
      <c r="AQ173" s="33"/>
      <c r="AR173" s="33" t="s">
        <v>189</v>
      </c>
      <c r="AS173" s="33"/>
      <c r="AT173" s="33">
        <v>92430202</v>
      </c>
      <c r="AU173" s="33"/>
      <c r="AV173" s="33"/>
      <c r="AW173" s="33"/>
      <c r="AX173" s="33"/>
      <c r="AY173" s="33"/>
      <c r="AZ173" s="33"/>
      <c r="BA173" s="33"/>
      <c r="BB173" s="33"/>
      <c r="BC173" s="33"/>
      <c r="BD173" s="33"/>
      <c r="BE173" s="33"/>
      <c r="BF173" s="33"/>
      <c r="BG173" s="33"/>
      <c r="BH173" s="33"/>
      <c r="BI173" s="33">
        <f t="shared" si="37"/>
        <v>0</v>
      </c>
      <c r="BJ173" s="33">
        <f t="shared" si="38"/>
        <v>0</v>
      </c>
      <c r="BK173" s="33"/>
      <c r="BL173" s="33"/>
      <c r="BM173" s="33"/>
      <c r="BN173" s="33"/>
      <c r="BO173" s="33"/>
      <c r="BP173" s="33"/>
      <c r="BQ173" s="33"/>
      <c r="BR173" s="33"/>
      <c r="BS173" s="33"/>
      <c r="BT173" s="33"/>
      <c r="BU173" s="33" t="str">
        <f t="shared" si="40"/>
        <v/>
      </c>
      <c r="BV173" s="33"/>
      <c r="BW173" s="33"/>
      <c r="BX173" s="33"/>
      <c r="BY173" s="33"/>
      <c r="BZ173" s="33"/>
      <c r="CA173" s="33"/>
      <c r="CB173" s="33"/>
      <c r="CC173" s="33"/>
      <c r="CD173" s="33"/>
      <c r="CE173" s="33"/>
      <c r="CF173" s="33"/>
      <c r="CG173" s="33" t="str">
        <f t="shared" si="43"/>
        <v/>
      </c>
      <c r="CH173" s="33" t="str">
        <f t="shared" si="43"/>
        <v/>
      </c>
      <c r="CI173" s="33" t="str">
        <f t="shared" si="43"/>
        <v/>
      </c>
      <c r="CJ173" s="33" t="str">
        <f t="shared" si="43"/>
        <v/>
      </c>
      <c r="CK173" s="33" t="str">
        <f t="shared" si="43"/>
        <v/>
      </c>
      <c r="CL173" s="33" t="str">
        <f t="shared" si="43"/>
        <v/>
      </c>
      <c r="CM173" s="33" t="str">
        <f t="shared" si="43"/>
        <v/>
      </c>
      <c r="CN173" s="33" t="str">
        <f t="shared" si="43"/>
        <v/>
      </c>
      <c r="CO173" s="33" t="str">
        <f t="shared" si="43"/>
        <v/>
      </c>
    </row>
    <row r="174" spans="1:93" s="58" customFormat="1" ht="16.5" customHeight="1" x14ac:dyDescent="0.15">
      <c r="A174" s="33">
        <v>31032405</v>
      </c>
      <c r="B174" s="33" t="s">
        <v>208</v>
      </c>
      <c r="C174" s="33" t="s">
        <v>228</v>
      </c>
      <c r="D174" s="33">
        <v>70</v>
      </c>
      <c r="E174" s="33" t="s">
        <v>1210</v>
      </c>
      <c r="F174" s="33">
        <v>1</v>
      </c>
      <c r="G174" s="33" t="s">
        <v>218</v>
      </c>
      <c r="H174" s="33">
        <v>2</v>
      </c>
      <c r="I174" s="33" t="str">
        <f>VLOOKUP($L174,怪物模板!$A:$N,MATCH(角色!I$1,模板表头,0),0)</f>
        <v>phy</v>
      </c>
      <c r="J174" s="33"/>
      <c r="K174" s="33"/>
      <c r="L174" s="33" t="s">
        <v>381</v>
      </c>
      <c r="M174" s="33" t="str">
        <f>VLOOKUP($L174,怪物模板!$A:$N,MATCH(角色!M$1,模板表头,0),0)</f>
        <v>圣光使者</v>
      </c>
      <c r="N174" s="33" t="str">
        <f>VLOOKUP($L174,怪物模板!$A:$N,MATCH(角色!N$1,模板表头,0),0)</f>
        <v>BOSS特别3技能版</v>
      </c>
      <c r="O174" s="33" t="s">
        <v>38</v>
      </c>
      <c r="P174" s="33">
        <v>5</v>
      </c>
      <c r="Q174" s="33">
        <v>3</v>
      </c>
      <c r="R174" s="33">
        <f>VLOOKUP(P174,辅助表!$A$2:$B$10,2,FALSE)</f>
        <v>3</v>
      </c>
      <c r="S174" s="33" t="str">
        <f>VLOOKUP($L174,怪物模板!$A:$N,MATCH(角色!S$1,模板表头,0),0)</f>
        <v>alliance</v>
      </c>
      <c r="T174" s="33" t="s">
        <v>27</v>
      </c>
      <c r="U174" s="33" t="s">
        <v>1213</v>
      </c>
      <c r="V174" s="33"/>
      <c r="W174" s="33"/>
      <c r="X174" s="33"/>
      <c r="Y174" s="33">
        <v>13996208</v>
      </c>
      <c r="Z174" s="33"/>
      <c r="AA174" s="33"/>
      <c r="AB174" s="33">
        <v>4</v>
      </c>
      <c r="AC174" s="33">
        <v>6</v>
      </c>
      <c r="AD174" s="33"/>
      <c r="AE174" s="33">
        <f t="shared" si="41"/>
        <v>20</v>
      </c>
      <c r="AF174" s="33">
        <f t="shared" si="42"/>
        <v>50</v>
      </c>
      <c r="AG174" s="33" t="str">
        <f>VLOOKUP($L174,怪物模板!$A:$N,MATCH(角色!AG$1,模板表头,0),0)</f>
        <v>tank.uther_boss</v>
      </c>
      <c r="AH174" s="33">
        <f>IF(VLOOKUP($L174,怪物模板!$A:$N,MATCH(角色!AH$1,模板表头,0),0)=0,"",VLOOKUP($L174,怪物模板!$A:$N,MATCH(角色!AH$1,模板表头,0),0))</f>
        <v>11760401</v>
      </c>
      <c r="AI174" s="33">
        <f>IF(VLOOKUP($L174,怪物模板!$A:$N,MATCH(角色!AI$1,模板表头,0),0)=0,"",VLOOKUP($L174,怪物模板!$A:$N,MATCH(角色!AI$1,模板表头,0),0))</f>
        <v>11760402</v>
      </c>
      <c r="AJ174" s="33">
        <f>IF(VLOOKUP($L174,怪物模板!$A:$N,MATCH(角色!AJ$1,模板表头,0),0)=0,"",VLOOKUP($L174,怪物模板!$A:$N,MATCH(角色!AJ$1,模板表头,0),0))</f>
        <v>11999520</v>
      </c>
      <c r="AK174" s="33">
        <f>IF(VLOOKUP($L174,怪物模板!$A:$N,MATCH(角色!AK$1,模板表头,0),0)=0,"",VLOOKUP($L174,怪物模板!$A:$N,MATCH(角色!AK$1,模板表头,0),0))</f>
        <v>11760403</v>
      </c>
      <c r="AL174" s="33" t="str">
        <f>IF(VLOOKUP($L174,怪物模板!$A:$N,MATCH(角色!AL$1,模板表头,0),0)=0,"",VLOOKUP($L174,怪物模板!$A:$N,MATCH(角色!AL$1,模板表头,0),0))</f>
        <v/>
      </c>
      <c r="AM174" s="33" t="str">
        <f>VLOOKUP($L174,怪物模板!$A:$N,MATCH(角色!AM$1,模板表头,0),0)</f>
        <v>uther_boss</v>
      </c>
      <c r="AN174" s="33">
        <v>1.8</v>
      </c>
      <c r="AO174" s="33">
        <v>1</v>
      </c>
      <c r="AP174" s="33"/>
      <c r="AQ174" s="33"/>
      <c r="AR174" s="33" t="s">
        <v>181</v>
      </c>
      <c r="AS174" s="33"/>
      <c r="AT174" s="33">
        <v>92430202</v>
      </c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  <c r="BE174" s="33"/>
      <c r="BF174" s="33"/>
      <c r="BG174" s="33"/>
      <c r="BH174" s="33"/>
      <c r="BI174" s="33">
        <f t="shared" si="37"/>
        <v>0</v>
      </c>
      <c r="BJ174" s="33">
        <f t="shared" si="38"/>
        <v>0</v>
      </c>
      <c r="BK174" s="33"/>
      <c r="BL174" s="33"/>
      <c r="BM174" s="33"/>
      <c r="BN174" s="33"/>
      <c r="BO174" s="33"/>
      <c r="BP174" s="33"/>
      <c r="BQ174" s="33"/>
      <c r="BR174" s="33"/>
      <c r="BS174" s="33"/>
      <c r="BT174" s="33"/>
      <c r="BU174" s="33" t="str">
        <f t="shared" si="40"/>
        <v/>
      </c>
      <c r="BV174" s="33"/>
      <c r="BW174" s="33"/>
      <c r="BX174" s="33"/>
      <c r="BY174" s="33"/>
      <c r="BZ174" s="33"/>
      <c r="CA174" s="33"/>
      <c r="CB174" s="33"/>
      <c r="CC174" s="33"/>
      <c r="CD174" s="33"/>
      <c r="CE174" s="33"/>
      <c r="CF174" s="33"/>
      <c r="CG174" s="33" t="str">
        <f t="shared" si="43"/>
        <v/>
      </c>
      <c r="CH174" s="33" t="str">
        <f t="shared" si="43"/>
        <v/>
      </c>
      <c r="CI174" s="33" t="str">
        <f t="shared" si="43"/>
        <v/>
      </c>
      <c r="CJ174" s="33" t="str">
        <f t="shared" si="43"/>
        <v/>
      </c>
      <c r="CK174" s="33" t="str">
        <f t="shared" si="43"/>
        <v/>
      </c>
      <c r="CL174" s="33" t="str">
        <f t="shared" si="43"/>
        <v/>
      </c>
      <c r="CM174" s="33" t="str">
        <f t="shared" si="43"/>
        <v/>
      </c>
      <c r="CN174" s="33" t="str">
        <f t="shared" si="43"/>
        <v/>
      </c>
      <c r="CO174" s="33" t="str">
        <f t="shared" si="43"/>
        <v/>
      </c>
    </row>
    <row r="175" spans="1:93" s="58" customFormat="1" ht="16.5" customHeight="1" x14ac:dyDescent="0.15">
      <c r="A175" s="33">
        <v>31032406</v>
      </c>
      <c r="B175" s="33" t="s">
        <v>191</v>
      </c>
      <c r="C175" s="33" t="s">
        <v>228</v>
      </c>
      <c r="D175" s="33">
        <v>70</v>
      </c>
      <c r="E175" s="33" t="s">
        <v>1210</v>
      </c>
      <c r="F175" s="33">
        <v>1</v>
      </c>
      <c r="G175" s="33" t="s">
        <v>218</v>
      </c>
      <c r="H175" s="33">
        <v>2</v>
      </c>
      <c r="I175" s="33" t="str">
        <f>VLOOKUP($L175,怪物模板!$A:$N,MATCH(角色!I$1,模板表头,0),0)</f>
        <v>mag</v>
      </c>
      <c r="J175" s="33"/>
      <c r="K175" s="33"/>
      <c r="L175" s="33" t="s">
        <v>385</v>
      </c>
      <c r="M175" s="33" t="str">
        <f>VLOOKUP($L175,怪物模板!$A:$N,MATCH(角色!M$1,模板表头,0),0)</f>
        <v>山丘之王</v>
      </c>
      <c r="N175" s="33" t="str">
        <f>VLOOKUP($L175,怪物模板!$A:$N,MATCH(角色!N$1,模板表头,0),0)</f>
        <v>统一BOSS模板</v>
      </c>
      <c r="O175" s="33" t="s">
        <v>38</v>
      </c>
      <c r="P175" s="33">
        <v>5</v>
      </c>
      <c r="Q175" s="33">
        <v>3</v>
      </c>
      <c r="R175" s="33">
        <f>VLOOKUP(P175,辅助表!$A$2:$B$10,2,FALSE)</f>
        <v>3</v>
      </c>
      <c r="S175" s="33" t="str">
        <f>VLOOKUP($L175,怪物模板!$A:$N,MATCH(角色!S$1,模板表头,0),0)</f>
        <v>alliance</v>
      </c>
      <c r="T175" s="33" t="s">
        <v>27</v>
      </c>
      <c r="U175" s="33" t="s">
        <v>1213</v>
      </c>
      <c r="V175" s="33"/>
      <c r="W175" s="33"/>
      <c r="X175" s="33"/>
      <c r="Y175" s="33">
        <v>13996208</v>
      </c>
      <c r="Z175" s="33"/>
      <c r="AA175" s="33"/>
      <c r="AB175" s="33">
        <v>4</v>
      </c>
      <c r="AC175" s="33">
        <v>6</v>
      </c>
      <c r="AD175" s="33"/>
      <c r="AE175" s="33">
        <f t="shared" si="41"/>
        <v>20</v>
      </c>
      <c r="AF175" s="33">
        <f t="shared" si="42"/>
        <v>50</v>
      </c>
      <c r="AG175" s="33" t="str">
        <f>VLOOKUP($L175,怪物模板!$A:$N,MATCH(角色!AG$1,模板表头,0),0)</f>
        <v>tank.muradin_boss</v>
      </c>
      <c r="AH175" s="33">
        <f>IF(VLOOKUP($L175,怪物模板!$A:$N,MATCH(角色!AH$1,模板表头,0),0)=0,"",VLOOKUP($L175,怪物模板!$A:$N,MATCH(角色!AH$1,模板表头,0),0))</f>
        <v>11960101</v>
      </c>
      <c r="AI175" s="33">
        <f>IF(VLOOKUP($L175,怪物模板!$A:$N,MATCH(角色!AI$1,模板表头,0),0)=0,"",VLOOKUP($L175,怪物模板!$A:$N,MATCH(角色!AI$1,模板表头,0),0))</f>
        <v>11960102</v>
      </c>
      <c r="AJ175" s="33">
        <f>IF(VLOOKUP($L175,怪物模板!$A:$N,MATCH(角色!AJ$1,模板表头,0),0)=0,"",VLOOKUP($L175,怪物模板!$A:$N,MATCH(角色!AJ$1,模板表头,0),0))</f>
        <v>11960103</v>
      </c>
      <c r="AK175" s="33">
        <f>IF(VLOOKUP($L175,怪物模板!$A:$N,MATCH(角色!AK$1,模板表头,0),0)=0,"",VLOOKUP($L175,怪物模板!$A:$N,MATCH(角色!AK$1,模板表头,0),0))</f>
        <v>11999528</v>
      </c>
      <c r="AL175" s="33">
        <f>IF(VLOOKUP($L175,怪物模板!$A:$N,MATCH(角色!AL$1,模板表头,0),0)=0,"",VLOOKUP($L175,怪物模板!$A:$N,MATCH(角色!AL$1,模板表头,0),0))</f>
        <v>11960104</v>
      </c>
      <c r="AM175" s="33" t="str">
        <f>VLOOKUP($L175,怪物模板!$A:$N,MATCH(角色!AM$1,模板表头,0),0)</f>
        <v>muradin_boss</v>
      </c>
      <c r="AN175" s="33">
        <v>1.6</v>
      </c>
      <c r="AO175" s="33">
        <v>1</v>
      </c>
      <c r="AP175" s="33"/>
      <c r="AQ175" s="33"/>
      <c r="AR175" s="33" t="s">
        <v>189</v>
      </c>
      <c r="AS175" s="33"/>
      <c r="AT175" s="33">
        <v>92430202</v>
      </c>
      <c r="AU175" s="33"/>
      <c r="AV175" s="33"/>
      <c r="AW175" s="33"/>
      <c r="AX175" s="33"/>
      <c r="AY175" s="33"/>
      <c r="AZ175" s="33"/>
      <c r="BA175" s="33"/>
      <c r="BB175" s="33"/>
      <c r="BC175" s="33"/>
      <c r="BD175" s="33"/>
      <c r="BE175" s="33"/>
      <c r="BF175" s="33"/>
      <c r="BG175" s="33"/>
      <c r="BH175" s="33"/>
      <c r="BI175" s="33">
        <f t="shared" si="37"/>
        <v>0</v>
      </c>
      <c r="BJ175" s="33">
        <f t="shared" si="38"/>
        <v>0</v>
      </c>
      <c r="BK175" s="33"/>
      <c r="BL175" s="33"/>
      <c r="BM175" s="33"/>
      <c r="BN175" s="33"/>
      <c r="BO175" s="33"/>
      <c r="BP175" s="33"/>
      <c r="BQ175" s="33"/>
      <c r="BR175" s="33"/>
      <c r="BS175" s="33"/>
      <c r="BT175" s="33"/>
      <c r="BU175" s="33" t="str">
        <f t="shared" ref="BU175:BU187" si="44">IF(OR(B175="骷髅战士",B175="骷髅法师"),-0.9,"")</f>
        <v/>
      </c>
      <c r="BV175" s="33"/>
      <c r="BW175" s="33"/>
      <c r="BX175" s="33"/>
      <c r="BY175" s="33"/>
      <c r="BZ175" s="33"/>
      <c r="CA175" s="33"/>
      <c r="CB175" s="33"/>
      <c r="CC175" s="33"/>
      <c r="CD175" s="33"/>
      <c r="CE175" s="33"/>
      <c r="CF175" s="33"/>
      <c r="CG175" s="33" t="str">
        <f t="shared" si="43"/>
        <v/>
      </c>
      <c r="CH175" s="33" t="str">
        <f t="shared" si="43"/>
        <v/>
      </c>
      <c r="CI175" s="33" t="str">
        <f t="shared" si="43"/>
        <v/>
      </c>
      <c r="CJ175" s="33" t="str">
        <f t="shared" si="43"/>
        <v/>
      </c>
      <c r="CK175" s="33" t="str">
        <f t="shared" si="43"/>
        <v/>
      </c>
      <c r="CL175" s="33" t="str">
        <f t="shared" si="43"/>
        <v/>
      </c>
      <c r="CM175" s="33" t="str">
        <f t="shared" si="43"/>
        <v/>
      </c>
      <c r="CN175" s="33" t="str">
        <f t="shared" si="43"/>
        <v/>
      </c>
      <c r="CO175" s="33" t="str">
        <f t="shared" si="43"/>
        <v/>
      </c>
    </row>
    <row r="176" spans="1:93" s="58" customFormat="1" ht="16.5" customHeight="1" x14ac:dyDescent="0.15">
      <c r="A176" s="33">
        <v>31032407</v>
      </c>
      <c r="B176" s="33" t="s">
        <v>198</v>
      </c>
      <c r="C176" s="33" t="s">
        <v>228</v>
      </c>
      <c r="D176" s="33">
        <v>70</v>
      </c>
      <c r="E176" s="33" t="s">
        <v>1210</v>
      </c>
      <c r="F176" s="33">
        <v>1</v>
      </c>
      <c r="G176" s="33" t="s">
        <v>218</v>
      </c>
      <c r="H176" s="33">
        <v>4</v>
      </c>
      <c r="I176" s="33" t="str">
        <f>VLOOKUP($L176,怪物模板!$A:$N,MATCH(角色!I$1,模板表头,0),0)</f>
        <v>mag</v>
      </c>
      <c r="J176" s="33"/>
      <c r="K176" s="33"/>
      <c r="L176" s="33" t="s">
        <v>414</v>
      </c>
      <c r="M176" s="33" t="str">
        <f>VLOOKUP($L176,怪物模板!$A:$N,MATCH(角色!M$1,模板表头,0),0)</f>
        <v>先知圣者</v>
      </c>
      <c r="N176" s="33" t="str">
        <f>VLOOKUP($L176,怪物模板!$A:$N,MATCH(角色!N$1,模板表头,0),0)</f>
        <v>BOSS特别4技能版</v>
      </c>
      <c r="O176" s="33" t="s">
        <v>38</v>
      </c>
      <c r="P176" s="33">
        <v>6</v>
      </c>
      <c r="Q176" s="33">
        <v>3</v>
      </c>
      <c r="R176" s="33">
        <f>VLOOKUP(P176,辅助表!$A$2:$B$10,2,FALSE)</f>
        <v>4</v>
      </c>
      <c r="S176" s="33" t="str">
        <f>VLOOKUP($L176,怪物模板!$A:$N,MATCH(角色!S$1,模板表头,0),0)</f>
        <v>alliance</v>
      </c>
      <c r="T176" s="33" t="s">
        <v>27</v>
      </c>
      <c r="U176" s="33" t="s">
        <v>1213</v>
      </c>
      <c r="V176" s="33"/>
      <c r="W176" s="33"/>
      <c r="X176" s="33"/>
      <c r="Y176" s="33">
        <v>13996201</v>
      </c>
      <c r="Z176" s="33"/>
      <c r="AA176" s="33"/>
      <c r="AB176" s="33">
        <v>4</v>
      </c>
      <c r="AC176" s="33">
        <v>6</v>
      </c>
      <c r="AD176" s="33"/>
      <c r="AE176" s="33">
        <f t="shared" si="41"/>
        <v>20</v>
      </c>
      <c r="AF176" s="33">
        <f t="shared" si="42"/>
        <v>50</v>
      </c>
      <c r="AG176" s="33" t="str">
        <f>VLOOKUP($L176,怪物模板!$A:$N,MATCH(角色!AG$1,模板表头,0),0)</f>
        <v>healer.velen</v>
      </c>
      <c r="AH176" s="33">
        <f>IF(VLOOKUP($L176,怪物模板!$A:$N,MATCH(角色!AH$1,模板表头,0),0)=0,"",VLOOKUP($L176,怪物模板!$A:$N,MATCH(角色!AH$1,模板表头,0),0))</f>
        <v>11670201</v>
      </c>
      <c r="AI176" s="33">
        <f>IF(VLOOKUP($L176,怪物模板!$A:$N,MATCH(角色!AI$1,模板表头,0),0)=0,"",VLOOKUP($L176,怪物模板!$A:$N,MATCH(角色!AI$1,模板表头,0),0))</f>
        <v>11670202</v>
      </c>
      <c r="AJ176" s="33">
        <f>IF(VLOOKUP($L176,怪物模板!$A:$N,MATCH(角色!AJ$1,模板表头,0),0)=0,"",VLOOKUP($L176,怪物模板!$A:$N,MATCH(角色!AJ$1,模板表头,0),0))</f>
        <v>11999510</v>
      </c>
      <c r="AK176" s="33">
        <f>IF(VLOOKUP($L176,怪物模板!$A:$N,MATCH(角色!AK$1,模板表头,0),0)=0,"",VLOOKUP($L176,怪物模板!$A:$N,MATCH(角色!AK$1,模板表头,0),0))</f>
        <v>11670203</v>
      </c>
      <c r="AL176" s="33" t="str">
        <f>IF(VLOOKUP($L176,怪物模板!$A:$N,MATCH(角色!AL$1,模板表头,0),0)=0,"",VLOOKUP($L176,怪物模板!$A:$N,MATCH(角色!AL$1,模板表头,0),0))</f>
        <v/>
      </c>
      <c r="AM176" s="33" t="str">
        <f>VLOOKUP($L176,怪物模板!$A:$N,MATCH(角色!AM$1,模板表头,0),0)</f>
        <v>velen_boss</v>
      </c>
      <c r="AN176" s="33">
        <v>1.8</v>
      </c>
      <c r="AO176" s="33">
        <v>1</v>
      </c>
      <c r="AP176" s="33"/>
      <c r="AQ176" s="33"/>
      <c r="AR176" s="33" t="s">
        <v>189</v>
      </c>
      <c r="AS176" s="33"/>
      <c r="AT176" s="33">
        <v>92430203</v>
      </c>
      <c r="AU176" s="33"/>
      <c r="AV176" s="33"/>
      <c r="AW176" s="33"/>
      <c r="AX176" s="33"/>
      <c r="AY176" s="33"/>
      <c r="AZ176" s="33"/>
      <c r="BA176" s="33"/>
      <c r="BB176" s="33"/>
      <c r="BC176" s="33"/>
      <c r="BD176" s="33"/>
      <c r="BE176" s="33"/>
      <c r="BF176" s="33"/>
      <c r="BG176" s="33"/>
      <c r="BH176" s="33"/>
      <c r="BI176" s="33">
        <f t="shared" si="37"/>
        <v>0</v>
      </c>
      <c r="BJ176" s="33">
        <f t="shared" si="38"/>
        <v>0</v>
      </c>
      <c r="BK176" s="33"/>
      <c r="BL176" s="33"/>
      <c r="BM176" s="33"/>
      <c r="BN176" s="33"/>
      <c r="BO176" s="33"/>
      <c r="BP176" s="33"/>
      <c r="BQ176" s="33"/>
      <c r="BR176" s="33"/>
      <c r="BS176" s="33"/>
      <c r="BT176" s="33"/>
      <c r="BU176" s="33" t="str">
        <f t="shared" si="44"/>
        <v/>
      </c>
      <c r="BV176" s="33"/>
      <c r="BW176" s="33"/>
      <c r="BX176" s="33"/>
      <c r="BY176" s="33"/>
      <c r="BZ176" s="33"/>
      <c r="CA176" s="33"/>
      <c r="CB176" s="33"/>
      <c r="CC176" s="33"/>
      <c r="CD176" s="33"/>
      <c r="CE176" s="33"/>
      <c r="CF176" s="33"/>
      <c r="CG176" s="33" t="str">
        <f t="shared" si="43"/>
        <v/>
      </c>
      <c r="CH176" s="33" t="str">
        <f t="shared" si="43"/>
        <v/>
      </c>
      <c r="CI176" s="33" t="str">
        <f t="shared" si="43"/>
        <v/>
      </c>
      <c r="CJ176" s="33" t="str">
        <f t="shared" si="43"/>
        <v/>
      </c>
      <c r="CK176" s="33" t="str">
        <f t="shared" si="43"/>
        <v/>
      </c>
      <c r="CL176" s="33" t="str">
        <f t="shared" si="43"/>
        <v/>
      </c>
      <c r="CM176" s="33" t="str">
        <f t="shared" si="43"/>
        <v/>
      </c>
      <c r="CN176" s="33" t="str">
        <f t="shared" si="43"/>
        <v/>
      </c>
      <c r="CO176" s="33" t="str">
        <f t="shared" si="43"/>
        <v/>
      </c>
    </row>
    <row r="177" spans="1:93" s="58" customFormat="1" ht="16.5" customHeight="1" x14ac:dyDescent="0.15">
      <c r="A177" s="33">
        <v>31032408</v>
      </c>
      <c r="B177" s="33" t="s">
        <v>203</v>
      </c>
      <c r="C177" s="33" t="s">
        <v>228</v>
      </c>
      <c r="D177" s="33">
        <v>70</v>
      </c>
      <c r="E177" s="33" t="s">
        <v>1210</v>
      </c>
      <c r="F177" s="33">
        <v>1</v>
      </c>
      <c r="G177" s="33" t="s">
        <v>218</v>
      </c>
      <c r="H177" s="33">
        <v>4</v>
      </c>
      <c r="I177" s="33" t="str">
        <f>VLOOKUP($L177,怪物模板!$A:$N,MATCH(角色!I$1,模板表头,0),0)</f>
        <v>mag</v>
      </c>
      <c r="J177" s="33"/>
      <c r="K177" s="33"/>
      <c r="L177" s="33" t="s">
        <v>411</v>
      </c>
      <c r="M177" s="33" t="str">
        <f>VLOOKUP($L177,怪物模板!$A:$N,MATCH(角色!M$1,模板表头,0),0)</f>
        <v>丛林祭司</v>
      </c>
      <c r="N177" s="33" t="str">
        <f>VLOOKUP($L177,怪物模板!$A:$N,MATCH(角色!N$1,模板表头,0),0)</f>
        <v>BOSS特别4技能版</v>
      </c>
      <c r="O177" s="33" t="s">
        <v>37</v>
      </c>
      <c r="P177" s="33">
        <v>4</v>
      </c>
      <c r="Q177" s="33">
        <v>3</v>
      </c>
      <c r="R177" s="33">
        <f>VLOOKUP(P177,辅助表!$A$2:$B$10,2,FALSE)</f>
        <v>3</v>
      </c>
      <c r="S177" s="33" t="str">
        <f>VLOOKUP($L177,怪物模板!$A:$N,MATCH(角色!S$1,模板表头,0),0)</f>
        <v>order</v>
      </c>
      <c r="T177" s="33" t="s">
        <v>27</v>
      </c>
      <c r="U177" s="33" t="s">
        <v>1213</v>
      </c>
      <c r="V177" s="33"/>
      <c r="W177" s="33"/>
      <c r="X177" s="33"/>
      <c r="Y177" s="33">
        <v>13996201</v>
      </c>
      <c r="Z177" s="33"/>
      <c r="AA177" s="33"/>
      <c r="AB177" s="33">
        <v>4</v>
      </c>
      <c r="AC177" s="33">
        <v>6</v>
      </c>
      <c r="AD177" s="33"/>
      <c r="AE177" s="33">
        <f t="shared" si="41"/>
        <v>20</v>
      </c>
      <c r="AF177" s="33">
        <f t="shared" si="42"/>
        <v>50</v>
      </c>
      <c r="AG177" s="33" t="str">
        <f>VLOOKUP($L177,怪物模板!$A:$N,MATCH(角色!AG$1,模板表头,0),0)</f>
        <v>healer.velen_boss</v>
      </c>
      <c r="AH177" s="33">
        <f>IF(VLOOKUP($L177,怪物模板!$A:$N,MATCH(角色!AH$1,模板表头,0),0)=0,"",VLOOKUP($L177,怪物模板!$A:$N,MATCH(角色!AH$1,模板表头,0),0))</f>
        <v>11860301</v>
      </c>
      <c r="AI177" s="33">
        <f>IF(VLOOKUP($L177,怪物模板!$A:$N,MATCH(角色!AI$1,模板表头,0),0)=0,"",VLOOKUP($L177,怪物模板!$A:$N,MATCH(角色!AI$1,模板表头,0),0))</f>
        <v>11860302</v>
      </c>
      <c r="AJ177" s="33">
        <f>IF(VLOOKUP($L177,怪物模板!$A:$N,MATCH(角色!AJ$1,模板表头,0),0)=0,"",VLOOKUP($L177,怪物模板!$A:$N,MATCH(角色!AJ$1,模板表头,0),0))</f>
        <v>11860303</v>
      </c>
      <c r="AK177" s="33">
        <f>IF(VLOOKUP($L177,怪物模板!$A:$N,MATCH(角色!AK$1,模板表头,0),0)=0,"",VLOOKUP($L177,怪物模板!$A:$N,MATCH(角色!AK$1,模板表头,0),0))</f>
        <v>11999514</v>
      </c>
      <c r="AL177" s="33">
        <f>IF(VLOOKUP($L177,怪物模板!$A:$N,MATCH(角色!AL$1,模板表头,0),0)=0,"",VLOOKUP($L177,怪物模板!$A:$N,MATCH(角色!AL$1,模板表头,0),0))</f>
        <v>11860304</v>
      </c>
      <c r="AM177" s="33" t="str">
        <f>VLOOKUP($L177,怪物模板!$A:$N,MATCH(角色!AM$1,模板表头,0),0)</f>
        <v>volJin_boss</v>
      </c>
      <c r="AN177" s="33">
        <v>1.8</v>
      </c>
      <c r="AO177" s="33">
        <v>1</v>
      </c>
      <c r="AP177" s="33"/>
      <c r="AQ177" s="33"/>
      <c r="AR177" s="33" t="s">
        <v>181</v>
      </c>
      <c r="AS177" s="33"/>
      <c r="AT177" s="33">
        <v>92430203</v>
      </c>
      <c r="AU177" s="33"/>
      <c r="AV177" s="33"/>
      <c r="AW177" s="33"/>
      <c r="AX177" s="33"/>
      <c r="AY177" s="33"/>
      <c r="AZ177" s="33"/>
      <c r="BA177" s="33"/>
      <c r="BB177" s="33"/>
      <c r="BC177" s="33"/>
      <c r="BD177" s="33"/>
      <c r="BE177" s="33"/>
      <c r="BF177" s="33"/>
      <c r="BG177" s="33"/>
      <c r="BH177" s="33"/>
      <c r="BI177" s="33">
        <f t="shared" si="37"/>
        <v>0</v>
      </c>
      <c r="BJ177" s="33">
        <f t="shared" si="38"/>
        <v>0</v>
      </c>
      <c r="BK177" s="33"/>
      <c r="BL177" s="33"/>
      <c r="BM177" s="33"/>
      <c r="BN177" s="33"/>
      <c r="BO177" s="33"/>
      <c r="BP177" s="33"/>
      <c r="BQ177" s="33"/>
      <c r="BR177" s="33"/>
      <c r="BS177" s="33"/>
      <c r="BT177" s="33"/>
      <c r="BU177" s="33" t="str">
        <f t="shared" si="44"/>
        <v/>
      </c>
      <c r="BV177" s="33"/>
      <c r="BW177" s="33"/>
      <c r="BX177" s="33"/>
      <c r="BY177" s="33"/>
      <c r="BZ177" s="33"/>
      <c r="CA177" s="33"/>
      <c r="CB177" s="33"/>
      <c r="CC177" s="33"/>
      <c r="CD177" s="33"/>
      <c r="CE177" s="33"/>
      <c r="CF177" s="33"/>
      <c r="CG177" s="33" t="str">
        <f t="shared" si="43"/>
        <v/>
      </c>
      <c r="CH177" s="33" t="str">
        <f t="shared" si="43"/>
        <v/>
      </c>
      <c r="CI177" s="33" t="str">
        <f t="shared" si="43"/>
        <v/>
      </c>
      <c r="CJ177" s="33" t="str">
        <f t="shared" si="43"/>
        <v/>
      </c>
      <c r="CK177" s="33" t="str">
        <f t="shared" si="43"/>
        <v/>
      </c>
      <c r="CL177" s="33" t="str">
        <f t="shared" si="43"/>
        <v/>
      </c>
      <c r="CM177" s="33" t="str">
        <f t="shared" si="43"/>
        <v/>
      </c>
      <c r="CN177" s="33" t="str">
        <f t="shared" si="43"/>
        <v/>
      </c>
      <c r="CO177" s="33" t="str">
        <f t="shared" si="43"/>
        <v/>
      </c>
    </row>
    <row r="178" spans="1:93" s="58" customFormat="1" ht="16.5" customHeight="1" x14ac:dyDescent="0.15">
      <c r="A178" s="33">
        <v>31032409</v>
      </c>
      <c r="B178" s="33" t="s">
        <v>206</v>
      </c>
      <c r="C178" s="33" t="s">
        <v>228</v>
      </c>
      <c r="D178" s="33">
        <v>70</v>
      </c>
      <c r="E178" s="33" t="s">
        <v>1210</v>
      </c>
      <c r="F178" s="33">
        <v>1</v>
      </c>
      <c r="G178" s="33" t="s">
        <v>218</v>
      </c>
      <c r="H178" s="33">
        <v>4</v>
      </c>
      <c r="I178" s="33" t="str">
        <f>VLOOKUP($L178,怪物模板!$A:$N,MATCH(角色!I$1,模板表头,0),0)</f>
        <v>mag</v>
      </c>
      <c r="J178" s="33"/>
      <c r="K178" s="33"/>
      <c r="L178" s="33" t="s">
        <v>386</v>
      </c>
      <c r="M178" s="33" t="str">
        <f>VLOOKUP($L178,怪物模板!$A:$N,MATCH(角色!M$1,模板表头,0),0)</f>
        <v>丛林半神</v>
      </c>
      <c r="N178" s="33" t="str">
        <f>VLOOKUP($L178,怪物模板!$A:$N,MATCH(角色!N$1,模板表头,0),0)</f>
        <v>BOSS-5技能版</v>
      </c>
      <c r="O178" s="33" t="s">
        <v>37</v>
      </c>
      <c r="P178" s="33">
        <v>4</v>
      </c>
      <c r="Q178" s="33">
        <v>3</v>
      </c>
      <c r="R178" s="33">
        <f>VLOOKUP(P178,辅助表!$A$2:$B$10,2,FALSE)</f>
        <v>3</v>
      </c>
      <c r="S178" s="33" t="str">
        <f>VLOOKUP($L178,怪物模板!$A:$N,MATCH(角色!S$1,模板表头,0),0)</f>
        <v>order</v>
      </c>
      <c r="T178" s="33" t="s">
        <v>27</v>
      </c>
      <c r="U178" s="33" t="s">
        <v>1213</v>
      </c>
      <c r="V178" s="33"/>
      <c r="W178" s="33"/>
      <c r="X178" s="33"/>
      <c r="Y178" s="33">
        <v>13996201</v>
      </c>
      <c r="Z178" s="33"/>
      <c r="AA178" s="33"/>
      <c r="AB178" s="33">
        <v>4</v>
      </c>
      <c r="AC178" s="33">
        <v>6</v>
      </c>
      <c r="AD178" s="33"/>
      <c r="AE178" s="33">
        <f t="shared" si="41"/>
        <v>20</v>
      </c>
      <c r="AF178" s="33">
        <f t="shared" si="42"/>
        <v>50</v>
      </c>
      <c r="AG178" s="33" t="str">
        <f>VLOOKUP($L178,怪物模板!$A:$N,MATCH(角色!AG$1,模板表头,0),0)</f>
        <v>healer.velen</v>
      </c>
      <c r="AH178" s="33">
        <f>IF(VLOOKUP($L178,怪物模板!$A:$N,MATCH(角色!AH$1,模板表头,0),0)=0,"",VLOOKUP($L178,怪物模板!$A:$N,MATCH(角色!AH$1,模板表头,0),0))</f>
        <v>11760101</v>
      </c>
      <c r="AI178" s="33">
        <f>IF(VLOOKUP($L178,怪物模板!$A:$N,MATCH(角色!AI$1,模板表头,0),0)=0,"",VLOOKUP($L178,怪物模板!$A:$N,MATCH(角色!AI$1,模板表头,0),0))</f>
        <v>11760102</v>
      </c>
      <c r="AJ178" s="33">
        <f>IF(VLOOKUP($L178,怪物模板!$A:$N,MATCH(角色!AJ$1,模板表头,0),0)=0,"",VLOOKUP($L178,怪物模板!$A:$N,MATCH(角色!AJ$1,模板表头,0),0))</f>
        <v>11760103</v>
      </c>
      <c r="AK178" s="33">
        <f>IF(VLOOKUP($L178,怪物模板!$A:$N,MATCH(角色!AK$1,模板表头,0),0)=0,"",VLOOKUP($L178,怪物模板!$A:$N,MATCH(角色!AK$1,模板表头,0),0))</f>
        <v>11999519</v>
      </c>
      <c r="AL178" s="33">
        <f>IF(VLOOKUP($L178,怪物模板!$A:$N,MATCH(角色!AL$1,模板表头,0),0)=0,"",VLOOKUP($L178,怪物模板!$A:$N,MATCH(角色!AL$1,模板表头,0),0))</f>
        <v>11999540</v>
      </c>
      <c r="AM178" s="33" t="str">
        <f>VLOOKUP($L178,怪物模板!$A:$N,MATCH(角色!AM$1,模板表头,0),0)</f>
        <v>cenarius_boss</v>
      </c>
      <c r="AN178" s="33">
        <v>1.8</v>
      </c>
      <c r="AO178" s="33">
        <v>1</v>
      </c>
      <c r="AP178" s="33"/>
      <c r="AQ178" s="33"/>
      <c r="AR178" s="33" t="s">
        <v>181</v>
      </c>
      <c r="AS178" s="33"/>
      <c r="AT178" s="33">
        <v>92430203</v>
      </c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  <c r="BE178" s="33"/>
      <c r="BF178" s="33"/>
      <c r="BG178" s="33"/>
      <c r="BH178" s="33"/>
      <c r="BI178" s="33">
        <f t="shared" si="37"/>
        <v>0</v>
      </c>
      <c r="BJ178" s="33">
        <f t="shared" si="38"/>
        <v>0</v>
      </c>
      <c r="BK178" s="33"/>
      <c r="BL178" s="33"/>
      <c r="BM178" s="33"/>
      <c r="BN178" s="33"/>
      <c r="BO178" s="33"/>
      <c r="BP178" s="33"/>
      <c r="BQ178" s="33"/>
      <c r="BR178" s="33"/>
      <c r="BS178" s="33"/>
      <c r="BT178" s="33"/>
      <c r="BU178" s="33" t="str">
        <f t="shared" si="44"/>
        <v/>
      </c>
      <c r="BV178" s="33"/>
      <c r="BW178" s="33"/>
      <c r="BX178" s="33"/>
      <c r="BY178" s="33"/>
      <c r="BZ178" s="33"/>
      <c r="CA178" s="33"/>
      <c r="CB178" s="33"/>
      <c r="CC178" s="33"/>
      <c r="CD178" s="33"/>
      <c r="CE178" s="33"/>
      <c r="CF178" s="33"/>
      <c r="CG178" s="33" t="str">
        <f t="shared" si="43"/>
        <v/>
      </c>
      <c r="CH178" s="33" t="str">
        <f t="shared" si="43"/>
        <v/>
      </c>
      <c r="CI178" s="33" t="str">
        <f t="shared" si="43"/>
        <v/>
      </c>
      <c r="CJ178" s="33" t="str">
        <f t="shared" si="43"/>
        <v/>
      </c>
      <c r="CK178" s="33" t="str">
        <f t="shared" si="43"/>
        <v/>
      </c>
      <c r="CL178" s="33" t="str">
        <f t="shared" si="43"/>
        <v/>
      </c>
      <c r="CM178" s="33" t="str">
        <f t="shared" si="43"/>
        <v/>
      </c>
      <c r="CN178" s="33" t="str">
        <f t="shared" si="43"/>
        <v/>
      </c>
      <c r="CO178" s="33" t="str">
        <f t="shared" si="43"/>
        <v/>
      </c>
    </row>
    <row r="179" spans="1:93" s="58" customFormat="1" ht="16.5" customHeight="1" x14ac:dyDescent="0.15">
      <c r="A179" s="33">
        <v>31032410</v>
      </c>
      <c r="B179" s="33" t="s">
        <v>199</v>
      </c>
      <c r="C179" s="33" t="s">
        <v>228</v>
      </c>
      <c r="D179" s="33">
        <v>70</v>
      </c>
      <c r="E179" s="33" t="s">
        <v>1210</v>
      </c>
      <c r="F179" s="33">
        <v>1</v>
      </c>
      <c r="G179" s="33" t="s">
        <v>218</v>
      </c>
      <c r="H179" s="33">
        <v>4</v>
      </c>
      <c r="I179" s="33" t="str">
        <f>VLOOKUP($L179,怪物模板!$A:$N,MATCH(角色!I$1,模板表头,0),0)</f>
        <v>mag</v>
      </c>
      <c r="J179" s="33"/>
      <c r="K179" s="33"/>
      <c r="L179" s="33" t="s">
        <v>420</v>
      </c>
      <c r="M179" s="33" t="str">
        <f>VLOOKUP($L179,怪物模板!$A:$N,MATCH(角色!M$1,模板表头,0),0)</f>
        <v>无对应英雄</v>
      </c>
      <c r="N179" s="33" t="str">
        <f>VLOOKUP($L179,怪物模板!$A:$N,MATCH(角色!N$1,模板表头,0),0)</f>
        <v>统一BOSS模板</v>
      </c>
      <c r="O179" s="33" t="s">
        <v>37</v>
      </c>
      <c r="P179" s="33">
        <v>4</v>
      </c>
      <c r="Q179" s="33">
        <v>3</v>
      </c>
      <c r="R179" s="33">
        <f>VLOOKUP(P179,辅助表!$A$2:$B$10,2,FALSE)</f>
        <v>3</v>
      </c>
      <c r="S179" s="33" t="str">
        <f>VLOOKUP($L179,怪物模板!$A:$N,MATCH(角色!S$1,模板表头,0),0)</f>
        <v>alliance</v>
      </c>
      <c r="T179" s="33" t="s">
        <v>27</v>
      </c>
      <c r="U179" s="33" t="s">
        <v>1213</v>
      </c>
      <c r="V179" s="33"/>
      <c r="W179" s="33"/>
      <c r="X179" s="33"/>
      <c r="Y179" s="33">
        <v>13996203</v>
      </c>
      <c r="Z179" s="33"/>
      <c r="AA179" s="33"/>
      <c r="AB179" s="33">
        <v>4</v>
      </c>
      <c r="AC179" s="33">
        <v>6</v>
      </c>
      <c r="AD179" s="33"/>
      <c r="AE179" s="33">
        <f t="shared" si="41"/>
        <v>20</v>
      </c>
      <c r="AF179" s="33">
        <f t="shared" si="42"/>
        <v>50</v>
      </c>
      <c r="AG179" s="33" t="str">
        <f>VLOOKUP($L179,怪物模板!$A:$N,MATCH(角色!AG$1,模板表头,0),0)</f>
        <v>misc.5skills</v>
      </c>
      <c r="AH179" s="33">
        <f>IF(VLOOKUP($L179,怪物模板!$A:$N,MATCH(角色!AH$1,模板表头,0),0)=0,"",VLOOKUP($L179,怪物模板!$A:$N,MATCH(角色!AH$1,模板表头,0),0))</f>
        <v>11960401</v>
      </c>
      <c r="AI179" s="33">
        <f>IF(VLOOKUP($L179,怪物模板!$A:$N,MATCH(角色!AI$1,模板表头,0),0)=0,"",VLOOKUP($L179,怪物模板!$A:$N,MATCH(角色!AI$1,模板表头,0),0))</f>
        <v>11960403</v>
      </c>
      <c r="AJ179" s="33">
        <f>IF(VLOOKUP($L179,怪物模板!$A:$N,MATCH(角色!AJ$1,模板表头,0),0)=0,"",VLOOKUP($L179,怪物模板!$A:$N,MATCH(角色!AJ$1,模板表头,0),0))</f>
        <v>11999509</v>
      </c>
      <c r="AK179" s="33">
        <f>IF(VLOOKUP($L179,怪物模板!$A:$N,MATCH(角色!AK$1,模板表头,0),0)=0,"",VLOOKUP($L179,怪物模板!$A:$N,MATCH(角色!AK$1,模板表头,0),0))</f>
        <v>11999527</v>
      </c>
      <c r="AL179" s="33" t="str">
        <f>IF(VLOOKUP($L179,怪物模板!$A:$N,MATCH(角色!AL$1,模板表头,0),0)=0,"",VLOOKUP($L179,怪物模板!$A:$N,MATCH(角色!AL$1,模板表头,0),0))</f>
        <v/>
      </c>
      <c r="AM179" s="33" t="str">
        <f>VLOOKUP($L179,怪物模板!$A:$N,MATCH(角色!AM$1,模板表头,0),0)</f>
        <v>mekkatorque_boss</v>
      </c>
      <c r="AN179" s="33">
        <v>1.8</v>
      </c>
      <c r="AO179" s="33">
        <v>1</v>
      </c>
      <c r="AP179" s="33"/>
      <c r="AQ179" s="33"/>
      <c r="AR179" s="33" t="s">
        <v>189</v>
      </c>
      <c r="AS179" s="33"/>
      <c r="AT179" s="33">
        <v>92430204</v>
      </c>
      <c r="AU179" s="33"/>
      <c r="AV179" s="33"/>
      <c r="AW179" s="33"/>
      <c r="AX179" s="33"/>
      <c r="AY179" s="33"/>
      <c r="AZ179" s="33"/>
      <c r="BA179" s="33"/>
      <c r="BB179" s="33"/>
      <c r="BC179" s="33"/>
      <c r="BD179" s="33"/>
      <c r="BE179" s="33"/>
      <c r="BF179" s="33"/>
      <c r="BG179" s="33"/>
      <c r="BH179" s="33"/>
      <c r="BI179" s="33">
        <f t="shared" si="37"/>
        <v>0</v>
      </c>
      <c r="BJ179" s="33">
        <f t="shared" si="38"/>
        <v>0</v>
      </c>
      <c r="BK179" s="33"/>
      <c r="BL179" s="33"/>
      <c r="BM179" s="33"/>
      <c r="BN179" s="33"/>
      <c r="BO179" s="33"/>
      <c r="BP179" s="33"/>
      <c r="BQ179" s="33"/>
      <c r="BR179" s="33"/>
      <c r="BS179" s="33"/>
      <c r="BT179" s="33"/>
      <c r="BU179" s="33" t="str">
        <f t="shared" si="44"/>
        <v/>
      </c>
      <c r="BV179" s="33"/>
      <c r="BW179" s="33"/>
      <c r="BX179" s="33"/>
      <c r="BY179" s="33"/>
      <c r="BZ179" s="33"/>
      <c r="CA179" s="33"/>
      <c r="CB179" s="33"/>
      <c r="CC179" s="33"/>
      <c r="CD179" s="33"/>
      <c r="CE179" s="33"/>
      <c r="CF179" s="33"/>
      <c r="CG179" s="33" t="str">
        <f t="shared" si="43"/>
        <v/>
      </c>
      <c r="CH179" s="33" t="str">
        <f t="shared" si="43"/>
        <v/>
      </c>
      <c r="CI179" s="33" t="str">
        <f t="shared" si="43"/>
        <v/>
      </c>
      <c r="CJ179" s="33" t="str">
        <f t="shared" si="43"/>
        <v/>
      </c>
      <c r="CK179" s="33" t="str">
        <f t="shared" si="43"/>
        <v/>
      </c>
      <c r="CL179" s="33" t="str">
        <f t="shared" si="43"/>
        <v/>
      </c>
      <c r="CM179" s="33" t="str">
        <f t="shared" si="43"/>
        <v/>
      </c>
      <c r="CN179" s="33" t="str">
        <f t="shared" si="43"/>
        <v/>
      </c>
      <c r="CO179" s="33" t="str">
        <f t="shared" si="43"/>
        <v/>
      </c>
    </row>
    <row r="180" spans="1:93" s="58" customFormat="1" ht="16.5" customHeight="1" x14ac:dyDescent="0.15">
      <c r="A180" s="33">
        <v>31032411</v>
      </c>
      <c r="B180" s="33" t="s">
        <v>201</v>
      </c>
      <c r="C180" s="33" t="s">
        <v>228</v>
      </c>
      <c r="D180" s="33">
        <v>70</v>
      </c>
      <c r="E180" s="33" t="s">
        <v>1210</v>
      </c>
      <c r="F180" s="33">
        <v>1</v>
      </c>
      <c r="G180" s="33" t="s">
        <v>218</v>
      </c>
      <c r="H180" s="33">
        <v>4</v>
      </c>
      <c r="I180" s="33" t="str">
        <f>VLOOKUP($L180,怪物模板!$A:$N,MATCH(角色!I$1,模板表头,0),0)</f>
        <v>mag</v>
      </c>
      <c r="J180" s="33"/>
      <c r="K180" s="33"/>
      <c r="L180" s="33" t="s">
        <v>404</v>
      </c>
      <c r="M180" s="33" t="str">
        <f>VLOOKUP($L180,怪物模板!$A:$N,MATCH(角色!M$1,模板表头,0),0)</f>
        <v>瘟疫骑士</v>
      </c>
      <c r="N180" s="33" t="str">
        <f>VLOOKUP($L180,怪物模板!$A:$N,MATCH(角色!N$1,模板表头,0),0)</f>
        <v>同英雄技能</v>
      </c>
      <c r="O180" s="33" t="s">
        <v>38</v>
      </c>
      <c r="P180" s="33">
        <v>6</v>
      </c>
      <c r="Q180" s="33">
        <v>3</v>
      </c>
      <c r="R180" s="33">
        <f>VLOOKUP(P180,辅助表!$A$2:$B$10,2,FALSE)</f>
        <v>4</v>
      </c>
      <c r="S180" s="33" t="str">
        <f>VLOOKUP($L180,怪物模板!$A:$N,MATCH(角色!S$1,模板表头,0),0)</f>
        <v>chaos</v>
      </c>
      <c r="T180" s="33" t="s">
        <v>27</v>
      </c>
      <c r="U180" s="33" t="s">
        <v>1213</v>
      </c>
      <c r="V180" s="33"/>
      <c r="W180" s="33"/>
      <c r="X180" s="33"/>
      <c r="Y180" s="33">
        <v>13996206</v>
      </c>
      <c r="Z180" s="33"/>
      <c r="AA180" s="33"/>
      <c r="AB180" s="33">
        <v>4</v>
      </c>
      <c r="AC180" s="33">
        <v>6</v>
      </c>
      <c r="AD180" s="33"/>
      <c r="AE180" s="33">
        <f t="shared" si="41"/>
        <v>20</v>
      </c>
      <c r="AF180" s="33">
        <f t="shared" si="42"/>
        <v>50</v>
      </c>
      <c r="AG180" s="33" t="str">
        <f>VLOOKUP($L180,怪物模板!$A:$N,MATCH(角色!AG$1,模板表头,0),0)</f>
        <v>misc.5skills</v>
      </c>
      <c r="AH180" s="33">
        <f>IF(VLOOKUP($L180,怪物模板!$A:$N,MATCH(角色!AH$1,模板表头,0),0)=0,"",VLOOKUP($L180,怪物模板!$A:$N,MATCH(角色!AH$1,模板表头,0),0))</f>
        <v>11860101</v>
      </c>
      <c r="AI180" s="33">
        <f>IF(VLOOKUP($L180,怪物模板!$A:$N,MATCH(角色!AI$1,模板表头,0),0)=0,"",VLOOKUP($L180,怪物模板!$A:$N,MATCH(角色!AI$1,模板表头,0),0))</f>
        <v>11860102</v>
      </c>
      <c r="AJ180" s="33">
        <f>IF(VLOOKUP($L180,怪物模板!$A:$N,MATCH(角色!AJ$1,模板表头,0),0)=0,"",VLOOKUP($L180,怪物模板!$A:$N,MATCH(角色!AJ$1,模板表头,0),0))</f>
        <v>11860103</v>
      </c>
      <c r="AK180" s="33" t="str">
        <f>IF(VLOOKUP($L180,怪物模板!$A:$N,MATCH(角色!AK$1,模板表头,0),0)=0,"",VLOOKUP($L180,怪物模板!$A:$N,MATCH(角色!AK$1,模板表头,0),0))</f>
        <v/>
      </c>
      <c r="AL180" s="33" t="str">
        <f>IF(VLOOKUP($L180,怪物模板!$A:$N,MATCH(角色!AL$1,模板表头,0),0)=0,"",VLOOKUP($L180,怪物模板!$A:$N,MATCH(角色!AL$1,模板表头,0),0))</f>
        <v/>
      </c>
      <c r="AM180" s="33" t="str">
        <f>VLOOKUP($L180,怪物模板!$A:$N,MATCH(角色!AM$1,模板表头,0),0)</f>
        <v>sylvanas</v>
      </c>
      <c r="AN180" s="33">
        <v>1.8</v>
      </c>
      <c r="AO180" s="33">
        <v>1</v>
      </c>
      <c r="AP180" s="33"/>
      <c r="AQ180" s="33"/>
      <c r="AR180" s="33" t="s">
        <v>181</v>
      </c>
      <c r="AS180" s="33"/>
      <c r="AT180" s="33">
        <v>92430205</v>
      </c>
      <c r="AU180" s="33"/>
      <c r="AV180" s="33"/>
      <c r="AW180" s="33"/>
      <c r="AX180" s="33"/>
      <c r="AY180" s="33"/>
      <c r="AZ180" s="33"/>
      <c r="BA180" s="33"/>
      <c r="BB180" s="33"/>
      <c r="BC180" s="33"/>
      <c r="BD180" s="33"/>
      <c r="BE180" s="33"/>
      <c r="BF180" s="33"/>
      <c r="BG180" s="33"/>
      <c r="BH180" s="33"/>
      <c r="BI180" s="33">
        <f t="shared" si="37"/>
        <v>0</v>
      </c>
      <c r="BJ180" s="33">
        <f t="shared" si="38"/>
        <v>0</v>
      </c>
      <c r="BK180" s="33"/>
      <c r="BL180" s="33"/>
      <c r="BM180" s="33"/>
      <c r="BN180" s="33"/>
      <c r="BO180" s="33"/>
      <c r="BP180" s="33"/>
      <c r="BQ180" s="33"/>
      <c r="BR180" s="33"/>
      <c r="BS180" s="33"/>
      <c r="BT180" s="33"/>
      <c r="BU180" s="33" t="str">
        <f t="shared" si="44"/>
        <v/>
      </c>
      <c r="BV180" s="33"/>
      <c r="BW180" s="33"/>
      <c r="BX180" s="33"/>
      <c r="BY180" s="33"/>
      <c r="BZ180" s="33"/>
      <c r="CA180" s="33"/>
      <c r="CB180" s="33"/>
      <c r="CC180" s="33"/>
      <c r="CD180" s="33"/>
      <c r="CE180" s="33"/>
      <c r="CF180" s="33"/>
      <c r="CG180" s="33" t="str">
        <f t="shared" si="43"/>
        <v/>
      </c>
      <c r="CH180" s="33" t="str">
        <f t="shared" si="43"/>
        <v/>
      </c>
      <c r="CI180" s="33" t="str">
        <f t="shared" si="43"/>
        <v/>
      </c>
      <c r="CJ180" s="33" t="str">
        <f t="shared" si="43"/>
        <v/>
      </c>
      <c r="CK180" s="33" t="str">
        <f t="shared" si="43"/>
        <v/>
      </c>
      <c r="CL180" s="33" t="str">
        <f t="shared" si="43"/>
        <v/>
      </c>
      <c r="CM180" s="33" t="str">
        <f t="shared" si="43"/>
        <v/>
      </c>
      <c r="CN180" s="33" t="str">
        <f t="shared" si="43"/>
        <v/>
      </c>
      <c r="CO180" s="33" t="str">
        <f t="shared" si="43"/>
        <v/>
      </c>
    </row>
    <row r="181" spans="1:93" s="58" customFormat="1" ht="16.5" customHeight="1" x14ac:dyDescent="0.15">
      <c r="A181" s="33">
        <v>31032412</v>
      </c>
      <c r="B181" s="33" t="s">
        <v>209</v>
      </c>
      <c r="C181" s="33" t="s">
        <v>228</v>
      </c>
      <c r="D181" s="33">
        <v>70</v>
      </c>
      <c r="E181" s="33" t="s">
        <v>1210</v>
      </c>
      <c r="F181" s="33">
        <v>1</v>
      </c>
      <c r="G181" s="33" t="s">
        <v>218</v>
      </c>
      <c r="H181" s="33">
        <v>4</v>
      </c>
      <c r="I181" s="33" t="str">
        <f>VLOOKUP($L181,怪物模板!$A:$N,MATCH(角色!I$1,模板表头,0),0)</f>
        <v>mag</v>
      </c>
      <c r="J181" s="33"/>
      <c r="K181" s="33"/>
      <c r="L181" s="33" t="s">
        <v>406</v>
      </c>
      <c r="M181" s="33" t="str">
        <f>VLOOKUP($L181,怪物模板!$A:$N,MATCH(角色!M$1,模板表头,0),0)</f>
        <v>蛇头女妖</v>
      </c>
      <c r="N181" s="33" t="str">
        <f>VLOOKUP($L181,怪物模板!$A:$N,MATCH(角色!N$1,模板表头,0),0)</f>
        <v>BOSS特别4技能版，带禁锢技能，龙卷风必定击飞</v>
      </c>
      <c r="O181" s="33" t="s">
        <v>37</v>
      </c>
      <c r="P181" s="33">
        <v>4</v>
      </c>
      <c r="Q181" s="33">
        <v>3</v>
      </c>
      <c r="R181" s="33">
        <f>VLOOKUP(P181,辅助表!$A$2:$B$10,2,FALSE)</f>
        <v>3</v>
      </c>
      <c r="S181" s="33" t="str">
        <f>VLOOKUP($L181,怪物模板!$A:$N,MATCH(角色!S$1,模板表头,0),0)</f>
        <v>chaos</v>
      </c>
      <c r="T181" s="33" t="s">
        <v>27</v>
      </c>
      <c r="U181" s="33" t="s">
        <v>1213</v>
      </c>
      <c r="V181" s="33"/>
      <c r="W181" s="33"/>
      <c r="X181" s="33"/>
      <c r="Y181" s="33">
        <v>13996206</v>
      </c>
      <c r="Z181" s="33"/>
      <c r="AA181" s="33"/>
      <c r="AB181" s="33">
        <v>4</v>
      </c>
      <c r="AC181" s="33">
        <v>6</v>
      </c>
      <c r="AD181" s="33"/>
      <c r="AE181" s="33">
        <f t="shared" si="41"/>
        <v>20</v>
      </c>
      <c r="AF181" s="33">
        <f t="shared" si="42"/>
        <v>50</v>
      </c>
      <c r="AG181" s="33" t="str">
        <f>VLOOKUP($L181,怪物模板!$A:$N,MATCH(角色!AG$1,模板表头,0),0)</f>
        <v>misc.5skills</v>
      </c>
      <c r="AH181" s="33">
        <f>IF(VLOOKUP($L181,怪物模板!$A:$N,MATCH(角色!AH$1,模板表头,0),0)=0,"",VLOOKUP($L181,怪物模板!$A:$N,MATCH(角色!AH$1,模板表头,0),0))</f>
        <v>11660101</v>
      </c>
      <c r="AI181" s="33">
        <f>IF(VLOOKUP($L181,怪物模板!$A:$N,MATCH(角色!AI$1,模板表头,0),0)=0,"",VLOOKUP($L181,怪物模板!$A:$N,MATCH(角色!AI$1,模板表头,0),0))</f>
        <v>11999524</v>
      </c>
      <c r="AJ181" s="33">
        <f>IF(VLOOKUP($L181,怪物模板!$A:$N,MATCH(角色!AJ$1,模板表头,0),0)=0,"",VLOOKUP($L181,怪物模板!$A:$N,MATCH(角色!AJ$1,模板表头,0),0))</f>
        <v>11660103</v>
      </c>
      <c r="AK181" s="33">
        <f>IF(VLOOKUP($L181,怪物模板!$A:$N,MATCH(角色!AK$1,模板表头,0),0)=0,"",VLOOKUP($L181,怪物模板!$A:$N,MATCH(角色!AK$1,模板表头,0),0))</f>
        <v>11999529</v>
      </c>
      <c r="AL181" s="33">
        <f>IF(VLOOKUP($L181,怪物模板!$A:$N,MATCH(角色!AL$1,模板表头,0),0)=0,"",VLOOKUP($L181,怪物模板!$A:$N,MATCH(角色!AL$1,模板表头,0),0))</f>
        <v>11999525</v>
      </c>
      <c r="AM181" s="33" t="str">
        <f>VLOOKUP($L181,怪物模板!$A:$N,MATCH(角色!AM$1,模板表头,0),0)</f>
        <v>vashj_boss</v>
      </c>
      <c r="AN181" s="33">
        <v>1.8</v>
      </c>
      <c r="AO181" s="33">
        <v>1</v>
      </c>
      <c r="AP181" s="33"/>
      <c r="AQ181" s="33"/>
      <c r="AR181" s="33" t="s">
        <v>181</v>
      </c>
      <c r="AS181" s="33"/>
      <c r="AT181" s="33">
        <v>92430205</v>
      </c>
      <c r="AU181" s="33"/>
      <c r="AV181" s="33"/>
      <c r="AW181" s="33"/>
      <c r="AX181" s="33"/>
      <c r="AY181" s="33"/>
      <c r="AZ181" s="33"/>
      <c r="BA181" s="33"/>
      <c r="BB181" s="33"/>
      <c r="BC181" s="33"/>
      <c r="BD181" s="33"/>
      <c r="BE181" s="33"/>
      <c r="BF181" s="33"/>
      <c r="BG181" s="33"/>
      <c r="BH181" s="33"/>
      <c r="BI181" s="33">
        <f t="shared" si="37"/>
        <v>0</v>
      </c>
      <c r="BJ181" s="33">
        <f t="shared" si="38"/>
        <v>0</v>
      </c>
      <c r="BK181" s="33"/>
      <c r="BL181" s="33"/>
      <c r="BM181" s="33"/>
      <c r="BN181" s="33"/>
      <c r="BO181" s="33"/>
      <c r="BP181" s="33"/>
      <c r="BQ181" s="33"/>
      <c r="BR181" s="33"/>
      <c r="BS181" s="33"/>
      <c r="BT181" s="33"/>
      <c r="BU181" s="33" t="str">
        <f t="shared" si="44"/>
        <v/>
      </c>
      <c r="BV181" s="33"/>
      <c r="BW181" s="33"/>
      <c r="BX181" s="33"/>
      <c r="BY181" s="33"/>
      <c r="BZ181" s="33"/>
      <c r="CA181" s="33"/>
      <c r="CB181" s="33"/>
      <c r="CC181" s="33"/>
      <c r="CD181" s="33"/>
      <c r="CE181" s="33"/>
      <c r="CF181" s="33"/>
      <c r="CG181" s="33" t="str">
        <f t="shared" si="43"/>
        <v/>
      </c>
      <c r="CH181" s="33" t="str">
        <f t="shared" si="43"/>
        <v/>
      </c>
      <c r="CI181" s="33" t="str">
        <f t="shared" si="43"/>
        <v/>
      </c>
      <c r="CJ181" s="33" t="str">
        <f t="shared" si="43"/>
        <v/>
      </c>
      <c r="CK181" s="33" t="str">
        <f t="shared" si="43"/>
        <v/>
      </c>
      <c r="CL181" s="33" t="str">
        <f t="shared" si="43"/>
        <v/>
      </c>
      <c r="CM181" s="33" t="str">
        <f t="shared" si="43"/>
        <v/>
      </c>
      <c r="CN181" s="33" t="str">
        <f t="shared" si="43"/>
        <v/>
      </c>
      <c r="CO181" s="33" t="str">
        <f t="shared" si="43"/>
        <v/>
      </c>
    </row>
    <row r="182" spans="1:93" s="58" customFormat="1" ht="16.5" customHeight="1" x14ac:dyDescent="0.15">
      <c r="A182" s="33">
        <v>31032413</v>
      </c>
      <c r="B182" s="33" t="s">
        <v>210</v>
      </c>
      <c r="C182" s="33" t="s">
        <v>228</v>
      </c>
      <c r="D182" s="33">
        <v>70</v>
      </c>
      <c r="E182" s="33" t="s">
        <v>1210</v>
      </c>
      <c r="F182" s="33">
        <v>1</v>
      </c>
      <c r="G182" s="33" t="s">
        <v>218</v>
      </c>
      <c r="H182" s="33">
        <v>4</v>
      </c>
      <c r="I182" s="33" t="str">
        <f>VLOOKUP($L182,怪物模板!$A:$N,MATCH(角色!I$1,模板表头,0),0)</f>
        <v>mag</v>
      </c>
      <c r="J182" s="33"/>
      <c r="K182" s="33"/>
      <c r="L182" s="33" t="s">
        <v>395</v>
      </c>
      <c r="M182" s="33" t="str">
        <f>VLOOKUP($L182,怪物模板!$A:$N,MATCH(角色!M$1,模板表头,0),0)</f>
        <v>无对应英雄</v>
      </c>
      <c r="N182" s="33" t="str">
        <f>VLOOKUP($L182,怪物模板!$A:$N,MATCH(角色!N$1,模板表头,0),0)</f>
        <v>统一BOSS模板</v>
      </c>
      <c r="O182" s="33" t="s">
        <v>38</v>
      </c>
      <c r="P182" s="33">
        <v>6</v>
      </c>
      <c r="Q182" s="33">
        <v>3</v>
      </c>
      <c r="R182" s="33">
        <f>VLOOKUP(P182,辅助表!$A$2:$B$10,2,FALSE)</f>
        <v>4</v>
      </c>
      <c r="S182" s="33" t="str">
        <f>VLOOKUP($L182,怪物模板!$A:$N,MATCH(角色!S$1,模板表头,0),0)</f>
        <v>chaos</v>
      </c>
      <c r="T182" s="33" t="s">
        <v>27</v>
      </c>
      <c r="U182" s="33" t="s">
        <v>1213</v>
      </c>
      <c r="V182" s="33"/>
      <c r="W182" s="33"/>
      <c r="X182" s="33"/>
      <c r="Y182" s="33">
        <v>13996203</v>
      </c>
      <c r="Z182" s="33"/>
      <c r="AA182" s="33"/>
      <c r="AB182" s="33">
        <v>4</v>
      </c>
      <c r="AC182" s="33">
        <v>6</v>
      </c>
      <c r="AD182" s="33"/>
      <c r="AE182" s="33">
        <f t="shared" si="41"/>
        <v>20</v>
      </c>
      <c r="AF182" s="33">
        <f t="shared" si="42"/>
        <v>50</v>
      </c>
      <c r="AG182" s="33" t="str">
        <f>VLOOKUP($L182,怪物模板!$A:$N,MATCH(角色!AG$1,模板表头,0),0)</f>
        <v>range.kelthuzad</v>
      </c>
      <c r="AH182" s="33">
        <f>IF(VLOOKUP($L182,怪物模板!$A:$N,MATCH(角色!AH$1,模板表头,0),0)=0,"",VLOOKUP($L182,怪物模板!$A:$N,MATCH(角色!AH$1,模板表头,0),0))</f>
        <v>11660201</v>
      </c>
      <c r="AI182" s="33">
        <f>IF(VLOOKUP($L182,怪物模板!$A:$N,MATCH(角色!AI$1,模板表头,0),0)=0,"",VLOOKUP($L182,怪物模板!$A:$N,MATCH(角色!AI$1,模板表头,0),0))</f>
        <v>11660202</v>
      </c>
      <c r="AJ182" s="33">
        <f>IF(VLOOKUP($L182,怪物模板!$A:$N,MATCH(角色!AJ$1,模板表头,0),0)=0,"",VLOOKUP($L182,怪物模板!$A:$N,MATCH(角色!AJ$1,模板表头,0),0))</f>
        <v>11999506</v>
      </c>
      <c r="AK182" s="33">
        <f>IF(VLOOKUP($L182,怪物模板!$A:$N,MATCH(角色!AK$1,模板表头,0),0)=0,"",VLOOKUP($L182,怪物模板!$A:$N,MATCH(角色!AK$1,模板表头,0),0))</f>
        <v>11999504</v>
      </c>
      <c r="AL182" s="33" t="str">
        <f>IF(VLOOKUP($L182,怪物模板!$A:$N,MATCH(角色!AL$1,模板表头,0),0)=0,"",VLOOKUP($L182,怪物模板!$A:$N,MATCH(角色!AL$1,模板表头,0),0))</f>
        <v/>
      </c>
      <c r="AM182" s="33" t="str">
        <f>VLOOKUP($L182,怪物模板!$A:$N,MATCH(角色!AM$1,模板表头,0),0)</f>
        <v>kelthuzad</v>
      </c>
      <c r="AN182" s="33">
        <v>1.8</v>
      </c>
      <c r="AO182" s="33">
        <v>1</v>
      </c>
      <c r="AP182" s="33"/>
      <c r="AQ182" s="33"/>
      <c r="AR182" s="33" t="s">
        <v>181</v>
      </c>
      <c r="AS182" s="33"/>
      <c r="AT182" s="33">
        <v>92430204</v>
      </c>
      <c r="AU182" s="33"/>
      <c r="AV182" s="33"/>
      <c r="AW182" s="33"/>
      <c r="AX182" s="33"/>
      <c r="AY182" s="33"/>
      <c r="AZ182" s="33"/>
      <c r="BA182" s="33"/>
      <c r="BB182" s="33"/>
      <c r="BC182" s="33"/>
      <c r="BD182" s="33"/>
      <c r="BE182" s="33"/>
      <c r="BF182" s="33"/>
      <c r="BG182" s="33"/>
      <c r="BH182" s="33"/>
      <c r="BI182" s="33">
        <f t="shared" si="37"/>
        <v>0</v>
      </c>
      <c r="BJ182" s="33">
        <f t="shared" si="38"/>
        <v>0</v>
      </c>
      <c r="BK182" s="33"/>
      <c r="BL182" s="33"/>
      <c r="BM182" s="33"/>
      <c r="BN182" s="33"/>
      <c r="BO182" s="33"/>
      <c r="BP182" s="33"/>
      <c r="BQ182" s="33"/>
      <c r="BR182" s="33"/>
      <c r="BS182" s="33"/>
      <c r="BT182" s="33"/>
      <c r="BU182" s="33" t="str">
        <f t="shared" si="44"/>
        <v/>
      </c>
      <c r="BV182" s="33"/>
      <c r="BW182" s="33"/>
      <c r="BX182" s="33"/>
      <c r="BY182" s="33"/>
      <c r="BZ182" s="33"/>
      <c r="CA182" s="33"/>
      <c r="CB182" s="33"/>
      <c r="CC182" s="33"/>
      <c r="CD182" s="33"/>
      <c r="CE182" s="33"/>
      <c r="CF182" s="33"/>
      <c r="CG182" s="33" t="str">
        <f t="shared" si="43"/>
        <v/>
      </c>
      <c r="CH182" s="33" t="str">
        <f t="shared" si="43"/>
        <v/>
      </c>
      <c r="CI182" s="33" t="str">
        <f t="shared" si="43"/>
        <v/>
      </c>
      <c r="CJ182" s="33" t="str">
        <f t="shared" si="43"/>
        <v/>
      </c>
      <c r="CK182" s="33" t="str">
        <f t="shared" si="43"/>
        <v/>
      </c>
      <c r="CL182" s="33" t="str">
        <f t="shared" si="43"/>
        <v/>
      </c>
      <c r="CM182" s="33" t="str">
        <f t="shared" si="43"/>
        <v/>
      </c>
      <c r="CN182" s="33" t="str">
        <f t="shared" si="43"/>
        <v/>
      </c>
      <c r="CO182" s="33" t="str">
        <f t="shared" si="43"/>
        <v/>
      </c>
    </row>
    <row r="183" spans="1:93" s="58" customFormat="1" ht="16.5" customHeight="1" x14ac:dyDescent="0.15">
      <c r="A183" s="33">
        <v>31032414</v>
      </c>
      <c r="B183" s="33" t="s">
        <v>211</v>
      </c>
      <c r="C183" s="33" t="s">
        <v>228</v>
      </c>
      <c r="D183" s="33">
        <v>70</v>
      </c>
      <c r="E183" s="33" t="s">
        <v>1210</v>
      </c>
      <c r="F183" s="33">
        <v>1</v>
      </c>
      <c r="G183" s="33" t="s">
        <v>218</v>
      </c>
      <c r="H183" s="33">
        <v>2</v>
      </c>
      <c r="I183" s="33" t="str">
        <f>VLOOKUP($L183,怪物模板!$A:$N,MATCH(角色!I$1,模板表头,0),0)</f>
        <v>mag</v>
      </c>
      <c r="J183" s="33"/>
      <c r="K183" s="33"/>
      <c r="L183" s="33" t="s">
        <v>501</v>
      </c>
      <c r="M183" s="33" t="str">
        <f>VLOOKUP($L183,怪物模板!$A:$N,MATCH(角色!M$1,模板表头,0),0)</f>
        <v>死亡骑士</v>
      </c>
      <c r="N183" s="33" t="str">
        <f>VLOOKUP($L183,怪物模板!$A:$N,MATCH(角色!N$1,模板表头,0),0)</f>
        <v>统一BOSS模板</v>
      </c>
      <c r="O183" s="33" t="s">
        <v>38</v>
      </c>
      <c r="P183" s="33">
        <v>5</v>
      </c>
      <c r="Q183" s="33">
        <v>3</v>
      </c>
      <c r="R183" s="33">
        <f>VLOOKUP(P183,辅助表!$A$2:$B$10,2,FALSE)</f>
        <v>3</v>
      </c>
      <c r="S183" s="33" t="str">
        <f>VLOOKUP($L183,怪物模板!$A:$N,MATCH(角色!S$1,模板表头,0),0)</f>
        <v>chaos</v>
      </c>
      <c r="T183" s="33" t="s">
        <v>27</v>
      </c>
      <c r="U183" s="33" t="s">
        <v>1213</v>
      </c>
      <c r="V183" s="33"/>
      <c r="W183" s="33"/>
      <c r="X183" s="33"/>
      <c r="Y183" s="33">
        <v>13996208</v>
      </c>
      <c r="Z183" s="33"/>
      <c r="AA183" s="33"/>
      <c r="AB183" s="33">
        <v>4</v>
      </c>
      <c r="AC183" s="33">
        <v>6</v>
      </c>
      <c r="AD183" s="33"/>
      <c r="AE183" s="33">
        <f t="shared" si="41"/>
        <v>20</v>
      </c>
      <c r="AF183" s="33">
        <f t="shared" si="42"/>
        <v>50</v>
      </c>
      <c r="AG183" s="33" t="str">
        <f>VLOOKUP($L183,怪物模板!$A:$N,MATCH(角色!AG$1,模板表头,0),0)</f>
        <v>melee.knight_rider</v>
      </c>
      <c r="AH183" s="33">
        <f>IF(VLOOKUP($L183,怪物模板!$A:$N,MATCH(角色!AH$1,模板表头,0),0)=0,"",VLOOKUP($L183,怪物模板!$A:$N,MATCH(角色!AH$1,模板表头,0),0))</f>
        <v>11660301</v>
      </c>
      <c r="AI183" s="33">
        <f>IF(VLOOKUP($L183,怪物模板!$A:$N,MATCH(角色!AI$1,模板表头,0),0)=0,"",VLOOKUP($L183,怪物模板!$A:$N,MATCH(角色!AI$1,模板表头,0),0))</f>
        <v>11660302</v>
      </c>
      <c r="AJ183" s="33">
        <f>IF(VLOOKUP($L183,怪物模板!$A:$N,MATCH(角色!AJ$1,模板表头,0),0)=0,"",VLOOKUP($L183,怪物模板!$A:$N,MATCH(角色!AJ$1,模板表头,0),0))</f>
        <v>11660303</v>
      </c>
      <c r="AK183" s="33">
        <f>IF(VLOOKUP($L183,怪物模板!$A:$N,MATCH(角色!AK$1,模板表头,0),0)=0,"",VLOOKUP($L183,怪物模板!$A:$N,MATCH(角色!AK$1,模板表头,0),0))</f>
        <v>11660304</v>
      </c>
      <c r="AL183" s="33" t="str">
        <f>IF(VLOOKUP($L183,怪物模板!$A:$N,MATCH(角色!AL$1,模板表头,0),0)=0,"",VLOOKUP($L183,怪物模板!$A:$N,MATCH(角色!AL$1,模板表头,0),0))</f>
        <v/>
      </c>
      <c r="AM183" s="33" t="str">
        <f>VLOOKUP($L183,怪物模板!$A:$N,MATCH(角色!AM$1,模板表头,0),0)</f>
        <v>lich_king</v>
      </c>
      <c r="AN183" s="33">
        <v>1.8</v>
      </c>
      <c r="AO183" s="33">
        <v>1</v>
      </c>
      <c r="AP183" s="33"/>
      <c r="AQ183" s="33"/>
      <c r="AR183" s="33" t="s">
        <v>181</v>
      </c>
      <c r="AS183" s="33"/>
      <c r="AT183" s="33">
        <v>92430202</v>
      </c>
      <c r="AU183" s="33"/>
      <c r="AV183" s="33"/>
      <c r="AW183" s="33"/>
      <c r="AX183" s="33"/>
      <c r="AY183" s="33"/>
      <c r="AZ183" s="33"/>
      <c r="BA183" s="33"/>
      <c r="BB183" s="33"/>
      <c r="BC183" s="33"/>
      <c r="BD183" s="33"/>
      <c r="BE183" s="33"/>
      <c r="BF183" s="33"/>
      <c r="BG183" s="33"/>
      <c r="BH183" s="33"/>
      <c r="BI183" s="33">
        <f t="shared" si="37"/>
        <v>0</v>
      </c>
      <c r="BJ183" s="33">
        <f t="shared" si="38"/>
        <v>0</v>
      </c>
      <c r="BK183" s="33"/>
      <c r="BL183" s="33"/>
      <c r="BM183" s="33"/>
      <c r="BN183" s="33"/>
      <c r="BO183" s="33"/>
      <c r="BP183" s="33"/>
      <c r="BQ183" s="33"/>
      <c r="BR183" s="33"/>
      <c r="BS183" s="33"/>
      <c r="BT183" s="33"/>
      <c r="BU183" s="33" t="str">
        <f t="shared" si="44"/>
        <v/>
      </c>
      <c r="BV183" s="33"/>
      <c r="BW183" s="33"/>
      <c r="BX183" s="33"/>
      <c r="BY183" s="33"/>
      <c r="BZ183" s="33"/>
      <c r="CA183" s="33"/>
      <c r="CB183" s="33"/>
      <c r="CC183" s="33"/>
      <c r="CD183" s="33"/>
      <c r="CE183" s="33"/>
      <c r="CF183" s="33"/>
      <c r="CG183" s="33" t="str">
        <f t="shared" si="43"/>
        <v/>
      </c>
      <c r="CH183" s="33" t="str">
        <f t="shared" si="43"/>
        <v/>
      </c>
      <c r="CI183" s="33" t="str">
        <f t="shared" si="43"/>
        <v/>
      </c>
      <c r="CJ183" s="33" t="str">
        <f t="shared" si="43"/>
        <v/>
      </c>
      <c r="CK183" s="33" t="str">
        <f t="shared" si="43"/>
        <v/>
      </c>
      <c r="CL183" s="33" t="str">
        <f t="shared" si="43"/>
        <v/>
      </c>
      <c r="CM183" s="33" t="str">
        <f t="shared" si="43"/>
        <v/>
      </c>
      <c r="CN183" s="33" t="str">
        <f t="shared" si="43"/>
        <v/>
      </c>
      <c r="CO183" s="33" t="str">
        <f t="shared" si="43"/>
        <v/>
      </c>
    </row>
    <row r="184" spans="1:93" s="58" customFormat="1" ht="16.5" customHeight="1" x14ac:dyDescent="0.15">
      <c r="A184" s="33">
        <v>31032415</v>
      </c>
      <c r="B184" s="33" t="s">
        <v>205</v>
      </c>
      <c r="C184" s="33" t="s">
        <v>228</v>
      </c>
      <c r="D184" s="33">
        <v>70</v>
      </c>
      <c r="E184" s="33" t="s">
        <v>1210</v>
      </c>
      <c r="F184" s="33">
        <v>1</v>
      </c>
      <c r="G184" s="33" t="s">
        <v>218</v>
      </c>
      <c r="H184" s="33">
        <v>2</v>
      </c>
      <c r="I184" s="33" t="str">
        <f>VLOOKUP($L184,怪物模板!$A:$N,MATCH(角色!I$1,模板表头,0),0)</f>
        <v>mag</v>
      </c>
      <c r="J184" s="33"/>
      <c r="K184" s="33"/>
      <c r="L184" s="33" t="s">
        <v>388</v>
      </c>
      <c r="M184" s="33" t="str">
        <f>VLOOKUP($L184,怪物模板!$A:$N,MATCH(角色!M$1,模板表头,0),0)</f>
        <v>无对应英雄</v>
      </c>
      <c r="N184" s="33" t="str">
        <f>VLOOKUP($L184,怪物模板!$A:$N,MATCH(角色!N$1,模板表头,0),0)</f>
        <v>统一BOSS模板</v>
      </c>
      <c r="O184" s="33" t="s">
        <v>38</v>
      </c>
      <c r="P184" s="33">
        <v>5</v>
      </c>
      <c r="Q184" s="33">
        <v>3</v>
      </c>
      <c r="R184" s="33">
        <f>VLOOKUP(P184,辅助表!$A$2:$B$10,2,FALSE)</f>
        <v>3</v>
      </c>
      <c r="S184" s="33" t="str">
        <f>VLOOKUP($L184,怪物模板!$A:$N,MATCH(角色!S$1,模板表头,0),0)</f>
        <v>chaos</v>
      </c>
      <c r="T184" s="33" t="s">
        <v>27</v>
      </c>
      <c r="U184" s="33" t="s">
        <v>1213</v>
      </c>
      <c r="V184" s="33"/>
      <c r="W184" s="33"/>
      <c r="X184" s="33"/>
      <c r="Y184" s="33">
        <v>13996206</v>
      </c>
      <c r="Z184" s="33"/>
      <c r="AA184" s="33"/>
      <c r="AB184" s="33">
        <v>4</v>
      </c>
      <c r="AC184" s="33">
        <v>6</v>
      </c>
      <c r="AD184" s="33"/>
      <c r="AE184" s="33">
        <f t="shared" si="41"/>
        <v>20</v>
      </c>
      <c r="AF184" s="33">
        <f t="shared" si="42"/>
        <v>50</v>
      </c>
      <c r="AG184" s="33" t="str">
        <f>VLOOKUP($L184,怪物模板!$A:$N,MATCH(角色!AG$1,模板表头,0),0)</f>
        <v>misc.5skills_target_is_valid</v>
      </c>
      <c r="AH184" s="33">
        <f>IF(VLOOKUP($L184,怪物模板!$A:$N,MATCH(角色!AH$1,模板表头,0),0)=0,"",VLOOKUP($L184,怪物模板!$A:$N,MATCH(角色!AH$1,模板表头,0),0))</f>
        <v>11860501</v>
      </c>
      <c r="AI184" s="33">
        <f>IF(VLOOKUP($L184,怪物模板!$A:$N,MATCH(角色!AI$1,模板表头,0),0)=0,"",VLOOKUP($L184,怪物模板!$A:$N,MATCH(角色!AI$1,模板表头,0),0))</f>
        <v>11860502</v>
      </c>
      <c r="AJ184" s="33">
        <f>IF(VLOOKUP($L184,怪物模板!$A:$N,MATCH(角色!AJ$1,模板表头,0),0)=0,"",VLOOKUP($L184,怪物模板!$A:$N,MATCH(角色!AJ$1,模板表头,0),0))</f>
        <v>11860503</v>
      </c>
      <c r="AK184" s="33">
        <f>IF(VLOOKUP($L184,怪物模板!$A:$N,MATCH(角色!AK$1,模板表头,0),0)=0,"",VLOOKUP($L184,怪物模板!$A:$N,MATCH(角色!AK$1,模板表头,0),0))</f>
        <v>11999517</v>
      </c>
      <c r="AL184" s="33" t="str">
        <f>IF(VLOOKUP($L184,怪物模板!$A:$N,MATCH(角色!AL$1,模板表头,0),0)=0,"",VLOOKUP($L184,怪物模板!$A:$N,MATCH(角色!AL$1,模板表头,0),0))</f>
        <v/>
      </c>
      <c r="AM184" s="33" t="str">
        <f>VLOOKUP($L184,怪物模板!$A:$N,MATCH(角色!AM$1,模板表头,0),0)</f>
        <v>lohsemartheron</v>
      </c>
      <c r="AN184" s="33">
        <v>1.8</v>
      </c>
      <c r="AO184" s="33">
        <v>1</v>
      </c>
      <c r="AP184" s="33"/>
      <c r="AQ184" s="33"/>
      <c r="AR184" s="33" t="s">
        <v>181</v>
      </c>
      <c r="AS184" s="33"/>
      <c r="AT184" s="33">
        <v>92430205</v>
      </c>
      <c r="AU184" s="33"/>
      <c r="AV184" s="33"/>
      <c r="AW184" s="33"/>
      <c r="AX184" s="33"/>
      <c r="AY184" s="33"/>
      <c r="AZ184" s="33"/>
      <c r="BA184" s="33"/>
      <c r="BB184" s="33"/>
      <c r="BC184" s="33"/>
      <c r="BD184" s="33"/>
      <c r="BE184" s="33"/>
      <c r="BF184" s="33"/>
      <c r="BG184" s="33"/>
      <c r="BH184" s="33"/>
      <c r="BI184" s="33">
        <f t="shared" si="37"/>
        <v>0</v>
      </c>
      <c r="BJ184" s="33">
        <f t="shared" si="38"/>
        <v>0</v>
      </c>
      <c r="BK184" s="33"/>
      <c r="BL184" s="33"/>
      <c r="BM184" s="33"/>
      <c r="BN184" s="33"/>
      <c r="BO184" s="33"/>
      <c r="BP184" s="33"/>
      <c r="BQ184" s="33"/>
      <c r="BR184" s="33"/>
      <c r="BS184" s="33"/>
      <c r="BT184" s="33"/>
      <c r="BU184" s="33" t="str">
        <f t="shared" si="44"/>
        <v/>
      </c>
      <c r="BV184" s="33"/>
      <c r="BW184" s="33"/>
      <c r="BX184" s="33"/>
      <c r="BY184" s="33"/>
      <c r="BZ184" s="33"/>
      <c r="CA184" s="33"/>
      <c r="CB184" s="33"/>
      <c r="CC184" s="33"/>
      <c r="CD184" s="33"/>
      <c r="CE184" s="33"/>
      <c r="CF184" s="33"/>
      <c r="CG184" s="33" t="str">
        <f t="shared" si="43"/>
        <v/>
      </c>
      <c r="CH184" s="33" t="str">
        <f t="shared" si="43"/>
        <v/>
      </c>
      <c r="CI184" s="33" t="str">
        <f t="shared" si="43"/>
        <v/>
      </c>
      <c r="CJ184" s="33" t="str">
        <f t="shared" si="43"/>
        <v/>
      </c>
      <c r="CK184" s="33" t="str">
        <f t="shared" si="43"/>
        <v/>
      </c>
      <c r="CL184" s="33" t="str">
        <f t="shared" si="43"/>
        <v/>
      </c>
      <c r="CM184" s="33" t="str">
        <f t="shared" si="43"/>
        <v/>
      </c>
      <c r="CN184" s="33" t="str">
        <f t="shared" si="43"/>
        <v/>
      </c>
      <c r="CO184" s="33" t="str">
        <f t="shared" si="43"/>
        <v/>
      </c>
    </row>
    <row r="185" spans="1:93" s="58" customFormat="1" ht="16.5" customHeight="1" x14ac:dyDescent="0.15">
      <c r="A185" s="33">
        <v>31032416</v>
      </c>
      <c r="B185" s="33" t="s">
        <v>200</v>
      </c>
      <c r="C185" s="33" t="s">
        <v>228</v>
      </c>
      <c r="D185" s="33">
        <v>70</v>
      </c>
      <c r="E185" s="33" t="s">
        <v>1210</v>
      </c>
      <c r="F185" s="33">
        <v>1</v>
      </c>
      <c r="G185" s="33" t="s">
        <v>218</v>
      </c>
      <c r="H185" s="33">
        <v>3</v>
      </c>
      <c r="I185" s="33" t="str">
        <f>VLOOKUP($L185,怪物模板!$A:$N,MATCH(角色!I$1,模板表头,0),0)</f>
        <v>mag</v>
      </c>
      <c r="J185" s="33"/>
      <c r="K185" s="33"/>
      <c r="L185" s="33" t="s">
        <v>421</v>
      </c>
      <c r="M185" s="33" t="str">
        <f>VLOOKUP($L185,怪物模板!$A:$N,MATCH(角色!M$1,模板表头,0),0)</f>
        <v>嗜血狼人</v>
      </c>
      <c r="N185" s="33" t="str">
        <f>VLOOKUP($L185,怪物模板!$A:$N,MATCH(角色!N$1,模板表头,0),0)</f>
        <v>BOSS4技能版</v>
      </c>
      <c r="O185" s="33" t="s">
        <v>37</v>
      </c>
      <c r="P185" s="33">
        <v>7</v>
      </c>
      <c r="Q185" s="33">
        <v>4</v>
      </c>
      <c r="R185" s="33">
        <v>4</v>
      </c>
      <c r="S185" s="33" t="str">
        <f>VLOOKUP($L185,怪物模板!$A:$N,MATCH(角色!S$1,模板表头,0),0)</f>
        <v>horde</v>
      </c>
      <c r="T185" s="33" t="s">
        <v>27</v>
      </c>
      <c r="U185" s="33" t="s">
        <v>1213</v>
      </c>
      <c r="V185" s="33"/>
      <c r="W185" s="33"/>
      <c r="X185" s="33"/>
      <c r="Y185" s="33">
        <v>13996206</v>
      </c>
      <c r="Z185" s="33"/>
      <c r="AA185" s="33"/>
      <c r="AB185" s="33">
        <v>4</v>
      </c>
      <c r="AC185" s="33">
        <v>6</v>
      </c>
      <c r="AD185" s="33"/>
      <c r="AE185" s="33">
        <f t="shared" si="41"/>
        <v>20</v>
      </c>
      <c r="AF185" s="33">
        <f t="shared" si="42"/>
        <v>50</v>
      </c>
      <c r="AG185" s="33" t="str">
        <f>VLOOKUP($L185,怪物模板!$A:$N,MATCH(角色!AG$1,模板表头,0),0)</f>
        <v>melee.greymane</v>
      </c>
      <c r="AH185" s="33">
        <f>IF(VLOOKUP($L185,怪物模板!$A:$N,MATCH(角色!AH$1,模板表头,0),0)=0,"",VLOOKUP($L185,怪物模板!$A:$N,MATCH(角色!AH$1,模板表头,0),0))</f>
        <v>11960501</v>
      </c>
      <c r="AI185" s="33">
        <f>IF(VLOOKUP($L185,怪物模板!$A:$N,MATCH(角色!AI$1,模板表头,0),0)=0,"",VLOOKUP($L185,怪物模板!$A:$N,MATCH(角色!AI$1,模板表头,0),0))</f>
        <v>11960502</v>
      </c>
      <c r="AJ185" s="33">
        <f>IF(VLOOKUP($L185,怪物模板!$A:$N,MATCH(角色!AJ$1,模板表头,0),0)=0,"",VLOOKUP($L185,怪物模板!$A:$N,MATCH(角色!AJ$1,模板表头,0),0))</f>
        <v>11960503</v>
      </c>
      <c r="AK185" s="33">
        <f>IF(VLOOKUP($L185,怪物模板!$A:$N,MATCH(角色!AK$1,模板表头,0),0)=0,"",VLOOKUP($L185,怪物模板!$A:$N,MATCH(角色!AK$1,模板表头,0),0))</f>
        <v>11960504</v>
      </c>
      <c r="AL185" s="33" t="str">
        <f>IF(VLOOKUP($L185,怪物模板!$A:$N,MATCH(角色!AL$1,模板表头,0),0)=0,"",VLOOKUP($L185,怪物模板!$A:$N,MATCH(角色!AL$1,模板表头,0),0))</f>
        <v/>
      </c>
      <c r="AM185" s="33" t="str">
        <f>VLOOKUP($L185,怪物模板!$A:$N,MATCH(角色!AM$1,模板表头,0),0)</f>
        <v>greymane_boss</v>
      </c>
      <c r="AN185" s="33">
        <v>1.8</v>
      </c>
      <c r="AO185" s="33">
        <v>1</v>
      </c>
      <c r="AP185" s="33"/>
      <c r="AQ185" s="33"/>
      <c r="AR185" s="33" t="s">
        <v>181</v>
      </c>
      <c r="AS185" s="33"/>
      <c r="AT185" s="33">
        <v>92430205</v>
      </c>
      <c r="AU185" s="33"/>
      <c r="AV185" s="33"/>
      <c r="AW185" s="33"/>
      <c r="AX185" s="33"/>
      <c r="AY185" s="33"/>
      <c r="AZ185" s="33"/>
      <c r="BA185" s="33"/>
      <c r="BB185" s="33"/>
      <c r="BC185" s="33"/>
      <c r="BD185" s="33"/>
      <c r="BE185" s="33"/>
      <c r="BF185" s="33"/>
      <c r="BG185" s="33"/>
      <c r="BH185" s="33"/>
      <c r="BI185" s="33">
        <f t="shared" si="37"/>
        <v>0</v>
      </c>
      <c r="BJ185" s="33">
        <f t="shared" si="38"/>
        <v>0</v>
      </c>
      <c r="BK185" s="33"/>
      <c r="BL185" s="33"/>
      <c r="BM185" s="33"/>
      <c r="BN185" s="33"/>
      <c r="BO185" s="33"/>
      <c r="BP185" s="33"/>
      <c r="BQ185" s="33"/>
      <c r="BR185" s="33"/>
      <c r="BS185" s="33"/>
      <c r="BT185" s="33"/>
      <c r="BU185" s="33" t="str">
        <f t="shared" si="44"/>
        <v/>
      </c>
      <c r="BV185" s="33"/>
      <c r="BW185" s="33"/>
      <c r="BX185" s="33"/>
      <c r="BY185" s="33"/>
      <c r="BZ185" s="33"/>
      <c r="CA185" s="33"/>
      <c r="CB185" s="33"/>
      <c r="CC185" s="33"/>
      <c r="CD185" s="33"/>
      <c r="CE185" s="33"/>
      <c r="CF185" s="33"/>
      <c r="CG185" s="33" t="str">
        <f t="shared" si="43"/>
        <v/>
      </c>
      <c r="CH185" s="33" t="str">
        <f t="shared" si="43"/>
        <v/>
      </c>
      <c r="CI185" s="33" t="str">
        <f t="shared" si="43"/>
        <v/>
      </c>
      <c r="CJ185" s="33" t="str">
        <f t="shared" si="43"/>
        <v/>
      </c>
      <c r="CK185" s="33" t="str">
        <f t="shared" si="43"/>
        <v/>
      </c>
      <c r="CL185" s="33" t="str">
        <f t="shared" si="43"/>
        <v/>
      </c>
      <c r="CM185" s="33" t="str">
        <f t="shared" si="43"/>
        <v/>
      </c>
      <c r="CN185" s="33" t="str">
        <f t="shared" si="43"/>
        <v/>
      </c>
      <c r="CO185" s="33" t="str">
        <f t="shared" si="43"/>
        <v/>
      </c>
    </row>
    <row r="186" spans="1:93" s="58" customFormat="1" ht="16.5" customHeight="1" x14ac:dyDescent="0.15">
      <c r="A186" s="33">
        <v>31032417</v>
      </c>
      <c r="B186" s="33" t="s">
        <v>202</v>
      </c>
      <c r="C186" s="33" t="s">
        <v>228</v>
      </c>
      <c r="D186" s="33">
        <v>70</v>
      </c>
      <c r="E186" s="33" t="s">
        <v>1210</v>
      </c>
      <c r="F186" s="33">
        <v>1</v>
      </c>
      <c r="G186" s="33" t="s">
        <v>218</v>
      </c>
      <c r="H186" s="33">
        <v>2</v>
      </c>
      <c r="I186" s="33" t="str">
        <f>VLOOKUP($L186,怪物模板!$A:$N,MATCH(角色!I$1,模板表头,0),0)</f>
        <v>mag</v>
      </c>
      <c r="J186" s="33"/>
      <c r="K186" s="33"/>
      <c r="L186" s="33" t="s">
        <v>418</v>
      </c>
      <c r="M186" s="33" t="str">
        <f>VLOOKUP($L186,怪物模板!$A:$N,MATCH(角色!M$1,模板表头,0),0)</f>
        <v>地狱咆哮</v>
      </c>
      <c r="N186" s="33" t="str">
        <f>VLOOKUP($L186,怪物模板!$A:$N,MATCH(角色!N$1,模板表头,0),0)</f>
        <v>BOSS版，多重镜像</v>
      </c>
      <c r="O186" s="33" t="s">
        <v>38</v>
      </c>
      <c r="P186" s="33">
        <v>5</v>
      </c>
      <c r="Q186" s="33">
        <v>3</v>
      </c>
      <c r="R186" s="33">
        <f>VLOOKUP(P186,辅助表!$A$2:$B$10,2,FALSE)</f>
        <v>3</v>
      </c>
      <c r="S186" s="33" t="str">
        <f>VLOOKUP($L186,怪物模板!$A:$N,MATCH(角色!S$1,模板表头,0),0)</f>
        <v>horde</v>
      </c>
      <c r="T186" s="33" t="s">
        <v>27</v>
      </c>
      <c r="U186" s="33" t="s">
        <v>1213</v>
      </c>
      <c r="V186" s="33"/>
      <c r="W186" s="33"/>
      <c r="X186" s="33"/>
      <c r="Y186" s="33">
        <v>13996206</v>
      </c>
      <c r="Z186" s="33"/>
      <c r="AA186" s="33"/>
      <c r="AB186" s="33">
        <v>4</v>
      </c>
      <c r="AC186" s="33">
        <v>6</v>
      </c>
      <c r="AD186" s="33"/>
      <c r="AE186" s="33">
        <f t="shared" si="41"/>
        <v>20</v>
      </c>
      <c r="AF186" s="33">
        <f t="shared" si="42"/>
        <v>50</v>
      </c>
      <c r="AG186" s="33" t="str">
        <f>VLOOKUP($L186,怪物模板!$A:$N,MATCH(角色!AG$1,模板表头,0),0)</f>
        <v>melee.grom</v>
      </c>
      <c r="AH186" s="33">
        <f>IF(VLOOKUP($L186,怪物模板!$A:$N,MATCH(角色!AH$1,模板表头,0),0)=0,"",VLOOKUP($L186,怪物模板!$A:$N,MATCH(角色!AH$1,模板表头,0),0))</f>
        <v>11860201</v>
      </c>
      <c r="AI186" s="33">
        <f>IF(VLOOKUP($L186,怪物模板!$A:$N,MATCH(角色!AI$1,模板表头,0),0)=0,"",VLOOKUP($L186,怪物模板!$A:$N,MATCH(角色!AI$1,模板表头,0),0))</f>
        <v>11999531</v>
      </c>
      <c r="AJ186" s="33">
        <f>IF(VLOOKUP($L186,怪物模板!$A:$N,MATCH(角色!AJ$1,模板表头,0),0)=0,"",VLOOKUP($L186,怪物模板!$A:$N,MATCH(角色!AJ$1,模板表头,0),0))</f>
        <v>11999534</v>
      </c>
      <c r="AK186" s="33">
        <f>IF(VLOOKUP($L186,怪物模板!$A:$N,MATCH(角色!AK$1,模板表头,0),0)=0,"",VLOOKUP($L186,怪物模板!$A:$N,MATCH(角色!AK$1,模板表头,0),0))</f>
        <v>11860204</v>
      </c>
      <c r="AL186" s="33" t="str">
        <f>IF(VLOOKUP($L186,怪物模板!$A:$N,MATCH(角色!AL$1,模板表头,0),0)=0,"",VLOOKUP($L186,怪物模板!$A:$N,MATCH(角色!AL$1,模板表头,0),0))</f>
        <v/>
      </c>
      <c r="AM186" s="33" t="str">
        <f>VLOOKUP($L186,怪物模板!$A:$N,MATCH(角色!AM$1,模板表头,0),0)</f>
        <v>grom</v>
      </c>
      <c r="AN186" s="33">
        <v>1.8</v>
      </c>
      <c r="AO186" s="33">
        <v>1</v>
      </c>
      <c r="AP186" s="33"/>
      <c r="AQ186" s="33"/>
      <c r="AR186" s="33" t="s">
        <v>181</v>
      </c>
      <c r="AS186" s="33"/>
      <c r="AT186" s="33">
        <v>92430205</v>
      </c>
      <c r="AU186" s="33"/>
      <c r="AV186" s="33"/>
      <c r="AW186" s="33"/>
      <c r="AX186" s="33"/>
      <c r="AY186" s="33"/>
      <c r="AZ186" s="33"/>
      <c r="BA186" s="33"/>
      <c r="BB186" s="33"/>
      <c r="BC186" s="33"/>
      <c r="BD186" s="33"/>
      <c r="BE186" s="33"/>
      <c r="BF186" s="33"/>
      <c r="BG186" s="33"/>
      <c r="BH186" s="33"/>
      <c r="BI186" s="33">
        <f t="shared" si="37"/>
        <v>0</v>
      </c>
      <c r="BJ186" s="33">
        <f t="shared" si="38"/>
        <v>0</v>
      </c>
      <c r="BK186" s="33"/>
      <c r="BL186" s="33"/>
      <c r="BM186" s="33"/>
      <c r="BN186" s="33"/>
      <c r="BO186" s="33"/>
      <c r="BP186" s="33"/>
      <c r="BQ186" s="33"/>
      <c r="BR186" s="33"/>
      <c r="BS186" s="33"/>
      <c r="BT186" s="33"/>
      <c r="BU186" s="33" t="str">
        <f t="shared" si="44"/>
        <v/>
      </c>
      <c r="BV186" s="33"/>
      <c r="BW186" s="33"/>
      <c r="BX186" s="33"/>
      <c r="BY186" s="33"/>
      <c r="BZ186" s="33"/>
      <c r="CA186" s="33"/>
      <c r="CB186" s="33"/>
      <c r="CC186" s="33"/>
      <c r="CD186" s="33"/>
      <c r="CE186" s="33"/>
      <c r="CF186" s="33"/>
      <c r="CG186" s="33" t="str">
        <f t="shared" si="43"/>
        <v/>
      </c>
      <c r="CH186" s="33" t="str">
        <f t="shared" si="43"/>
        <v/>
      </c>
      <c r="CI186" s="33" t="str">
        <f t="shared" si="43"/>
        <v/>
      </c>
      <c r="CJ186" s="33" t="str">
        <f t="shared" si="43"/>
        <v/>
      </c>
      <c r="CK186" s="33" t="str">
        <f t="shared" si="43"/>
        <v/>
      </c>
      <c r="CL186" s="33" t="str">
        <f t="shared" si="43"/>
        <v/>
      </c>
      <c r="CM186" s="33" t="str">
        <f t="shared" si="43"/>
        <v/>
      </c>
      <c r="CN186" s="33" t="str">
        <f t="shared" si="43"/>
        <v/>
      </c>
      <c r="CO186" s="33" t="str">
        <f t="shared" si="43"/>
        <v/>
      </c>
    </row>
    <row r="187" spans="1:93" s="58" customFormat="1" ht="16.5" customHeight="1" x14ac:dyDescent="0.15">
      <c r="A187" s="33">
        <v>31032418</v>
      </c>
      <c r="B187" s="33" t="s">
        <v>207</v>
      </c>
      <c r="C187" s="33" t="s">
        <v>228</v>
      </c>
      <c r="D187" s="33">
        <v>70</v>
      </c>
      <c r="E187" s="33" t="s">
        <v>1210</v>
      </c>
      <c r="F187" s="33">
        <v>1</v>
      </c>
      <c r="G187" s="33" t="s">
        <v>218</v>
      </c>
      <c r="H187" s="33">
        <v>3</v>
      </c>
      <c r="I187" s="33" t="str">
        <f>VLOOKUP($L187,怪物模板!$A:$N,MATCH(角色!I$1,模板表头,0),0)</f>
        <v>phy</v>
      </c>
      <c r="J187" s="33"/>
      <c r="K187" s="33"/>
      <c r="L187" s="33" t="s">
        <v>419</v>
      </c>
      <c r="M187" s="33" t="str">
        <f>VLOOKUP($L187,怪物模板!$A:$N,MATCH(角色!M$1,模板表头,0),0)</f>
        <v>无对应英雄</v>
      </c>
      <c r="N187" s="33" t="str">
        <f>VLOOKUP($L187,怪物模板!$A:$N,MATCH(角色!N$1,模板表头,0),0)</f>
        <v>特别BOSS版</v>
      </c>
      <c r="O187" s="33" t="s">
        <v>37</v>
      </c>
      <c r="P187" s="33">
        <v>7</v>
      </c>
      <c r="Q187" s="33">
        <v>4</v>
      </c>
      <c r="R187" s="33">
        <v>4</v>
      </c>
      <c r="S187" s="33" t="str">
        <f>VLOOKUP($L187,怪物模板!$A:$N,MATCH(角色!S$1,模板表头,0),0)</f>
        <v>horde</v>
      </c>
      <c r="T187" s="33" t="s">
        <v>27</v>
      </c>
      <c r="U187" s="33" t="s">
        <v>1213</v>
      </c>
      <c r="V187" s="33"/>
      <c r="W187" s="33"/>
      <c r="X187" s="33"/>
      <c r="Y187" s="33">
        <v>13996208</v>
      </c>
      <c r="Z187" s="33"/>
      <c r="AA187" s="33"/>
      <c r="AB187" s="33">
        <v>4</v>
      </c>
      <c r="AC187" s="33">
        <v>6</v>
      </c>
      <c r="AD187" s="33"/>
      <c r="AE187" s="33">
        <f t="shared" si="41"/>
        <v>20</v>
      </c>
      <c r="AF187" s="33">
        <f t="shared" si="42"/>
        <v>50</v>
      </c>
      <c r="AG187" s="33" t="str">
        <f>VLOOKUP($L187,怪物模板!$A:$N,MATCH(角色!AG$1,模板表头,0),0)</f>
        <v>melee.taranzhu</v>
      </c>
      <c r="AH187" s="33">
        <f>IF(VLOOKUP($L187,怪物模板!$A:$N,MATCH(角色!AH$1,模板表头,0),0)=0,"",VLOOKUP($L187,怪物模板!$A:$N,MATCH(角色!AH$1,模板表头,0),0))</f>
        <v>11999548</v>
      </c>
      <c r="AI187" s="33">
        <f>IF(VLOOKUP($L187,怪物模板!$A:$N,MATCH(角色!AI$1,模板表头,0),0)=0,"",VLOOKUP($L187,怪物模板!$A:$N,MATCH(角色!AI$1,模板表头,0),0))</f>
        <v>11999522</v>
      </c>
      <c r="AJ187" s="33">
        <f>IF(VLOOKUP($L187,怪物模板!$A:$N,MATCH(角色!AJ$1,模板表头,0),0)=0,"",VLOOKUP($L187,怪物模板!$A:$N,MATCH(角色!AJ$1,模板表头,0),0))</f>
        <v>11999523</v>
      </c>
      <c r="AK187" s="33">
        <f>IF(VLOOKUP($L187,怪物模板!$A:$N,MATCH(角色!AK$1,模板表头,0),0)=0,"",VLOOKUP($L187,怪物模板!$A:$N,MATCH(角色!AK$1,模板表头,0),0))</f>
        <v>11999505</v>
      </c>
      <c r="AL187" s="33" t="str">
        <f>IF(VLOOKUP($L187,怪物模板!$A:$N,MATCH(角色!AL$1,模板表头,0),0)=0,"",VLOOKUP($L187,怪物模板!$A:$N,MATCH(角色!AL$1,模板表头,0),0))</f>
        <v/>
      </c>
      <c r="AM187" s="33" t="str">
        <f>VLOOKUP($L187,怪物模板!$A:$N,MATCH(角色!AM$1,模板表头,0),0)</f>
        <v>taranzhu_boss</v>
      </c>
      <c r="AN187" s="33">
        <v>1.8</v>
      </c>
      <c r="AO187" s="33">
        <v>1</v>
      </c>
      <c r="AP187" s="33"/>
      <c r="AQ187" s="33"/>
      <c r="AR187" s="33" t="s">
        <v>181</v>
      </c>
      <c r="AS187" s="33"/>
      <c r="AT187" s="33">
        <v>92430202</v>
      </c>
      <c r="AU187" s="33"/>
      <c r="AV187" s="33"/>
      <c r="AW187" s="33"/>
      <c r="AX187" s="33"/>
      <c r="AY187" s="33"/>
      <c r="AZ187" s="33"/>
      <c r="BA187" s="33"/>
      <c r="BB187" s="33"/>
      <c r="BC187" s="33"/>
      <c r="BD187" s="33"/>
      <c r="BE187" s="33"/>
      <c r="BF187" s="33"/>
      <c r="BG187" s="33"/>
      <c r="BH187" s="33"/>
      <c r="BI187" s="33">
        <f t="shared" si="37"/>
        <v>0</v>
      </c>
      <c r="BJ187" s="33">
        <f t="shared" si="38"/>
        <v>0</v>
      </c>
      <c r="BK187" s="33"/>
      <c r="BL187" s="33"/>
      <c r="BM187" s="33"/>
      <c r="BN187" s="33"/>
      <c r="BO187" s="33"/>
      <c r="BP187" s="33"/>
      <c r="BQ187" s="33"/>
      <c r="BR187" s="33"/>
      <c r="BS187" s="33"/>
      <c r="BT187" s="33"/>
      <c r="BU187" s="33" t="str">
        <f t="shared" si="44"/>
        <v/>
      </c>
      <c r="BV187" s="33"/>
      <c r="BW187" s="33"/>
      <c r="BX187" s="33"/>
      <c r="BY187" s="33"/>
      <c r="BZ187" s="33"/>
      <c r="CA187" s="33"/>
      <c r="CB187" s="33"/>
      <c r="CC187" s="33"/>
      <c r="CD187" s="33"/>
      <c r="CE187" s="33"/>
      <c r="CF187" s="33"/>
      <c r="CG187" s="33" t="str">
        <f t="shared" si="43"/>
        <v/>
      </c>
      <c r="CH187" s="33" t="str">
        <f t="shared" si="43"/>
        <v/>
      </c>
      <c r="CI187" s="33" t="str">
        <f t="shared" si="43"/>
        <v/>
      </c>
      <c r="CJ187" s="33" t="str">
        <f t="shared" si="43"/>
        <v/>
      </c>
      <c r="CK187" s="33" t="str">
        <f t="shared" si="43"/>
        <v/>
      </c>
      <c r="CL187" s="33" t="str">
        <f t="shared" si="43"/>
        <v/>
      </c>
      <c r="CM187" s="33" t="str">
        <f t="shared" si="43"/>
        <v/>
      </c>
      <c r="CN187" s="33" t="str">
        <f t="shared" si="43"/>
        <v/>
      </c>
      <c r="CO187" s="33" t="str">
        <f t="shared" si="43"/>
        <v/>
      </c>
    </row>
    <row r="188" spans="1:93" s="11" customFormat="1" ht="16.5" customHeight="1" x14ac:dyDescent="0.15">
      <c r="A188" s="27">
        <v>31033000</v>
      </c>
      <c r="B188" s="27" t="s">
        <v>135</v>
      </c>
      <c r="C188" s="27" t="s">
        <v>469</v>
      </c>
      <c r="D188" s="27">
        <v>1</v>
      </c>
      <c r="E188" s="27" t="s">
        <v>426</v>
      </c>
      <c r="F188" s="27">
        <v>1</v>
      </c>
      <c r="G188" s="27" t="s">
        <v>104</v>
      </c>
      <c r="H188" s="27">
        <v>1</v>
      </c>
      <c r="I188" s="27" t="str">
        <f>VLOOKUP($L188,怪物模板!$A:$N,MATCH(角色!I$1,模板表头,0),0)</f>
        <v>phy</v>
      </c>
      <c r="J188" s="27"/>
      <c r="K188" s="27"/>
      <c r="L188" s="27" t="s">
        <v>429</v>
      </c>
      <c r="M188" s="27" t="str">
        <f>VLOOKUP($L188,怪物模板!$A:$N,MATCH(角色!M$1,模板表头,0),0)</f>
        <v>无对应英雄</v>
      </c>
      <c r="N188" s="27" t="str">
        <f>VLOOKUP($L188,怪物模板!$A:$N,MATCH(角色!N$1,模板表头,0),0)</f>
        <v>夺宝奇兵专用、路线5</v>
      </c>
      <c r="O188" s="27" t="s">
        <v>38</v>
      </c>
      <c r="P188" s="27">
        <v>2</v>
      </c>
      <c r="Q188" s="27">
        <v>2</v>
      </c>
      <c r="R188" s="27">
        <f>VLOOKUP(P188,[1]辅助表!$A$2:$B$10,2,FALSE)</f>
        <v>2</v>
      </c>
      <c r="S188" s="27" t="str">
        <f>VLOOKUP($L188,怪物模板!$A:$N,MATCH(角色!S$1,模板表头,0),0)</f>
        <v>order</v>
      </c>
      <c r="T188" s="27" t="s">
        <v>138</v>
      </c>
      <c r="U188" s="27" t="s">
        <v>107</v>
      </c>
      <c r="V188" s="27"/>
      <c r="W188" s="27"/>
      <c r="X188" s="27"/>
      <c r="Y188" s="27"/>
      <c r="Z188" s="27"/>
      <c r="AA188" s="27"/>
      <c r="AB188" s="27">
        <v>8</v>
      </c>
      <c r="AC188" s="27">
        <v>10</v>
      </c>
      <c r="AD188" s="27"/>
      <c r="AE188" s="27">
        <v>2</v>
      </c>
      <c r="AF188" s="27">
        <f t="shared" ref="AF188:AF230" si="45">AE188</f>
        <v>2</v>
      </c>
      <c r="AG188" s="27" t="str">
        <f>VLOOKUP($L188,怪物模板!$A:$N,MATCH(角色!AG$1,模板表头,0),0)</f>
        <v>misc.treasure5</v>
      </c>
      <c r="AH188" s="27">
        <f>IF(VLOOKUP($L188,怪物模板!$A:$N,MATCH(角色!AH$1,模板表头,0),0)=0,"",VLOOKUP($L188,怪物模板!$A:$N,MATCH(角色!AH$1,模板表头,0),0))</f>
        <v>11999009</v>
      </c>
      <c r="AI188" s="27" t="str">
        <f>IF(VLOOKUP($L188,怪物模板!$A:$N,MATCH(角色!AI$1,模板表头,0),0)=0,"",VLOOKUP($L188,怪物模板!$A:$N,MATCH(角色!AI$1,模板表头,0),0))</f>
        <v/>
      </c>
      <c r="AJ188" s="27" t="str">
        <f>IF(VLOOKUP($L188,怪物模板!$A:$N,MATCH(角色!AJ$1,模板表头,0),0)=0,"",VLOOKUP($L188,怪物模板!$A:$N,MATCH(角色!AJ$1,模板表头,0),0))</f>
        <v/>
      </c>
      <c r="AK188" s="27" t="str">
        <f>IF(VLOOKUP($L188,怪物模板!$A:$N,MATCH(角色!AK$1,模板表头,0),0)=0,"",VLOOKUP($L188,怪物模板!$A:$N,MATCH(角色!AK$1,模板表头,0),0))</f>
        <v/>
      </c>
      <c r="AL188" s="27" t="str">
        <f>IF(VLOOKUP($L188,怪物模板!$A:$N,MATCH(角色!AL$1,模板表头,0),0)=0,"",VLOOKUP($L188,怪物模板!$A:$N,MATCH(角色!AL$1,模板表头,0),0))</f>
        <v/>
      </c>
      <c r="AM188" s="27" t="str">
        <f>VLOOKUP($L188,怪物模板!$A:$N,MATCH(角色!AM$1,模板表头,0),0)</f>
        <v>mimic</v>
      </c>
      <c r="AN188" s="27">
        <v>0.7</v>
      </c>
      <c r="AO188" s="27">
        <v>1</v>
      </c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  <c r="BE188" s="27"/>
      <c r="BF188" s="27"/>
      <c r="BG188" s="27"/>
      <c r="BH188" s="27"/>
      <c r="BI188" s="27">
        <v>-9500</v>
      </c>
      <c r="BJ188" s="27"/>
      <c r="BK188" s="27"/>
      <c r="BL188" s="27"/>
      <c r="BM188" s="27"/>
      <c r="BN188" s="27"/>
      <c r="BO188" s="27"/>
      <c r="BP188" s="27"/>
      <c r="BQ188" s="27"/>
      <c r="BR188" s="27"/>
      <c r="BS188" s="27"/>
      <c r="BT188" s="27"/>
      <c r="BU188" s="27">
        <v>-1.2</v>
      </c>
      <c r="BV188" s="27"/>
      <c r="BW188" s="27"/>
      <c r="BX188" s="27"/>
      <c r="BY188" s="27"/>
      <c r="BZ188" s="27"/>
      <c r="CA188" s="27"/>
      <c r="CB188" s="27"/>
      <c r="CC188" s="27"/>
      <c r="CD188" s="27"/>
      <c r="CE188" s="27"/>
      <c r="CF188" s="27"/>
      <c r="CG188" s="27" t="str">
        <f t="shared" ref="CG188:CO197" si="46">IF($G188="boss",5000,"")</f>
        <v/>
      </c>
      <c r="CH188" s="27" t="str">
        <f t="shared" si="46"/>
        <v/>
      </c>
      <c r="CI188" s="27" t="str">
        <f t="shared" si="46"/>
        <v/>
      </c>
      <c r="CJ188" s="27" t="str">
        <f t="shared" si="46"/>
        <v/>
      </c>
      <c r="CK188" s="27" t="str">
        <f t="shared" si="46"/>
        <v/>
      </c>
      <c r="CL188" s="27" t="str">
        <f t="shared" si="46"/>
        <v/>
      </c>
      <c r="CM188" s="27" t="str">
        <f t="shared" si="46"/>
        <v/>
      </c>
      <c r="CN188" s="27" t="str">
        <f t="shared" si="46"/>
        <v/>
      </c>
      <c r="CO188" s="27" t="str">
        <f t="shared" si="46"/>
        <v/>
      </c>
    </row>
    <row r="189" spans="1:93" s="11" customFormat="1" ht="16.5" customHeight="1" x14ac:dyDescent="0.15">
      <c r="A189" s="27">
        <v>31033001</v>
      </c>
      <c r="B189" s="27" t="s">
        <v>136</v>
      </c>
      <c r="C189" s="27" t="s">
        <v>468</v>
      </c>
      <c r="D189" s="27">
        <v>1</v>
      </c>
      <c r="E189" s="27" t="s">
        <v>426</v>
      </c>
      <c r="F189" s="27">
        <v>2</v>
      </c>
      <c r="G189" s="27" t="s">
        <v>104</v>
      </c>
      <c r="H189" s="27">
        <v>1</v>
      </c>
      <c r="I189" s="27" t="str">
        <f>VLOOKUP($L189,怪物模板!$A:$N,MATCH(角色!I$1,模板表头,0),0)</f>
        <v>phy</v>
      </c>
      <c r="J189" s="27"/>
      <c r="K189" s="27"/>
      <c r="L189" s="27" t="s">
        <v>430</v>
      </c>
      <c r="M189" s="27" t="str">
        <f>VLOOKUP($L189,怪物模板!$A:$N,MATCH(角色!M$1,模板表头,0),0)</f>
        <v>无对应英雄</v>
      </c>
      <c r="N189" s="27" t="str">
        <f>VLOOKUP($L189,怪物模板!$A:$N,MATCH(角色!N$1,模板表头,0),0)</f>
        <v>夺宝奇兵专用、路线5</v>
      </c>
      <c r="O189" s="27" t="s">
        <v>38</v>
      </c>
      <c r="P189" s="27">
        <v>2</v>
      </c>
      <c r="Q189" s="27">
        <v>2</v>
      </c>
      <c r="R189" s="27">
        <f>VLOOKUP(P189,[1]辅助表!$A$2:$B$10,2,FALSE)</f>
        <v>2</v>
      </c>
      <c r="S189" s="27" t="str">
        <f>VLOOKUP($L189,怪物模板!$A:$N,MATCH(角色!S$1,模板表头,0),0)</f>
        <v>order</v>
      </c>
      <c r="T189" s="27" t="s">
        <v>95</v>
      </c>
      <c r="U189" s="27" t="s">
        <v>161</v>
      </c>
      <c r="V189" s="27"/>
      <c r="W189" s="27"/>
      <c r="X189" s="27"/>
      <c r="Y189" s="27"/>
      <c r="Z189" s="27"/>
      <c r="AA189" s="27"/>
      <c r="AB189" s="27">
        <v>8</v>
      </c>
      <c r="AC189" s="27">
        <v>10</v>
      </c>
      <c r="AD189" s="27"/>
      <c r="AE189" s="27">
        <v>4</v>
      </c>
      <c r="AF189" s="27">
        <f t="shared" si="45"/>
        <v>4</v>
      </c>
      <c r="AG189" s="27" t="str">
        <f>VLOOKUP($L189,怪物模板!$A:$N,MATCH(角色!AG$1,模板表头,0),0)</f>
        <v>misc.treasure5</v>
      </c>
      <c r="AH189" s="27">
        <f>IF(VLOOKUP($L189,怪物模板!$A:$N,MATCH(角色!AH$1,模板表头,0),0)=0,"",VLOOKUP($L189,怪物模板!$A:$N,MATCH(角色!AH$1,模板表头,0),0))</f>
        <v>11999009</v>
      </c>
      <c r="AI189" s="27" t="str">
        <f>IF(VLOOKUP($L189,怪物模板!$A:$N,MATCH(角色!AI$1,模板表头,0),0)=0,"",VLOOKUP($L189,怪物模板!$A:$N,MATCH(角色!AI$1,模板表头,0),0))</f>
        <v/>
      </c>
      <c r="AJ189" s="27" t="str">
        <f>IF(VLOOKUP($L189,怪物模板!$A:$N,MATCH(角色!AJ$1,模板表头,0),0)=0,"",VLOOKUP($L189,怪物模板!$A:$N,MATCH(角色!AJ$1,模板表头,0),0))</f>
        <v/>
      </c>
      <c r="AK189" s="27" t="str">
        <f>IF(VLOOKUP($L189,怪物模板!$A:$N,MATCH(角色!AK$1,模板表头,0),0)=0,"",VLOOKUP($L189,怪物模板!$A:$N,MATCH(角色!AK$1,模板表头,0),0))</f>
        <v/>
      </c>
      <c r="AL189" s="27" t="str">
        <f>IF(VLOOKUP($L189,怪物模板!$A:$N,MATCH(角色!AL$1,模板表头,0),0)=0,"",VLOOKUP($L189,怪物模板!$A:$N,MATCH(角色!AL$1,模板表头,0),0))</f>
        <v/>
      </c>
      <c r="AM189" s="27" t="str">
        <f>VLOOKUP($L189,怪物模板!$A:$N,MATCH(角色!AM$1,模板表头,0),0)</f>
        <v>mimic_silver</v>
      </c>
      <c r="AN189" s="27">
        <v>0.8</v>
      </c>
      <c r="AO189" s="27">
        <v>1</v>
      </c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  <c r="BE189" s="27"/>
      <c r="BF189" s="27"/>
      <c r="BG189" s="27"/>
      <c r="BH189" s="27"/>
      <c r="BI189" s="27">
        <v>-9500</v>
      </c>
      <c r="BJ189" s="27"/>
      <c r="BK189" s="27"/>
      <c r="BL189" s="27"/>
      <c r="BM189" s="27"/>
      <c r="BN189" s="27"/>
      <c r="BO189" s="27"/>
      <c r="BP189" s="27"/>
      <c r="BQ189" s="27"/>
      <c r="BR189" s="27"/>
      <c r="BS189" s="27"/>
      <c r="BT189" s="27"/>
      <c r="BU189" s="27">
        <v>-1.2</v>
      </c>
      <c r="BV189" s="27"/>
      <c r="BW189" s="27"/>
      <c r="BX189" s="27"/>
      <c r="BY189" s="27"/>
      <c r="BZ189" s="27"/>
      <c r="CA189" s="27"/>
      <c r="CB189" s="27"/>
      <c r="CC189" s="27"/>
      <c r="CD189" s="27"/>
      <c r="CE189" s="27"/>
      <c r="CF189" s="27"/>
      <c r="CG189" s="27" t="str">
        <f t="shared" si="46"/>
        <v/>
      </c>
      <c r="CH189" s="27" t="str">
        <f t="shared" si="46"/>
        <v/>
      </c>
      <c r="CI189" s="27" t="str">
        <f t="shared" si="46"/>
        <v/>
      </c>
      <c r="CJ189" s="27" t="str">
        <f t="shared" si="46"/>
        <v/>
      </c>
      <c r="CK189" s="27" t="str">
        <f t="shared" si="46"/>
        <v/>
      </c>
      <c r="CL189" s="27" t="str">
        <f t="shared" si="46"/>
        <v/>
      </c>
      <c r="CM189" s="27" t="str">
        <f t="shared" si="46"/>
        <v/>
      </c>
      <c r="CN189" s="27" t="str">
        <f t="shared" si="46"/>
        <v/>
      </c>
      <c r="CO189" s="27" t="str">
        <f t="shared" si="46"/>
        <v/>
      </c>
    </row>
    <row r="190" spans="1:93" s="11" customFormat="1" x14ac:dyDescent="0.15">
      <c r="A190" s="27">
        <v>31033002</v>
      </c>
      <c r="B190" s="27" t="s">
        <v>137</v>
      </c>
      <c r="C190" s="27" t="s">
        <v>468</v>
      </c>
      <c r="D190" s="27">
        <v>1</v>
      </c>
      <c r="E190" s="27" t="s">
        <v>426</v>
      </c>
      <c r="F190" s="27">
        <v>3</v>
      </c>
      <c r="G190" s="27" t="s">
        <v>104</v>
      </c>
      <c r="H190" s="27">
        <v>3</v>
      </c>
      <c r="I190" s="27" t="str">
        <f>VLOOKUP($L190,怪物模板!$A:$N,MATCH(角色!I$1,模板表头,0),0)</f>
        <v>mag</v>
      </c>
      <c r="J190" s="27"/>
      <c r="K190" s="27"/>
      <c r="L190" s="27" t="s">
        <v>431</v>
      </c>
      <c r="M190" s="27" t="str">
        <f>VLOOKUP($L190,怪物模板!$A:$N,MATCH(角色!M$1,模板表头,0),0)</f>
        <v>无对应英雄</v>
      </c>
      <c r="N190" s="27" t="str">
        <f>VLOOKUP($L190,怪物模板!$A:$N,MATCH(角色!N$1,模板表头,0),0)</f>
        <v>夺宝奇兵专用、路线5</v>
      </c>
      <c r="O190" s="27" t="s">
        <v>38</v>
      </c>
      <c r="P190" s="27">
        <v>7</v>
      </c>
      <c r="Q190" s="27">
        <v>4</v>
      </c>
      <c r="R190" s="27">
        <f>VLOOKUP(P190,辅助表!$A$2:$B$10,2,FALSE)</f>
        <v>4</v>
      </c>
      <c r="S190" s="27" t="str">
        <f>VLOOKUP($L190,怪物模板!$A:$N,MATCH(角色!S$1,模板表头,0),0)</f>
        <v>order</v>
      </c>
      <c r="T190" s="27" t="s">
        <v>27</v>
      </c>
      <c r="U190" s="27" t="s">
        <v>162</v>
      </c>
      <c r="V190" s="27"/>
      <c r="W190" s="27"/>
      <c r="X190" s="27"/>
      <c r="Y190" s="27"/>
      <c r="Z190" s="27"/>
      <c r="AA190" s="27"/>
      <c r="AB190" s="27">
        <v>8</v>
      </c>
      <c r="AC190" s="27">
        <v>10</v>
      </c>
      <c r="AD190" s="27"/>
      <c r="AE190" s="27">
        <v>6</v>
      </c>
      <c r="AF190" s="27">
        <f t="shared" si="45"/>
        <v>6</v>
      </c>
      <c r="AG190" s="27" t="str">
        <f>VLOOKUP($L190,怪物模板!$A:$N,MATCH(角色!AG$1,模板表头,0),0)</f>
        <v>misc.treasure5</v>
      </c>
      <c r="AH190" s="27">
        <f>IF(VLOOKUP($L190,怪物模板!$A:$N,MATCH(角色!AH$1,模板表头,0),0)=0,"",VLOOKUP($L190,怪物模板!$A:$N,MATCH(角色!AH$1,模板表头,0),0))</f>
        <v>11999009</v>
      </c>
      <c r="AI190" s="27" t="str">
        <f>IF(VLOOKUP($L190,怪物模板!$A:$N,MATCH(角色!AI$1,模板表头,0),0)=0,"",VLOOKUP($L190,怪物模板!$A:$N,MATCH(角色!AI$1,模板表头,0),0))</f>
        <v/>
      </c>
      <c r="AJ190" s="27" t="str">
        <f>IF(VLOOKUP($L190,怪物模板!$A:$N,MATCH(角色!AJ$1,模板表头,0),0)=0,"",VLOOKUP($L190,怪物模板!$A:$N,MATCH(角色!AJ$1,模板表头,0),0))</f>
        <v/>
      </c>
      <c r="AK190" s="27" t="str">
        <f>IF(VLOOKUP($L190,怪物模板!$A:$N,MATCH(角色!AK$1,模板表头,0),0)=0,"",VLOOKUP($L190,怪物模板!$A:$N,MATCH(角色!AK$1,模板表头,0),0))</f>
        <v/>
      </c>
      <c r="AL190" s="27" t="str">
        <f>IF(VLOOKUP($L190,怪物模板!$A:$N,MATCH(角色!AL$1,模板表头,0),0)=0,"",VLOOKUP($L190,怪物模板!$A:$N,MATCH(角色!AL$1,模板表头,0),0))</f>
        <v/>
      </c>
      <c r="AM190" s="27" t="str">
        <f>VLOOKUP($L190,怪物模板!$A:$N,MATCH(角色!AM$1,模板表头,0),0)</f>
        <v>mimic_gold</v>
      </c>
      <c r="AN190" s="27">
        <v>0.9</v>
      </c>
      <c r="AO190" s="27">
        <v>1</v>
      </c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  <c r="BE190" s="27"/>
      <c r="BF190" s="27"/>
      <c r="BG190" s="27"/>
      <c r="BH190" s="27"/>
      <c r="BI190" s="27">
        <v>-9500</v>
      </c>
      <c r="BJ190" s="27"/>
      <c r="BK190" s="27"/>
      <c r="BL190" s="27"/>
      <c r="BM190" s="27"/>
      <c r="BN190" s="27"/>
      <c r="BO190" s="27"/>
      <c r="BP190" s="27"/>
      <c r="BQ190" s="27"/>
      <c r="BR190" s="27"/>
      <c r="BS190" s="27"/>
      <c r="BT190" s="27"/>
      <c r="BU190" s="27">
        <v>-1.2</v>
      </c>
      <c r="BV190" s="27"/>
      <c r="BW190" s="27"/>
      <c r="BX190" s="27"/>
      <c r="BY190" s="27"/>
      <c r="BZ190" s="27"/>
      <c r="CA190" s="27"/>
      <c r="CB190" s="27"/>
      <c r="CC190" s="27"/>
      <c r="CD190" s="27"/>
      <c r="CE190" s="27"/>
      <c r="CF190" s="27"/>
      <c r="CG190" s="27" t="str">
        <f t="shared" si="46"/>
        <v/>
      </c>
      <c r="CH190" s="27" t="str">
        <f t="shared" si="46"/>
        <v/>
      </c>
      <c r="CI190" s="27" t="str">
        <f t="shared" si="46"/>
        <v/>
      </c>
      <c r="CJ190" s="27" t="str">
        <f t="shared" si="46"/>
        <v/>
      </c>
      <c r="CK190" s="27" t="str">
        <f t="shared" si="46"/>
        <v/>
      </c>
      <c r="CL190" s="27" t="str">
        <f t="shared" si="46"/>
        <v/>
      </c>
      <c r="CM190" s="27" t="str">
        <f t="shared" si="46"/>
        <v/>
      </c>
      <c r="CN190" s="27" t="str">
        <f t="shared" si="46"/>
        <v/>
      </c>
      <c r="CO190" s="27" t="str">
        <f t="shared" si="46"/>
        <v/>
      </c>
    </row>
    <row r="191" spans="1:93" s="11" customFormat="1" ht="16.5" customHeight="1" x14ac:dyDescent="0.15">
      <c r="A191" s="27">
        <v>31033003</v>
      </c>
      <c r="B191" s="27" t="s">
        <v>135</v>
      </c>
      <c r="C191" s="27" t="s">
        <v>468</v>
      </c>
      <c r="D191" s="27">
        <v>1</v>
      </c>
      <c r="E191" s="27" t="s">
        <v>426</v>
      </c>
      <c r="F191" s="27">
        <v>1</v>
      </c>
      <c r="G191" s="27" t="s">
        <v>104</v>
      </c>
      <c r="H191" s="27">
        <v>1</v>
      </c>
      <c r="I191" s="27" t="str">
        <f>VLOOKUP($L191,怪物模板!$A:$N,MATCH(角色!I$1,模板表头,0),0)</f>
        <v>phy</v>
      </c>
      <c r="J191" s="27"/>
      <c r="K191" s="27"/>
      <c r="L191" s="27" t="s">
        <v>432</v>
      </c>
      <c r="M191" s="27" t="str">
        <f>VLOOKUP($L191,怪物模板!$A:$N,MATCH(角色!M$1,模板表头,0),0)</f>
        <v>无对应英雄</v>
      </c>
      <c r="N191" s="27" t="str">
        <f>VLOOKUP($L191,怪物模板!$A:$N,MATCH(角色!N$1,模板表头,0),0)</f>
        <v>夺宝奇兵专用、路线6</v>
      </c>
      <c r="O191" s="27" t="s">
        <v>38</v>
      </c>
      <c r="P191" s="27">
        <v>2</v>
      </c>
      <c r="Q191" s="27">
        <v>2</v>
      </c>
      <c r="R191" s="27">
        <f>VLOOKUP(P191,[1]辅助表!$A$2:$B$10,2,FALSE)</f>
        <v>2</v>
      </c>
      <c r="S191" s="27" t="str">
        <f>VLOOKUP($L191,怪物模板!$A:$N,MATCH(角色!S$1,模板表头,0),0)</f>
        <v>order</v>
      </c>
      <c r="T191" s="27" t="s">
        <v>138</v>
      </c>
      <c r="U191" s="27" t="s">
        <v>107</v>
      </c>
      <c r="V191" s="27"/>
      <c r="W191" s="27"/>
      <c r="X191" s="27"/>
      <c r="Y191" s="27"/>
      <c r="Z191" s="27"/>
      <c r="AA191" s="27"/>
      <c r="AB191" s="27">
        <v>8</v>
      </c>
      <c r="AC191" s="27">
        <v>10</v>
      </c>
      <c r="AD191" s="27"/>
      <c r="AE191" s="27">
        <f>AE188</f>
        <v>2</v>
      </c>
      <c r="AF191" s="27">
        <f t="shared" si="45"/>
        <v>2</v>
      </c>
      <c r="AG191" s="27" t="str">
        <f>VLOOKUP($L191,怪物模板!$A:$N,MATCH(角色!AG$1,模板表头,0),0)</f>
        <v>misc.treasure6</v>
      </c>
      <c r="AH191" s="27">
        <f>IF(VLOOKUP($L191,怪物模板!$A:$N,MATCH(角色!AH$1,模板表头,0),0)=0,"",VLOOKUP($L191,怪物模板!$A:$N,MATCH(角色!AH$1,模板表头,0),0))</f>
        <v>11999009</v>
      </c>
      <c r="AI191" s="27" t="str">
        <f>IF(VLOOKUP($L191,怪物模板!$A:$N,MATCH(角色!AI$1,模板表头,0),0)=0,"",VLOOKUP($L191,怪物模板!$A:$N,MATCH(角色!AI$1,模板表头,0),0))</f>
        <v/>
      </c>
      <c r="AJ191" s="27" t="str">
        <f>IF(VLOOKUP($L191,怪物模板!$A:$N,MATCH(角色!AJ$1,模板表头,0),0)=0,"",VLOOKUP($L191,怪物模板!$A:$N,MATCH(角色!AJ$1,模板表头,0),0))</f>
        <v/>
      </c>
      <c r="AK191" s="27" t="str">
        <f>IF(VLOOKUP($L191,怪物模板!$A:$N,MATCH(角色!AK$1,模板表头,0),0)=0,"",VLOOKUP($L191,怪物模板!$A:$N,MATCH(角色!AK$1,模板表头,0),0))</f>
        <v/>
      </c>
      <c r="AL191" s="27" t="str">
        <f>IF(VLOOKUP($L191,怪物模板!$A:$N,MATCH(角色!AL$1,模板表头,0),0)=0,"",VLOOKUP($L191,怪物模板!$A:$N,MATCH(角色!AL$1,模板表头,0),0))</f>
        <v/>
      </c>
      <c r="AM191" s="27" t="str">
        <f>VLOOKUP($L191,怪物模板!$A:$N,MATCH(角色!AM$1,模板表头,0),0)</f>
        <v>mimic</v>
      </c>
      <c r="AN191" s="27">
        <v>0.7</v>
      </c>
      <c r="AO191" s="27">
        <v>1</v>
      </c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  <c r="BE191" s="27"/>
      <c r="BF191" s="27"/>
      <c r="BG191" s="27"/>
      <c r="BH191" s="27"/>
      <c r="BI191" s="27">
        <v>-9500</v>
      </c>
      <c r="BJ191" s="27"/>
      <c r="BK191" s="27"/>
      <c r="BL191" s="27"/>
      <c r="BM191" s="27"/>
      <c r="BN191" s="27"/>
      <c r="BO191" s="27"/>
      <c r="BP191" s="27"/>
      <c r="BQ191" s="27"/>
      <c r="BR191" s="27"/>
      <c r="BS191" s="27"/>
      <c r="BT191" s="27"/>
      <c r="BU191" s="27">
        <v>-1.2</v>
      </c>
      <c r="BV191" s="27"/>
      <c r="BW191" s="27"/>
      <c r="BX191" s="27"/>
      <c r="BY191" s="27"/>
      <c r="BZ191" s="27"/>
      <c r="CA191" s="27"/>
      <c r="CB191" s="27"/>
      <c r="CC191" s="27"/>
      <c r="CD191" s="27"/>
      <c r="CE191" s="27"/>
      <c r="CF191" s="27"/>
      <c r="CG191" s="27" t="str">
        <f t="shared" si="46"/>
        <v/>
      </c>
      <c r="CH191" s="27" t="str">
        <f t="shared" si="46"/>
        <v/>
      </c>
      <c r="CI191" s="27" t="str">
        <f t="shared" si="46"/>
        <v/>
      </c>
      <c r="CJ191" s="27" t="str">
        <f t="shared" si="46"/>
        <v/>
      </c>
      <c r="CK191" s="27" t="str">
        <f t="shared" si="46"/>
        <v/>
      </c>
      <c r="CL191" s="27" t="str">
        <f t="shared" si="46"/>
        <v/>
      </c>
      <c r="CM191" s="27" t="str">
        <f t="shared" si="46"/>
        <v/>
      </c>
      <c r="CN191" s="27" t="str">
        <f t="shared" si="46"/>
        <v/>
      </c>
      <c r="CO191" s="27" t="str">
        <f t="shared" si="46"/>
        <v/>
      </c>
    </row>
    <row r="192" spans="1:93" s="11" customFormat="1" ht="16.5" customHeight="1" x14ac:dyDescent="0.15">
      <c r="A192" s="27">
        <v>31033004</v>
      </c>
      <c r="B192" s="27" t="s">
        <v>136</v>
      </c>
      <c r="C192" s="27" t="s">
        <v>468</v>
      </c>
      <c r="D192" s="27">
        <v>1</v>
      </c>
      <c r="E192" s="27" t="s">
        <v>426</v>
      </c>
      <c r="F192" s="27">
        <v>2</v>
      </c>
      <c r="G192" s="27" t="s">
        <v>104</v>
      </c>
      <c r="H192" s="27">
        <v>1</v>
      </c>
      <c r="I192" s="27" t="str">
        <f>VLOOKUP($L192,怪物模板!$A:$N,MATCH(角色!I$1,模板表头,0),0)</f>
        <v>phy</v>
      </c>
      <c r="J192" s="27"/>
      <c r="K192" s="27"/>
      <c r="L192" s="27" t="s">
        <v>433</v>
      </c>
      <c r="M192" s="27" t="str">
        <f>VLOOKUP($L192,怪物模板!$A:$N,MATCH(角色!M$1,模板表头,0),0)</f>
        <v>无对应英雄</v>
      </c>
      <c r="N192" s="27" t="str">
        <f>VLOOKUP($L192,怪物模板!$A:$N,MATCH(角色!N$1,模板表头,0),0)</f>
        <v>夺宝奇兵专用、路线6</v>
      </c>
      <c r="O192" s="27" t="s">
        <v>38</v>
      </c>
      <c r="P192" s="27">
        <v>2</v>
      </c>
      <c r="Q192" s="27">
        <v>2</v>
      </c>
      <c r="R192" s="27">
        <f>VLOOKUP(P192,[1]辅助表!$A$2:$B$10,2,FALSE)</f>
        <v>2</v>
      </c>
      <c r="S192" s="27" t="str">
        <f>VLOOKUP($L192,怪物模板!$A:$N,MATCH(角色!S$1,模板表头,0),0)</f>
        <v>order</v>
      </c>
      <c r="T192" s="27" t="s">
        <v>95</v>
      </c>
      <c r="U192" s="27" t="s">
        <v>161</v>
      </c>
      <c r="V192" s="27"/>
      <c r="W192" s="27"/>
      <c r="X192" s="27"/>
      <c r="Y192" s="27"/>
      <c r="Z192" s="27"/>
      <c r="AA192" s="27"/>
      <c r="AB192" s="27">
        <v>8</v>
      </c>
      <c r="AC192" s="27">
        <v>10</v>
      </c>
      <c r="AD192" s="27"/>
      <c r="AE192" s="27">
        <f t="shared" ref="AE192:AE205" si="47">AE189</f>
        <v>4</v>
      </c>
      <c r="AF192" s="27">
        <f t="shared" si="45"/>
        <v>4</v>
      </c>
      <c r="AG192" s="27" t="str">
        <f>VLOOKUP($L192,怪物模板!$A:$N,MATCH(角色!AG$1,模板表头,0),0)</f>
        <v>misc.treasure6</v>
      </c>
      <c r="AH192" s="27">
        <f>IF(VLOOKUP($L192,怪物模板!$A:$N,MATCH(角色!AH$1,模板表头,0),0)=0,"",VLOOKUP($L192,怪物模板!$A:$N,MATCH(角色!AH$1,模板表头,0),0))</f>
        <v>11999009</v>
      </c>
      <c r="AI192" s="27" t="str">
        <f>IF(VLOOKUP($L192,怪物模板!$A:$N,MATCH(角色!AI$1,模板表头,0),0)=0,"",VLOOKUP($L192,怪物模板!$A:$N,MATCH(角色!AI$1,模板表头,0),0))</f>
        <v/>
      </c>
      <c r="AJ192" s="27" t="str">
        <f>IF(VLOOKUP($L192,怪物模板!$A:$N,MATCH(角色!AJ$1,模板表头,0),0)=0,"",VLOOKUP($L192,怪物模板!$A:$N,MATCH(角色!AJ$1,模板表头,0),0))</f>
        <v/>
      </c>
      <c r="AK192" s="27" t="str">
        <f>IF(VLOOKUP($L192,怪物模板!$A:$N,MATCH(角色!AK$1,模板表头,0),0)=0,"",VLOOKUP($L192,怪物模板!$A:$N,MATCH(角色!AK$1,模板表头,0),0))</f>
        <v/>
      </c>
      <c r="AL192" s="27" t="str">
        <f>IF(VLOOKUP($L192,怪物模板!$A:$N,MATCH(角色!AL$1,模板表头,0),0)=0,"",VLOOKUP($L192,怪物模板!$A:$N,MATCH(角色!AL$1,模板表头,0),0))</f>
        <v/>
      </c>
      <c r="AM192" s="27" t="str">
        <f>VLOOKUP($L192,怪物模板!$A:$N,MATCH(角色!AM$1,模板表头,0),0)</f>
        <v>mimic_silver</v>
      </c>
      <c r="AN192" s="27">
        <v>0.8</v>
      </c>
      <c r="AO192" s="27">
        <v>1</v>
      </c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  <c r="BE192" s="27"/>
      <c r="BF192" s="27"/>
      <c r="BG192" s="27"/>
      <c r="BH192" s="27"/>
      <c r="BI192" s="27">
        <v>-9500</v>
      </c>
      <c r="BJ192" s="27"/>
      <c r="BK192" s="27"/>
      <c r="BL192" s="27"/>
      <c r="BM192" s="27"/>
      <c r="BN192" s="27"/>
      <c r="BO192" s="27"/>
      <c r="BP192" s="27"/>
      <c r="BQ192" s="27"/>
      <c r="BR192" s="27"/>
      <c r="BS192" s="27"/>
      <c r="BT192" s="27"/>
      <c r="BU192" s="27">
        <v>-1.2</v>
      </c>
      <c r="BV192" s="27"/>
      <c r="BW192" s="27"/>
      <c r="BX192" s="27"/>
      <c r="BY192" s="27"/>
      <c r="BZ192" s="27"/>
      <c r="CA192" s="27"/>
      <c r="CB192" s="27"/>
      <c r="CC192" s="27"/>
      <c r="CD192" s="27"/>
      <c r="CE192" s="27"/>
      <c r="CF192" s="27"/>
      <c r="CG192" s="27" t="str">
        <f t="shared" si="46"/>
        <v/>
      </c>
      <c r="CH192" s="27" t="str">
        <f t="shared" si="46"/>
        <v/>
      </c>
      <c r="CI192" s="27" t="str">
        <f t="shared" si="46"/>
        <v/>
      </c>
      <c r="CJ192" s="27" t="str">
        <f t="shared" si="46"/>
        <v/>
      </c>
      <c r="CK192" s="27" t="str">
        <f t="shared" si="46"/>
        <v/>
      </c>
      <c r="CL192" s="27" t="str">
        <f t="shared" si="46"/>
        <v/>
      </c>
      <c r="CM192" s="27" t="str">
        <f t="shared" si="46"/>
        <v/>
      </c>
      <c r="CN192" s="27" t="str">
        <f t="shared" si="46"/>
        <v/>
      </c>
      <c r="CO192" s="27" t="str">
        <f t="shared" si="46"/>
        <v/>
      </c>
    </row>
    <row r="193" spans="1:93" s="11" customFormat="1" x14ac:dyDescent="0.15">
      <c r="A193" s="27">
        <v>31033005</v>
      </c>
      <c r="B193" s="27" t="s">
        <v>137</v>
      </c>
      <c r="C193" s="27" t="s">
        <v>468</v>
      </c>
      <c r="D193" s="27">
        <v>1</v>
      </c>
      <c r="E193" s="27" t="s">
        <v>426</v>
      </c>
      <c r="F193" s="27">
        <v>3</v>
      </c>
      <c r="G193" s="27" t="s">
        <v>104</v>
      </c>
      <c r="H193" s="27">
        <v>3</v>
      </c>
      <c r="I193" s="27" t="str">
        <f>VLOOKUP($L193,怪物模板!$A:$N,MATCH(角色!I$1,模板表头,0),0)</f>
        <v>mag</v>
      </c>
      <c r="J193" s="27"/>
      <c r="K193" s="27"/>
      <c r="L193" s="27" t="s">
        <v>434</v>
      </c>
      <c r="M193" s="27" t="str">
        <f>VLOOKUP($L193,怪物模板!$A:$N,MATCH(角色!M$1,模板表头,0),0)</f>
        <v>无对应英雄</v>
      </c>
      <c r="N193" s="27" t="str">
        <f>VLOOKUP($L193,怪物模板!$A:$N,MATCH(角色!N$1,模板表头,0),0)</f>
        <v>夺宝奇兵专用、路线6</v>
      </c>
      <c r="O193" s="27" t="s">
        <v>38</v>
      </c>
      <c r="P193" s="27">
        <v>7</v>
      </c>
      <c r="Q193" s="27">
        <v>4</v>
      </c>
      <c r="R193" s="27">
        <f>VLOOKUP(P193,辅助表!$A$2:$B$10,2,FALSE)</f>
        <v>4</v>
      </c>
      <c r="S193" s="27" t="str">
        <f>VLOOKUP($L193,怪物模板!$A:$N,MATCH(角色!S$1,模板表头,0),0)</f>
        <v>order</v>
      </c>
      <c r="T193" s="27" t="s">
        <v>27</v>
      </c>
      <c r="U193" s="27" t="s">
        <v>162</v>
      </c>
      <c r="V193" s="27"/>
      <c r="W193" s="27"/>
      <c r="X193" s="27"/>
      <c r="Y193" s="27"/>
      <c r="Z193" s="27"/>
      <c r="AA193" s="27"/>
      <c r="AB193" s="27">
        <v>8</v>
      </c>
      <c r="AC193" s="27">
        <v>10</v>
      </c>
      <c r="AD193" s="27"/>
      <c r="AE193" s="27">
        <f t="shared" si="47"/>
        <v>6</v>
      </c>
      <c r="AF193" s="27">
        <f t="shared" si="45"/>
        <v>6</v>
      </c>
      <c r="AG193" s="27" t="str">
        <f>VLOOKUP($L193,怪物模板!$A:$N,MATCH(角色!AG$1,模板表头,0),0)</f>
        <v>misc.treasure6</v>
      </c>
      <c r="AH193" s="27">
        <f>IF(VLOOKUP($L193,怪物模板!$A:$N,MATCH(角色!AH$1,模板表头,0),0)=0,"",VLOOKUP($L193,怪物模板!$A:$N,MATCH(角色!AH$1,模板表头,0),0))</f>
        <v>11999009</v>
      </c>
      <c r="AI193" s="27" t="str">
        <f>IF(VLOOKUP($L193,怪物模板!$A:$N,MATCH(角色!AI$1,模板表头,0),0)=0,"",VLOOKUP($L193,怪物模板!$A:$N,MATCH(角色!AI$1,模板表头,0),0))</f>
        <v/>
      </c>
      <c r="AJ193" s="27" t="str">
        <f>IF(VLOOKUP($L193,怪物模板!$A:$N,MATCH(角色!AJ$1,模板表头,0),0)=0,"",VLOOKUP($L193,怪物模板!$A:$N,MATCH(角色!AJ$1,模板表头,0),0))</f>
        <v/>
      </c>
      <c r="AK193" s="27" t="str">
        <f>IF(VLOOKUP($L193,怪物模板!$A:$N,MATCH(角色!AK$1,模板表头,0),0)=0,"",VLOOKUP($L193,怪物模板!$A:$N,MATCH(角色!AK$1,模板表头,0),0))</f>
        <v/>
      </c>
      <c r="AL193" s="27" t="str">
        <f>IF(VLOOKUP($L193,怪物模板!$A:$N,MATCH(角色!AL$1,模板表头,0),0)=0,"",VLOOKUP($L193,怪物模板!$A:$N,MATCH(角色!AL$1,模板表头,0),0))</f>
        <v/>
      </c>
      <c r="AM193" s="27" t="str">
        <f>VLOOKUP($L193,怪物模板!$A:$N,MATCH(角色!AM$1,模板表头,0),0)</f>
        <v>mimic_gold</v>
      </c>
      <c r="AN193" s="27">
        <v>0.9</v>
      </c>
      <c r="AO193" s="27">
        <v>1</v>
      </c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  <c r="BE193" s="27"/>
      <c r="BF193" s="27"/>
      <c r="BG193" s="27"/>
      <c r="BH193" s="27"/>
      <c r="BI193" s="27">
        <v>-9500</v>
      </c>
      <c r="BJ193" s="27"/>
      <c r="BK193" s="27"/>
      <c r="BL193" s="27"/>
      <c r="BM193" s="27"/>
      <c r="BN193" s="27"/>
      <c r="BO193" s="27"/>
      <c r="BP193" s="27"/>
      <c r="BQ193" s="27"/>
      <c r="BR193" s="27"/>
      <c r="BS193" s="27"/>
      <c r="BT193" s="27"/>
      <c r="BU193" s="27">
        <v>-1.2</v>
      </c>
      <c r="BV193" s="27"/>
      <c r="BW193" s="27"/>
      <c r="BX193" s="27"/>
      <c r="BY193" s="27"/>
      <c r="BZ193" s="27"/>
      <c r="CA193" s="27"/>
      <c r="CB193" s="27"/>
      <c r="CC193" s="27"/>
      <c r="CD193" s="27"/>
      <c r="CE193" s="27"/>
      <c r="CF193" s="27"/>
      <c r="CG193" s="27" t="str">
        <f t="shared" si="46"/>
        <v/>
      </c>
      <c r="CH193" s="27" t="str">
        <f t="shared" si="46"/>
        <v/>
      </c>
      <c r="CI193" s="27" t="str">
        <f t="shared" si="46"/>
        <v/>
      </c>
      <c r="CJ193" s="27" t="str">
        <f t="shared" si="46"/>
        <v/>
      </c>
      <c r="CK193" s="27" t="str">
        <f t="shared" si="46"/>
        <v/>
      </c>
      <c r="CL193" s="27" t="str">
        <f t="shared" si="46"/>
        <v/>
      </c>
      <c r="CM193" s="27" t="str">
        <f t="shared" si="46"/>
        <v/>
      </c>
      <c r="CN193" s="27" t="str">
        <f t="shared" si="46"/>
        <v/>
      </c>
      <c r="CO193" s="27" t="str">
        <f t="shared" si="46"/>
        <v/>
      </c>
    </row>
    <row r="194" spans="1:93" s="11" customFormat="1" ht="16.5" customHeight="1" x14ac:dyDescent="0.15">
      <c r="A194" s="27">
        <v>31033006</v>
      </c>
      <c r="B194" s="27" t="s">
        <v>135</v>
      </c>
      <c r="C194" s="27" t="s">
        <v>470</v>
      </c>
      <c r="D194" s="27">
        <v>1</v>
      </c>
      <c r="E194" s="27" t="s">
        <v>426</v>
      </c>
      <c r="F194" s="27">
        <v>1</v>
      </c>
      <c r="G194" s="27" t="s">
        <v>104</v>
      </c>
      <c r="H194" s="27">
        <v>1</v>
      </c>
      <c r="I194" s="27" t="str">
        <f>VLOOKUP($L194,怪物模板!$A:$N,MATCH(角色!I$1,模板表头,0),0)</f>
        <v>phy</v>
      </c>
      <c r="J194" s="27"/>
      <c r="K194" s="27"/>
      <c r="L194" s="11" t="s">
        <v>435</v>
      </c>
      <c r="M194" s="27" t="str">
        <f>VLOOKUP($L194,怪物模板!$A:$N,MATCH(角色!M$1,模板表头,0),0)</f>
        <v>无对应英雄</v>
      </c>
      <c r="N194" s="27" t="str">
        <f>VLOOKUP($L194,怪物模板!$A:$N,MATCH(角色!N$1,模板表头,0),0)</f>
        <v>夺宝奇兵专用、路线3</v>
      </c>
      <c r="O194" s="27" t="s">
        <v>38</v>
      </c>
      <c r="P194" s="27">
        <v>2</v>
      </c>
      <c r="Q194" s="27">
        <v>2</v>
      </c>
      <c r="R194" s="27">
        <f>VLOOKUP(P194,[1]辅助表!$A$2:$B$10,2,FALSE)</f>
        <v>2</v>
      </c>
      <c r="S194" s="27" t="str">
        <f>VLOOKUP($L194,怪物模板!$A:$N,MATCH(角色!S$1,模板表头,0),0)</f>
        <v>order</v>
      </c>
      <c r="T194" s="27" t="s">
        <v>138</v>
      </c>
      <c r="U194" s="27" t="s">
        <v>107</v>
      </c>
      <c r="V194" s="27"/>
      <c r="W194" s="27"/>
      <c r="X194" s="27"/>
      <c r="Y194" s="27"/>
      <c r="Z194" s="27"/>
      <c r="AA194" s="27"/>
      <c r="AB194" s="27">
        <v>8</v>
      </c>
      <c r="AC194" s="27">
        <v>10</v>
      </c>
      <c r="AD194" s="27"/>
      <c r="AE194" s="27">
        <f t="shared" si="47"/>
        <v>2</v>
      </c>
      <c r="AF194" s="27">
        <f t="shared" si="45"/>
        <v>2</v>
      </c>
      <c r="AG194" s="27" t="str">
        <f>VLOOKUP($L194,怪物模板!$A:$N,MATCH(角色!AG$1,模板表头,0),0)</f>
        <v>misc.treasure3</v>
      </c>
      <c r="AH194" s="27">
        <f>IF(VLOOKUP($L194,怪物模板!$A:$N,MATCH(角色!AH$1,模板表头,0),0)=0,"",VLOOKUP($L194,怪物模板!$A:$N,MATCH(角色!AH$1,模板表头,0),0))</f>
        <v>11999009</v>
      </c>
      <c r="AI194" s="27" t="str">
        <f>IF(VLOOKUP($L194,怪物模板!$A:$N,MATCH(角色!AI$1,模板表头,0),0)=0,"",VLOOKUP($L194,怪物模板!$A:$N,MATCH(角色!AI$1,模板表头,0),0))</f>
        <v/>
      </c>
      <c r="AJ194" s="27" t="str">
        <f>IF(VLOOKUP($L194,怪物模板!$A:$N,MATCH(角色!AJ$1,模板表头,0),0)=0,"",VLOOKUP($L194,怪物模板!$A:$N,MATCH(角色!AJ$1,模板表头,0),0))</f>
        <v/>
      </c>
      <c r="AK194" s="27" t="str">
        <f>IF(VLOOKUP($L194,怪物模板!$A:$N,MATCH(角色!AK$1,模板表头,0),0)=0,"",VLOOKUP($L194,怪物模板!$A:$N,MATCH(角色!AK$1,模板表头,0),0))</f>
        <v/>
      </c>
      <c r="AL194" s="27" t="str">
        <f>IF(VLOOKUP($L194,怪物模板!$A:$N,MATCH(角色!AL$1,模板表头,0),0)=0,"",VLOOKUP($L194,怪物模板!$A:$N,MATCH(角色!AL$1,模板表头,0),0))</f>
        <v/>
      </c>
      <c r="AM194" s="27" t="str">
        <f>VLOOKUP($L194,怪物模板!$A:$N,MATCH(角色!AM$1,模板表头,0),0)</f>
        <v>mimic</v>
      </c>
      <c r="AN194" s="27">
        <v>0.7</v>
      </c>
      <c r="AO194" s="27">
        <v>1</v>
      </c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  <c r="BE194" s="27"/>
      <c r="BF194" s="27"/>
      <c r="BG194" s="27"/>
      <c r="BH194" s="27"/>
      <c r="BI194" s="27">
        <v>-8500</v>
      </c>
      <c r="BJ194" s="27"/>
      <c r="BK194" s="27"/>
      <c r="BL194" s="27"/>
      <c r="BM194" s="27"/>
      <c r="BN194" s="27"/>
      <c r="BO194" s="27"/>
      <c r="BP194" s="27"/>
      <c r="BQ194" s="27"/>
      <c r="BR194" s="27"/>
      <c r="BS194" s="27"/>
      <c r="BT194" s="27"/>
      <c r="BU194" s="27">
        <v>-1.2</v>
      </c>
      <c r="BV194" s="27"/>
      <c r="BW194" s="27"/>
      <c r="BX194" s="27"/>
      <c r="BY194" s="27"/>
      <c r="BZ194" s="27"/>
      <c r="CA194" s="27"/>
      <c r="CB194" s="27"/>
      <c r="CC194" s="27"/>
      <c r="CD194" s="27"/>
      <c r="CE194" s="27"/>
      <c r="CF194" s="27"/>
      <c r="CG194" s="27" t="str">
        <f t="shared" si="46"/>
        <v/>
      </c>
      <c r="CH194" s="27" t="str">
        <f t="shared" si="46"/>
        <v/>
      </c>
      <c r="CI194" s="27" t="str">
        <f t="shared" si="46"/>
        <v/>
      </c>
      <c r="CJ194" s="27" t="str">
        <f t="shared" si="46"/>
        <v/>
      </c>
      <c r="CK194" s="27" t="str">
        <f t="shared" si="46"/>
        <v/>
      </c>
      <c r="CL194" s="27" t="str">
        <f t="shared" si="46"/>
        <v/>
      </c>
      <c r="CM194" s="27" t="str">
        <f t="shared" si="46"/>
        <v/>
      </c>
      <c r="CN194" s="27" t="str">
        <f t="shared" si="46"/>
        <v/>
      </c>
      <c r="CO194" s="27" t="str">
        <f t="shared" si="46"/>
        <v/>
      </c>
    </row>
    <row r="195" spans="1:93" s="11" customFormat="1" ht="16.5" customHeight="1" x14ac:dyDescent="0.15">
      <c r="A195" s="27">
        <v>31033007</v>
      </c>
      <c r="B195" s="27" t="s">
        <v>136</v>
      </c>
      <c r="C195" s="27" t="s">
        <v>470</v>
      </c>
      <c r="D195" s="27">
        <v>1</v>
      </c>
      <c r="E195" s="27" t="s">
        <v>426</v>
      </c>
      <c r="F195" s="27">
        <v>2</v>
      </c>
      <c r="G195" s="27" t="s">
        <v>104</v>
      </c>
      <c r="H195" s="27">
        <v>1</v>
      </c>
      <c r="I195" s="27" t="str">
        <f>VLOOKUP($L195,怪物模板!$A:$N,MATCH(角色!I$1,模板表头,0),0)</f>
        <v>phy</v>
      </c>
      <c r="J195" s="27"/>
      <c r="K195" s="27"/>
      <c r="L195" s="11" t="s">
        <v>436</v>
      </c>
      <c r="M195" s="27" t="str">
        <f>VLOOKUP($L195,怪物模板!$A:$N,MATCH(角色!M$1,模板表头,0),0)</f>
        <v>无对应英雄</v>
      </c>
      <c r="N195" s="27" t="str">
        <f>VLOOKUP($L195,怪物模板!$A:$N,MATCH(角色!N$1,模板表头,0),0)</f>
        <v>夺宝奇兵专用、路线3</v>
      </c>
      <c r="O195" s="27" t="s">
        <v>38</v>
      </c>
      <c r="P195" s="27">
        <v>2</v>
      </c>
      <c r="Q195" s="27">
        <v>2</v>
      </c>
      <c r="R195" s="27">
        <f>VLOOKUP(P195,[1]辅助表!$A$2:$B$10,2,FALSE)</f>
        <v>2</v>
      </c>
      <c r="S195" s="27" t="str">
        <f>VLOOKUP($L195,怪物模板!$A:$N,MATCH(角色!S$1,模板表头,0),0)</f>
        <v>order</v>
      </c>
      <c r="T195" s="27" t="s">
        <v>95</v>
      </c>
      <c r="U195" s="27" t="s">
        <v>161</v>
      </c>
      <c r="V195" s="27"/>
      <c r="W195" s="27"/>
      <c r="X195" s="27"/>
      <c r="Y195" s="27"/>
      <c r="Z195" s="27"/>
      <c r="AA195" s="27"/>
      <c r="AB195" s="27">
        <v>8</v>
      </c>
      <c r="AC195" s="27">
        <v>10</v>
      </c>
      <c r="AD195" s="27"/>
      <c r="AE195" s="27">
        <f t="shared" si="47"/>
        <v>4</v>
      </c>
      <c r="AF195" s="27">
        <f t="shared" si="45"/>
        <v>4</v>
      </c>
      <c r="AG195" s="27" t="str">
        <f>VLOOKUP($L195,怪物模板!$A:$N,MATCH(角色!AG$1,模板表头,0),0)</f>
        <v>misc.treasure3</v>
      </c>
      <c r="AH195" s="27">
        <f>IF(VLOOKUP($L195,怪物模板!$A:$N,MATCH(角色!AH$1,模板表头,0),0)=0,"",VLOOKUP($L195,怪物模板!$A:$N,MATCH(角色!AH$1,模板表头,0),0))</f>
        <v>11999009</v>
      </c>
      <c r="AI195" s="27" t="str">
        <f>IF(VLOOKUP($L195,怪物模板!$A:$N,MATCH(角色!AI$1,模板表头,0),0)=0,"",VLOOKUP($L195,怪物模板!$A:$N,MATCH(角色!AI$1,模板表头,0),0))</f>
        <v/>
      </c>
      <c r="AJ195" s="27" t="str">
        <f>IF(VLOOKUP($L195,怪物模板!$A:$N,MATCH(角色!AJ$1,模板表头,0),0)=0,"",VLOOKUP($L195,怪物模板!$A:$N,MATCH(角色!AJ$1,模板表头,0),0))</f>
        <v/>
      </c>
      <c r="AK195" s="27" t="str">
        <f>IF(VLOOKUP($L195,怪物模板!$A:$N,MATCH(角色!AK$1,模板表头,0),0)=0,"",VLOOKUP($L195,怪物模板!$A:$N,MATCH(角色!AK$1,模板表头,0),0))</f>
        <v/>
      </c>
      <c r="AL195" s="27" t="str">
        <f>IF(VLOOKUP($L195,怪物模板!$A:$N,MATCH(角色!AL$1,模板表头,0),0)=0,"",VLOOKUP($L195,怪物模板!$A:$N,MATCH(角色!AL$1,模板表头,0),0))</f>
        <v/>
      </c>
      <c r="AM195" s="27" t="str">
        <f>VLOOKUP($L195,怪物模板!$A:$N,MATCH(角色!AM$1,模板表头,0),0)</f>
        <v>mimic_silver</v>
      </c>
      <c r="AN195" s="27">
        <v>0.8</v>
      </c>
      <c r="AO195" s="27">
        <v>1</v>
      </c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  <c r="BE195" s="27"/>
      <c r="BF195" s="27"/>
      <c r="BG195" s="27"/>
      <c r="BH195" s="27"/>
      <c r="BI195" s="27">
        <v>-8500</v>
      </c>
      <c r="BJ195" s="27"/>
      <c r="BK195" s="27"/>
      <c r="BL195" s="27"/>
      <c r="BM195" s="27"/>
      <c r="BN195" s="27"/>
      <c r="BO195" s="27"/>
      <c r="BP195" s="27"/>
      <c r="BQ195" s="27"/>
      <c r="BR195" s="27"/>
      <c r="BS195" s="27"/>
      <c r="BT195" s="27"/>
      <c r="BU195" s="27">
        <v>-1.2</v>
      </c>
      <c r="BV195" s="27"/>
      <c r="BW195" s="27"/>
      <c r="BX195" s="27"/>
      <c r="BY195" s="27"/>
      <c r="BZ195" s="27"/>
      <c r="CA195" s="27"/>
      <c r="CB195" s="27"/>
      <c r="CC195" s="27"/>
      <c r="CD195" s="27"/>
      <c r="CE195" s="27"/>
      <c r="CF195" s="27"/>
      <c r="CG195" s="27" t="str">
        <f t="shared" si="46"/>
        <v/>
      </c>
      <c r="CH195" s="27" t="str">
        <f t="shared" si="46"/>
        <v/>
      </c>
      <c r="CI195" s="27" t="str">
        <f t="shared" si="46"/>
        <v/>
      </c>
      <c r="CJ195" s="27" t="str">
        <f t="shared" si="46"/>
        <v/>
      </c>
      <c r="CK195" s="27" t="str">
        <f t="shared" si="46"/>
        <v/>
      </c>
      <c r="CL195" s="27" t="str">
        <f t="shared" si="46"/>
        <v/>
      </c>
      <c r="CM195" s="27" t="str">
        <f t="shared" si="46"/>
        <v/>
      </c>
      <c r="CN195" s="27" t="str">
        <f t="shared" si="46"/>
        <v/>
      </c>
      <c r="CO195" s="27" t="str">
        <f t="shared" si="46"/>
        <v/>
      </c>
    </row>
    <row r="196" spans="1:93" s="11" customFormat="1" x14ac:dyDescent="0.15">
      <c r="A196" s="27">
        <v>31033008</v>
      </c>
      <c r="B196" s="27" t="s">
        <v>137</v>
      </c>
      <c r="C196" s="27" t="s">
        <v>470</v>
      </c>
      <c r="D196" s="27">
        <v>1</v>
      </c>
      <c r="E196" s="27" t="s">
        <v>426</v>
      </c>
      <c r="F196" s="27">
        <v>3</v>
      </c>
      <c r="G196" s="27" t="s">
        <v>104</v>
      </c>
      <c r="H196" s="27">
        <v>3</v>
      </c>
      <c r="I196" s="27" t="str">
        <f>VLOOKUP($L196,怪物模板!$A:$N,MATCH(角色!I$1,模板表头,0),0)</f>
        <v>mag</v>
      </c>
      <c r="J196" s="27"/>
      <c r="K196" s="27"/>
      <c r="L196" s="11" t="s">
        <v>437</v>
      </c>
      <c r="M196" s="27" t="str">
        <f>VLOOKUP($L196,怪物模板!$A:$N,MATCH(角色!M$1,模板表头,0),0)</f>
        <v>无对应英雄</v>
      </c>
      <c r="N196" s="27" t="str">
        <f>VLOOKUP($L196,怪物模板!$A:$N,MATCH(角色!N$1,模板表头,0),0)</f>
        <v>夺宝奇兵专用、路线3</v>
      </c>
      <c r="O196" s="27" t="s">
        <v>38</v>
      </c>
      <c r="P196" s="27">
        <v>7</v>
      </c>
      <c r="Q196" s="27">
        <v>4</v>
      </c>
      <c r="R196" s="27">
        <f>VLOOKUP(P196,辅助表!$A$2:$B$10,2,FALSE)</f>
        <v>4</v>
      </c>
      <c r="S196" s="27" t="str">
        <f>VLOOKUP($L196,怪物模板!$A:$N,MATCH(角色!S$1,模板表头,0),0)</f>
        <v>order</v>
      </c>
      <c r="T196" s="27" t="s">
        <v>27</v>
      </c>
      <c r="U196" s="27" t="s">
        <v>162</v>
      </c>
      <c r="V196" s="27"/>
      <c r="W196" s="27"/>
      <c r="X196" s="27"/>
      <c r="Y196" s="27"/>
      <c r="Z196" s="27"/>
      <c r="AA196" s="27"/>
      <c r="AB196" s="27">
        <v>8</v>
      </c>
      <c r="AC196" s="27">
        <v>10</v>
      </c>
      <c r="AD196" s="27"/>
      <c r="AE196" s="27">
        <f t="shared" si="47"/>
        <v>6</v>
      </c>
      <c r="AF196" s="27">
        <f t="shared" si="45"/>
        <v>6</v>
      </c>
      <c r="AG196" s="27" t="str">
        <f>VLOOKUP($L196,怪物模板!$A:$N,MATCH(角色!AG$1,模板表头,0),0)</f>
        <v>misc.treasure3</v>
      </c>
      <c r="AH196" s="27">
        <f>IF(VLOOKUP($L196,怪物模板!$A:$N,MATCH(角色!AH$1,模板表头,0),0)=0,"",VLOOKUP($L196,怪物模板!$A:$N,MATCH(角色!AH$1,模板表头,0),0))</f>
        <v>11999009</v>
      </c>
      <c r="AI196" s="27" t="str">
        <f>IF(VLOOKUP($L196,怪物模板!$A:$N,MATCH(角色!AI$1,模板表头,0),0)=0,"",VLOOKUP($L196,怪物模板!$A:$N,MATCH(角色!AI$1,模板表头,0),0))</f>
        <v/>
      </c>
      <c r="AJ196" s="27" t="str">
        <f>IF(VLOOKUP($L196,怪物模板!$A:$N,MATCH(角色!AJ$1,模板表头,0),0)=0,"",VLOOKUP($L196,怪物模板!$A:$N,MATCH(角色!AJ$1,模板表头,0),0))</f>
        <v/>
      </c>
      <c r="AK196" s="27" t="str">
        <f>IF(VLOOKUP($L196,怪物模板!$A:$N,MATCH(角色!AK$1,模板表头,0),0)=0,"",VLOOKUP($L196,怪物模板!$A:$N,MATCH(角色!AK$1,模板表头,0),0))</f>
        <v/>
      </c>
      <c r="AL196" s="27" t="str">
        <f>IF(VLOOKUP($L196,怪物模板!$A:$N,MATCH(角色!AL$1,模板表头,0),0)=0,"",VLOOKUP($L196,怪物模板!$A:$N,MATCH(角色!AL$1,模板表头,0),0))</f>
        <v/>
      </c>
      <c r="AM196" s="27" t="str">
        <f>VLOOKUP($L196,怪物模板!$A:$N,MATCH(角色!AM$1,模板表头,0),0)</f>
        <v>mimic_gold</v>
      </c>
      <c r="AN196" s="27">
        <v>0.9</v>
      </c>
      <c r="AO196" s="27">
        <v>1</v>
      </c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  <c r="BE196" s="27"/>
      <c r="BF196" s="27"/>
      <c r="BG196" s="27"/>
      <c r="BH196" s="27"/>
      <c r="BI196" s="27">
        <v>-8500</v>
      </c>
      <c r="BJ196" s="27"/>
      <c r="BK196" s="27"/>
      <c r="BL196" s="27"/>
      <c r="BM196" s="27"/>
      <c r="BN196" s="27"/>
      <c r="BO196" s="27"/>
      <c r="BP196" s="27"/>
      <c r="BQ196" s="27"/>
      <c r="BR196" s="27"/>
      <c r="BS196" s="27"/>
      <c r="BT196" s="27"/>
      <c r="BU196" s="27">
        <v>-1.2</v>
      </c>
      <c r="BV196" s="27"/>
      <c r="BW196" s="27"/>
      <c r="BX196" s="27"/>
      <c r="BY196" s="27"/>
      <c r="BZ196" s="27"/>
      <c r="CA196" s="27"/>
      <c r="CB196" s="27"/>
      <c r="CC196" s="27"/>
      <c r="CD196" s="27"/>
      <c r="CE196" s="27"/>
      <c r="CF196" s="27"/>
      <c r="CG196" s="27" t="str">
        <f t="shared" si="46"/>
        <v/>
      </c>
      <c r="CH196" s="27" t="str">
        <f t="shared" si="46"/>
        <v/>
      </c>
      <c r="CI196" s="27" t="str">
        <f t="shared" si="46"/>
        <v/>
      </c>
      <c r="CJ196" s="27" t="str">
        <f t="shared" si="46"/>
        <v/>
      </c>
      <c r="CK196" s="27" t="str">
        <f t="shared" si="46"/>
        <v/>
      </c>
      <c r="CL196" s="27" t="str">
        <f t="shared" si="46"/>
        <v/>
      </c>
      <c r="CM196" s="27" t="str">
        <f t="shared" si="46"/>
        <v/>
      </c>
      <c r="CN196" s="27" t="str">
        <f t="shared" si="46"/>
        <v/>
      </c>
      <c r="CO196" s="27" t="str">
        <f t="shared" si="46"/>
        <v/>
      </c>
    </row>
    <row r="197" spans="1:93" s="11" customFormat="1" ht="16.5" customHeight="1" x14ac:dyDescent="0.15">
      <c r="A197" s="27">
        <v>31033009</v>
      </c>
      <c r="B197" s="27" t="s">
        <v>135</v>
      </c>
      <c r="C197" s="27" t="s">
        <v>470</v>
      </c>
      <c r="D197" s="27">
        <v>1</v>
      </c>
      <c r="E197" s="27" t="s">
        <v>426</v>
      </c>
      <c r="F197" s="27">
        <v>1</v>
      </c>
      <c r="G197" s="27" t="s">
        <v>104</v>
      </c>
      <c r="H197" s="27">
        <v>1</v>
      </c>
      <c r="I197" s="27" t="str">
        <f>VLOOKUP($L197,怪物模板!$A:$N,MATCH(角色!I$1,模板表头,0),0)</f>
        <v>phy</v>
      </c>
      <c r="J197" s="27"/>
      <c r="K197" s="27"/>
      <c r="L197" s="11" t="s">
        <v>438</v>
      </c>
      <c r="M197" s="27" t="str">
        <f>VLOOKUP($L197,怪物模板!$A:$N,MATCH(角色!M$1,模板表头,0),0)</f>
        <v>无对应英雄</v>
      </c>
      <c r="N197" s="27" t="str">
        <f>VLOOKUP($L197,怪物模板!$A:$N,MATCH(角色!N$1,模板表头,0),0)</f>
        <v>夺宝奇兵专用、路线4</v>
      </c>
      <c r="O197" s="27" t="s">
        <v>38</v>
      </c>
      <c r="P197" s="27">
        <v>2</v>
      </c>
      <c r="Q197" s="27">
        <v>2</v>
      </c>
      <c r="R197" s="27">
        <f>VLOOKUP(P197,[1]辅助表!$A$2:$B$10,2,FALSE)</f>
        <v>2</v>
      </c>
      <c r="S197" s="27" t="str">
        <f>VLOOKUP($L197,怪物模板!$A:$N,MATCH(角色!S$1,模板表头,0),0)</f>
        <v>order</v>
      </c>
      <c r="T197" s="27" t="s">
        <v>138</v>
      </c>
      <c r="U197" s="27" t="s">
        <v>107</v>
      </c>
      <c r="V197" s="27"/>
      <c r="W197" s="27"/>
      <c r="X197" s="27"/>
      <c r="Y197" s="27"/>
      <c r="Z197" s="27"/>
      <c r="AA197" s="27"/>
      <c r="AB197" s="27">
        <v>8</v>
      </c>
      <c r="AC197" s="27">
        <v>10</v>
      </c>
      <c r="AD197" s="27"/>
      <c r="AE197" s="27">
        <f t="shared" si="47"/>
        <v>2</v>
      </c>
      <c r="AF197" s="27">
        <f t="shared" si="45"/>
        <v>2</v>
      </c>
      <c r="AG197" s="27" t="str">
        <f>VLOOKUP($L197,怪物模板!$A:$N,MATCH(角色!AG$1,模板表头,0),0)</f>
        <v>misc.treasure4</v>
      </c>
      <c r="AH197" s="27">
        <f>IF(VLOOKUP($L197,怪物模板!$A:$N,MATCH(角色!AH$1,模板表头,0),0)=0,"",VLOOKUP($L197,怪物模板!$A:$N,MATCH(角色!AH$1,模板表头,0),0))</f>
        <v>11999009</v>
      </c>
      <c r="AI197" s="27" t="str">
        <f>IF(VLOOKUP($L197,怪物模板!$A:$N,MATCH(角色!AI$1,模板表头,0),0)=0,"",VLOOKUP($L197,怪物模板!$A:$N,MATCH(角色!AI$1,模板表头,0),0))</f>
        <v/>
      </c>
      <c r="AJ197" s="27" t="str">
        <f>IF(VLOOKUP($L197,怪物模板!$A:$N,MATCH(角色!AJ$1,模板表头,0),0)=0,"",VLOOKUP($L197,怪物模板!$A:$N,MATCH(角色!AJ$1,模板表头,0),0))</f>
        <v/>
      </c>
      <c r="AK197" s="27" t="str">
        <f>IF(VLOOKUP($L197,怪物模板!$A:$N,MATCH(角色!AK$1,模板表头,0),0)=0,"",VLOOKUP($L197,怪物模板!$A:$N,MATCH(角色!AK$1,模板表头,0),0))</f>
        <v/>
      </c>
      <c r="AL197" s="27" t="str">
        <f>IF(VLOOKUP($L197,怪物模板!$A:$N,MATCH(角色!AL$1,模板表头,0),0)=0,"",VLOOKUP($L197,怪物模板!$A:$N,MATCH(角色!AL$1,模板表头,0),0))</f>
        <v/>
      </c>
      <c r="AM197" s="27" t="str">
        <f>VLOOKUP($L197,怪物模板!$A:$N,MATCH(角色!AM$1,模板表头,0),0)</f>
        <v>mimic</v>
      </c>
      <c r="AN197" s="27">
        <v>0.7</v>
      </c>
      <c r="AO197" s="27">
        <v>1</v>
      </c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  <c r="BE197" s="27"/>
      <c r="BF197" s="27"/>
      <c r="BG197" s="27"/>
      <c r="BH197" s="27"/>
      <c r="BI197" s="27">
        <v>-8500</v>
      </c>
      <c r="BJ197" s="27"/>
      <c r="BK197" s="27"/>
      <c r="BL197" s="27"/>
      <c r="BM197" s="27"/>
      <c r="BN197" s="27"/>
      <c r="BO197" s="27"/>
      <c r="BP197" s="27"/>
      <c r="BQ197" s="27"/>
      <c r="BR197" s="27"/>
      <c r="BS197" s="27"/>
      <c r="BT197" s="27"/>
      <c r="BU197" s="27">
        <v>-1.2</v>
      </c>
      <c r="BV197" s="27"/>
      <c r="BW197" s="27"/>
      <c r="BX197" s="27"/>
      <c r="BY197" s="27"/>
      <c r="BZ197" s="27"/>
      <c r="CA197" s="27"/>
      <c r="CB197" s="27"/>
      <c r="CC197" s="27"/>
      <c r="CD197" s="27"/>
      <c r="CE197" s="27"/>
      <c r="CF197" s="27"/>
      <c r="CG197" s="27" t="str">
        <f t="shared" si="46"/>
        <v/>
      </c>
      <c r="CH197" s="27" t="str">
        <f t="shared" si="46"/>
        <v/>
      </c>
      <c r="CI197" s="27" t="str">
        <f t="shared" si="46"/>
        <v/>
      </c>
      <c r="CJ197" s="27" t="str">
        <f t="shared" si="46"/>
        <v/>
      </c>
      <c r="CK197" s="27" t="str">
        <f t="shared" si="46"/>
        <v/>
      </c>
      <c r="CL197" s="27" t="str">
        <f t="shared" si="46"/>
        <v/>
      </c>
      <c r="CM197" s="27" t="str">
        <f t="shared" si="46"/>
        <v/>
      </c>
      <c r="CN197" s="27" t="str">
        <f t="shared" si="46"/>
        <v/>
      </c>
      <c r="CO197" s="27" t="str">
        <f t="shared" si="46"/>
        <v/>
      </c>
    </row>
    <row r="198" spans="1:93" s="11" customFormat="1" ht="16.5" customHeight="1" x14ac:dyDescent="0.15">
      <c r="A198" s="27">
        <v>31033010</v>
      </c>
      <c r="B198" s="27" t="s">
        <v>136</v>
      </c>
      <c r="C198" s="27" t="s">
        <v>470</v>
      </c>
      <c r="D198" s="27">
        <v>1</v>
      </c>
      <c r="E198" s="27" t="s">
        <v>426</v>
      </c>
      <c r="F198" s="27">
        <v>2</v>
      </c>
      <c r="G198" s="27" t="s">
        <v>104</v>
      </c>
      <c r="H198" s="27">
        <v>1</v>
      </c>
      <c r="I198" s="27" t="str">
        <f>VLOOKUP($L198,怪物模板!$A:$N,MATCH(角色!I$1,模板表头,0),0)</f>
        <v>phy</v>
      </c>
      <c r="J198" s="27"/>
      <c r="K198" s="27"/>
      <c r="L198" s="11" t="s">
        <v>439</v>
      </c>
      <c r="M198" s="27" t="str">
        <f>VLOOKUP($L198,怪物模板!$A:$N,MATCH(角色!M$1,模板表头,0),0)</f>
        <v>无对应英雄</v>
      </c>
      <c r="N198" s="27" t="str">
        <f>VLOOKUP($L198,怪物模板!$A:$N,MATCH(角色!N$1,模板表头,0),0)</f>
        <v>夺宝奇兵专用、路线4</v>
      </c>
      <c r="O198" s="27" t="s">
        <v>38</v>
      </c>
      <c r="P198" s="27">
        <v>2</v>
      </c>
      <c r="Q198" s="27">
        <v>2</v>
      </c>
      <c r="R198" s="27">
        <f>VLOOKUP(P198,[1]辅助表!$A$2:$B$10,2,FALSE)</f>
        <v>2</v>
      </c>
      <c r="S198" s="27" t="str">
        <f>VLOOKUP($L198,怪物模板!$A:$N,MATCH(角色!S$1,模板表头,0),0)</f>
        <v>order</v>
      </c>
      <c r="T198" s="27" t="s">
        <v>95</v>
      </c>
      <c r="U198" s="27" t="s">
        <v>161</v>
      </c>
      <c r="V198" s="27"/>
      <c r="W198" s="27"/>
      <c r="X198" s="27"/>
      <c r="Y198" s="27"/>
      <c r="Z198" s="27"/>
      <c r="AA198" s="27"/>
      <c r="AB198" s="27">
        <v>8</v>
      </c>
      <c r="AC198" s="27">
        <v>10</v>
      </c>
      <c r="AD198" s="27"/>
      <c r="AE198" s="27">
        <f t="shared" si="47"/>
        <v>4</v>
      </c>
      <c r="AF198" s="27">
        <f t="shared" si="45"/>
        <v>4</v>
      </c>
      <c r="AG198" s="27" t="str">
        <f>VLOOKUP($L198,怪物模板!$A:$N,MATCH(角色!AG$1,模板表头,0),0)</f>
        <v>misc.treasure4</v>
      </c>
      <c r="AH198" s="27">
        <f>IF(VLOOKUP($L198,怪物模板!$A:$N,MATCH(角色!AH$1,模板表头,0),0)=0,"",VLOOKUP($L198,怪物模板!$A:$N,MATCH(角色!AH$1,模板表头,0),0))</f>
        <v>11999009</v>
      </c>
      <c r="AI198" s="27" t="str">
        <f>IF(VLOOKUP($L198,怪物模板!$A:$N,MATCH(角色!AI$1,模板表头,0),0)=0,"",VLOOKUP($L198,怪物模板!$A:$N,MATCH(角色!AI$1,模板表头,0),0))</f>
        <v/>
      </c>
      <c r="AJ198" s="27" t="str">
        <f>IF(VLOOKUP($L198,怪物模板!$A:$N,MATCH(角色!AJ$1,模板表头,0),0)=0,"",VLOOKUP($L198,怪物模板!$A:$N,MATCH(角色!AJ$1,模板表头,0),0))</f>
        <v/>
      </c>
      <c r="AK198" s="27" t="str">
        <f>IF(VLOOKUP($L198,怪物模板!$A:$N,MATCH(角色!AK$1,模板表头,0),0)=0,"",VLOOKUP($L198,怪物模板!$A:$N,MATCH(角色!AK$1,模板表头,0),0))</f>
        <v/>
      </c>
      <c r="AL198" s="27" t="str">
        <f>IF(VLOOKUP($L198,怪物模板!$A:$N,MATCH(角色!AL$1,模板表头,0),0)=0,"",VLOOKUP($L198,怪物模板!$A:$N,MATCH(角色!AL$1,模板表头,0),0))</f>
        <v/>
      </c>
      <c r="AM198" s="27" t="str">
        <f>VLOOKUP($L198,怪物模板!$A:$N,MATCH(角色!AM$1,模板表头,0),0)</f>
        <v>mimic_silver</v>
      </c>
      <c r="AN198" s="27">
        <v>0.8</v>
      </c>
      <c r="AO198" s="27">
        <v>1</v>
      </c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  <c r="BE198" s="27"/>
      <c r="BF198" s="27"/>
      <c r="BG198" s="27"/>
      <c r="BH198" s="27"/>
      <c r="BI198" s="27">
        <v>-8500</v>
      </c>
      <c r="BJ198" s="27"/>
      <c r="BK198" s="27"/>
      <c r="BL198" s="27"/>
      <c r="BM198" s="27"/>
      <c r="BN198" s="27"/>
      <c r="BO198" s="27"/>
      <c r="BP198" s="27"/>
      <c r="BQ198" s="27"/>
      <c r="BR198" s="27"/>
      <c r="BS198" s="27"/>
      <c r="BT198" s="27"/>
      <c r="BU198" s="27">
        <v>-1.2</v>
      </c>
      <c r="BV198" s="27"/>
      <c r="BW198" s="27"/>
      <c r="BX198" s="27"/>
      <c r="BY198" s="27"/>
      <c r="BZ198" s="27"/>
      <c r="CA198" s="27"/>
      <c r="CB198" s="27"/>
      <c r="CC198" s="27"/>
      <c r="CD198" s="27"/>
      <c r="CE198" s="27"/>
      <c r="CF198" s="27"/>
      <c r="CG198" s="27" t="str">
        <f t="shared" ref="CG198:CO206" si="48">IF($G198="boss",5000,"")</f>
        <v/>
      </c>
      <c r="CH198" s="27" t="str">
        <f t="shared" si="48"/>
        <v/>
      </c>
      <c r="CI198" s="27" t="str">
        <f t="shared" si="48"/>
        <v/>
      </c>
      <c r="CJ198" s="27" t="str">
        <f t="shared" si="48"/>
        <v/>
      </c>
      <c r="CK198" s="27" t="str">
        <f t="shared" si="48"/>
        <v/>
      </c>
      <c r="CL198" s="27" t="str">
        <f t="shared" si="48"/>
        <v/>
      </c>
      <c r="CM198" s="27" t="str">
        <f t="shared" si="48"/>
        <v/>
      </c>
      <c r="CN198" s="27" t="str">
        <f t="shared" si="48"/>
        <v/>
      </c>
      <c r="CO198" s="27" t="str">
        <f t="shared" si="48"/>
        <v/>
      </c>
    </row>
    <row r="199" spans="1:93" s="11" customFormat="1" x14ac:dyDescent="0.15">
      <c r="A199" s="27">
        <v>31033011</v>
      </c>
      <c r="B199" s="27" t="s">
        <v>137</v>
      </c>
      <c r="C199" s="27" t="s">
        <v>470</v>
      </c>
      <c r="D199" s="27">
        <v>1</v>
      </c>
      <c r="E199" s="27" t="s">
        <v>426</v>
      </c>
      <c r="F199" s="27">
        <v>3</v>
      </c>
      <c r="G199" s="27" t="s">
        <v>104</v>
      </c>
      <c r="H199" s="27">
        <v>3</v>
      </c>
      <c r="I199" s="27" t="str">
        <f>VLOOKUP($L199,怪物模板!$A:$N,MATCH(角色!I$1,模板表头,0),0)</f>
        <v>mag</v>
      </c>
      <c r="J199" s="27"/>
      <c r="K199" s="27"/>
      <c r="L199" s="11" t="s">
        <v>440</v>
      </c>
      <c r="M199" s="27" t="str">
        <f>VLOOKUP($L199,怪物模板!$A:$N,MATCH(角色!M$1,模板表头,0),0)</f>
        <v>无对应英雄</v>
      </c>
      <c r="N199" s="27" t="str">
        <f>VLOOKUP($L199,怪物模板!$A:$N,MATCH(角色!N$1,模板表头,0),0)</f>
        <v>夺宝奇兵专用、路线4</v>
      </c>
      <c r="O199" s="27" t="s">
        <v>38</v>
      </c>
      <c r="P199" s="27">
        <v>7</v>
      </c>
      <c r="Q199" s="27">
        <v>4</v>
      </c>
      <c r="R199" s="27">
        <f>VLOOKUP(P199,辅助表!$A$2:$B$10,2,FALSE)</f>
        <v>4</v>
      </c>
      <c r="S199" s="27" t="str">
        <f>VLOOKUP($L199,怪物模板!$A:$N,MATCH(角色!S$1,模板表头,0),0)</f>
        <v>order</v>
      </c>
      <c r="T199" s="27" t="s">
        <v>27</v>
      </c>
      <c r="U199" s="27" t="s">
        <v>162</v>
      </c>
      <c r="V199" s="27"/>
      <c r="W199" s="27"/>
      <c r="X199" s="27"/>
      <c r="Y199" s="27"/>
      <c r="Z199" s="27"/>
      <c r="AA199" s="27"/>
      <c r="AB199" s="27">
        <v>8</v>
      </c>
      <c r="AC199" s="27">
        <v>10</v>
      </c>
      <c r="AD199" s="27"/>
      <c r="AE199" s="27">
        <f t="shared" si="47"/>
        <v>6</v>
      </c>
      <c r="AF199" s="27">
        <f t="shared" si="45"/>
        <v>6</v>
      </c>
      <c r="AG199" s="27" t="str">
        <f>VLOOKUP($L199,怪物模板!$A:$N,MATCH(角色!AG$1,模板表头,0),0)</f>
        <v>misc.treasure4</v>
      </c>
      <c r="AH199" s="27">
        <f>IF(VLOOKUP($L199,怪物模板!$A:$N,MATCH(角色!AH$1,模板表头,0),0)=0,"",VLOOKUP($L199,怪物模板!$A:$N,MATCH(角色!AH$1,模板表头,0),0))</f>
        <v>11999009</v>
      </c>
      <c r="AI199" s="27" t="str">
        <f>IF(VLOOKUP($L199,怪物模板!$A:$N,MATCH(角色!AI$1,模板表头,0),0)=0,"",VLOOKUP($L199,怪物模板!$A:$N,MATCH(角色!AI$1,模板表头,0),0))</f>
        <v/>
      </c>
      <c r="AJ199" s="27" t="str">
        <f>IF(VLOOKUP($L199,怪物模板!$A:$N,MATCH(角色!AJ$1,模板表头,0),0)=0,"",VLOOKUP($L199,怪物模板!$A:$N,MATCH(角色!AJ$1,模板表头,0),0))</f>
        <v/>
      </c>
      <c r="AK199" s="27" t="str">
        <f>IF(VLOOKUP($L199,怪物模板!$A:$N,MATCH(角色!AK$1,模板表头,0),0)=0,"",VLOOKUP($L199,怪物模板!$A:$N,MATCH(角色!AK$1,模板表头,0),0))</f>
        <v/>
      </c>
      <c r="AL199" s="27" t="str">
        <f>IF(VLOOKUP($L199,怪物模板!$A:$N,MATCH(角色!AL$1,模板表头,0),0)=0,"",VLOOKUP($L199,怪物模板!$A:$N,MATCH(角色!AL$1,模板表头,0),0))</f>
        <v/>
      </c>
      <c r="AM199" s="27" t="str">
        <f>VLOOKUP($L199,怪物模板!$A:$N,MATCH(角色!AM$1,模板表头,0),0)</f>
        <v>mimic_gold</v>
      </c>
      <c r="AN199" s="27">
        <v>0.9</v>
      </c>
      <c r="AO199" s="27">
        <v>1</v>
      </c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  <c r="BE199" s="27"/>
      <c r="BF199" s="27"/>
      <c r="BG199" s="27"/>
      <c r="BH199" s="27"/>
      <c r="BI199" s="27">
        <v>-8500</v>
      </c>
      <c r="BJ199" s="27"/>
      <c r="BK199" s="27"/>
      <c r="BL199" s="27"/>
      <c r="BM199" s="27"/>
      <c r="BN199" s="27"/>
      <c r="BO199" s="27"/>
      <c r="BP199" s="27"/>
      <c r="BQ199" s="27"/>
      <c r="BR199" s="27"/>
      <c r="BS199" s="27"/>
      <c r="BT199" s="27"/>
      <c r="BU199" s="27">
        <v>-1.2</v>
      </c>
      <c r="BV199" s="27"/>
      <c r="BW199" s="27"/>
      <c r="BX199" s="27"/>
      <c r="BY199" s="27"/>
      <c r="BZ199" s="27"/>
      <c r="CA199" s="27"/>
      <c r="CB199" s="27"/>
      <c r="CC199" s="27"/>
      <c r="CD199" s="27"/>
      <c r="CE199" s="27"/>
      <c r="CF199" s="27"/>
      <c r="CG199" s="27" t="str">
        <f t="shared" si="48"/>
        <v/>
      </c>
      <c r="CH199" s="27" t="str">
        <f t="shared" si="48"/>
        <v/>
      </c>
      <c r="CI199" s="27" t="str">
        <f t="shared" si="48"/>
        <v/>
      </c>
      <c r="CJ199" s="27" t="str">
        <f t="shared" si="48"/>
        <v/>
      </c>
      <c r="CK199" s="27" t="str">
        <f t="shared" si="48"/>
        <v/>
      </c>
      <c r="CL199" s="27" t="str">
        <f t="shared" si="48"/>
        <v/>
      </c>
      <c r="CM199" s="27" t="str">
        <f t="shared" si="48"/>
        <v/>
      </c>
      <c r="CN199" s="27" t="str">
        <f t="shared" si="48"/>
        <v/>
      </c>
      <c r="CO199" s="27" t="str">
        <f t="shared" si="48"/>
        <v/>
      </c>
    </row>
    <row r="200" spans="1:93" s="11" customFormat="1" ht="16.5" customHeight="1" x14ac:dyDescent="0.15">
      <c r="A200" s="27">
        <v>31033012</v>
      </c>
      <c r="B200" s="27" t="s">
        <v>135</v>
      </c>
      <c r="C200" s="27" t="s">
        <v>471</v>
      </c>
      <c r="D200" s="27">
        <v>1</v>
      </c>
      <c r="E200" s="27" t="s">
        <v>426</v>
      </c>
      <c r="F200" s="27">
        <v>1</v>
      </c>
      <c r="G200" s="27" t="s">
        <v>104</v>
      </c>
      <c r="H200" s="27">
        <v>1</v>
      </c>
      <c r="I200" s="27" t="str">
        <f>VLOOKUP($L200,怪物模板!$A:$N,MATCH(角色!I$1,模板表头,0),0)</f>
        <v>phy</v>
      </c>
      <c r="J200" s="27"/>
      <c r="K200" s="27"/>
      <c r="L200" s="27" t="s">
        <v>429</v>
      </c>
      <c r="M200" s="27" t="str">
        <f>VLOOKUP($L200,怪物模板!$A:$N,MATCH(角色!M$1,模板表头,0),0)</f>
        <v>无对应英雄</v>
      </c>
      <c r="N200" s="27" t="str">
        <f>VLOOKUP($L200,怪物模板!$A:$N,MATCH(角色!N$1,模板表头,0),0)</f>
        <v>夺宝奇兵专用、路线5</v>
      </c>
      <c r="O200" s="27" t="s">
        <v>38</v>
      </c>
      <c r="P200" s="27">
        <v>2</v>
      </c>
      <c r="Q200" s="27">
        <v>2</v>
      </c>
      <c r="R200" s="27">
        <f>VLOOKUP(P200,[1]辅助表!$A$2:$B$10,2,FALSE)</f>
        <v>2</v>
      </c>
      <c r="S200" s="27" t="str">
        <f>VLOOKUP($L200,怪物模板!$A:$N,MATCH(角色!S$1,模板表头,0),0)</f>
        <v>order</v>
      </c>
      <c r="T200" s="27" t="s">
        <v>138</v>
      </c>
      <c r="U200" s="27" t="s">
        <v>107</v>
      </c>
      <c r="V200" s="27"/>
      <c r="W200" s="27"/>
      <c r="X200" s="27"/>
      <c r="Y200" s="27"/>
      <c r="Z200" s="27"/>
      <c r="AA200" s="27"/>
      <c r="AB200" s="27">
        <v>8</v>
      </c>
      <c r="AC200" s="27">
        <v>10</v>
      </c>
      <c r="AD200" s="27"/>
      <c r="AE200" s="27">
        <f t="shared" si="47"/>
        <v>2</v>
      </c>
      <c r="AF200" s="27">
        <f t="shared" si="45"/>
        <v>2</v>
      </c>
      <c r="AG200" s="27" t="str">
        <f>VLOOKUP($L200,怪物模板!$A:$N,MATCH(角色!AG$1,模板表头,0),0)</f>
        <v>misc.treasure5</v>
      </c>
      <c r="AH200" s="27">
        <f>IF(VLOOKUP($L200,怪物模板!$A:$N,MATCH(角色!AH$1,模板表头,0),0)=0,"",VLOOKUP($L200,怪物模板!$A:$N,MATCH(角色!AH$1,模板表头,0),0))</f>
        <v>11999009</v>
      </c>
      <c r="AI200" s="27" t="str">
        <f>IF(VLOOKUP($L200,怪物模板!$A:$N,MATCH(角色!AI$1,模板表头,0),0)=0,"",VLOOKUP($L200,怪物模板!$A:$N,MATCH(角色!AI$1,模板表头,0),0))</f>
        <v/>
      </c>
      <c r="AJ200" s="27" t="str">
        <f>IF(VLOOKUP($L200,怪物模板!$A:$N,MATCH(角色!AJ$1,模板表头,0),0)=0,"",VLOOKUP($L200,怪物模板!$A:$N,MATCH(角色!AJ$1,模板表头,0),0))</f>
        <v/>
      </c>
      <c r="AK200" s="27" t="str">
        <f>IF(VLOOKUP($L200,怪物模板!$A:$N,MATCH(角色!AK$1,模板表头,0),0)=0,"",VLOOKUP($L200,怪物模板!$A:$N,MATCH(角色!AK$1,模板表头,0),0))</f>
        <v/>
      </c>
      <c r="AL200" s="27" t="str">
        <f>IF(VLOOKUP($L200,怪物模板!$A:$N,MATCH(角色!AL$1,模板表头,0),0)=0,"",VLOOKUP($L200,怪物模板!$A:$N,MATCH(角色!AL$1,模板表头,0),0))</f>
        <v/>
      </c>
      <c r="AM200" s="27" t="str">
        <f>VLOOKUP($L200,怪物模板!$A:$N,MATCH(角色!AM$1,模板表头,0),0)</f>
        <v>mimic</v>
      </c>
      <c r="AN200" s="27">
        <v>0.7</v>
      </c>
      <c r="AO200" s="27">
        <v>1</v>
      </c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  <c r="BE200" s="27"/>
      <c r="BF200" s="27"/>
      <c r="BG200" s="27"/>
      <c r="BH200" s="27"/>
      <c r="BI200" s="27">
        <v>-7500</v>
      </c>
      <c r="BJ200" s="27"/>
      <c r="BK200" s="27"/>
      <c r="BL200" s="27"/>
      <c r="BM200" s="27"/>
      <c r="BN200" s="27"/>
      <c r="BO200" s="27"/>
      <c r="BP200" s="27"/>
      <c r="BQ200" s="27"/>
      <c r="BR200" s="27"/>
      <c r="BS200" s="27"/>
      <c r="BT200" s="27"/>
      <c r="BU200" s="27">
        <v>-1.2</v>
      </c>
      <c r="BV200" s="27"/>
      <c r="BW200" s="27"/>
      <c r="BX200" s="27"/>
      <c r="BY200" s="27"/>
      <c r="BZ200" s="27"/>
      <c r="CA200" s="27"/>
      <c r="CB200" s="27"/>
      <c r="CC200" s="27"/>
      <c r="CD200" s="27"/>
      <c r="CE200" s="27"/>
      <c r="CF200" s="27"/>
      <c r="CG200" s="27" t="str">
        <f t="shared" si="48"/>
        <v/>
      </c>
      <c r="CH200" s="27" t="str">
        <f t="shared" si="48"/>
        <v/>
      </c>
      <c r="CI200" s="27" t="str">
        <f t="shared" si="48"/>
        <v/>
      </c>
      <c r="CJ200" s="27" t="str">
        <f t="shared" si="48"/>
        <v/>
      </c>
      <c r="CK200" s="27" t="str">
        <f t="shared" si="48"/>
        <v/>
      </c>
      <c r="CL200" s="27" t="str">
        <f t="shared" si="48"/>
        <v/>
      </c>
      <c r="CM200" s="27" t="str">
        <f t="shared" si="48"/>
        <v/>
      </c>
      <c r="CN200" s="27" t="str">
        <f t="shared" si="48"/>
        <v/>
      </c>
      <c r="CO200" s="27" t="str">
        <f t="shared" si="48"/>
        <v/>
      </c>
    </row>
    <row r="201" spans="1:93" s="11" customFormat="1" ht="16.5" customHeight="1" x14ac:dyDescent="0.15">
      <c r="A201" s="27">
        <v>31033013</v>
      </c>
      <c r="B201" s="27" t="s">
        <v>136</v>
      </c>
      <c r="C201" s="27" t="s">
        <v>471</v>
      </c>
      <c r="D201" s="27">
        <v>1</v>
      </c>
      <c r="E201" s="27" t="s">
        <v>426</v>
      </c>
      <c r="F201" s="27">
        <v>2</v>
      </c>
      <c r="G201" s="27" t="s">
        <v>104</v>
      </c>
      <c r="H201" s="27">
        <v>1</v>
      </c>
      <c r="I201" s="27" t="str">
        <f>VLOOKUP($L201,怪物模板!$A:$N,MATCH(角色!I$1,模板表头,0),0)</f>
        <v>phy</v>
      </c>
      <c r="J201" s="27"/>
      <c r="K201" s="27"/>
      <c r="L201" s="27" t="s">
        <v>430</v>
      </c>
      <c r="M201" s="27" t="str">
        <f>VLOOKUP($L201,怪物模板!$A:$N,MATCH(角色!M$1,模板表头,0),0)</f>
        <v>无对应英雄</v>
      </c>
      <c r="N201" s="27" t="str">
        <f>VLOOKUP($L201,怪物模板!$A:$N,MATCH(角色!N$1,模板表头,0),0)</f>
        <v>夺宝奇兵专用、路线5</v>
      </c>
      <c r="O201" s="27" t="s">
        <v>38</v>
      </c>
      <c r="P201" s="27">
        <v>2</v>
      </c>
      <c r="Q201" s="27">
        <v>2</v>
      </c>
      <c r="R201" s="27">
        <f>VLOOKUP(P201,[1]辅助表!$A$2:$B$10,2,FALSE)</f>
        <v>2</v>
      </c>
      <c r="S201" s="27" t="str">
        <f>VLOOKUP($L201,怪物模板!$A:$N,MATCH(角色!S$1,模板表头,0),0)</f>
        <v>order</v>
      </c>
      <c r="T201" s="27" t="s">
        <v>95</v>
      </c>
      <c r="U201" s="27" t="s">
        <v>161</v>
      </c>
      <c r="V201" s="27"/>
      <c r="W201" s="27"/>
      <c r="X201" s="27"/>
      <c r="Y201" s="27"/>
      <c r="Z201" s="27"/>
      <c r="AA201" s="27"/>
      <c r="AB201" s="27">
        <v>8</v>
      </c>
      <c r="AC201" s="27">
        <v>10</v>
      </c>
      <c r="AD201" s="27"/>
      <c r="AE201" s="27">
        <f t="shared" si="47"/>
        <v>4</v>
      </c>
      <c r="AF201" s="27">
        <f t="shared" si="45"/>
        <v>4</v>
      </c>
      <c r="AG201" s="27" t="str">
        <f>VLOOKUP($L201,怪物模板!$A:$N,MATCH(角色!AG$1,模板表头,0),0)</f>
        <v>misc.treasure5</v>
      </c>
      <c r="AH201" s="27">
        <f>IF(VLOOKUP($L201,怪物模板!$A:$N,MATCH(角色!AH$1,模板表头,0),0)=0,"",VLOOKUP($L201,怪物模板!$A:$N,MATCH(角色!AH$1,模板表头,0),0))</f>
        <v>11999009</v>
      </c>
      <c r="AI201" s="27" t="str">
        <f>IF(VLOOKUP($L201,怪物模板!$A:$N,MATCH(角色!AI$1,模板表头,0),0)=0,"",VLOOKUP($L201,怪物模板!$A:$N,MATCH(角色!AI$1,模板表头,0),0))</f>
        <v/>
      </c>
      <c r="AJ201" s="27" t="str">
        <f>IF(VLOOKUP($L201,怪物模板!$A:$N,MATCH(角色!AJ$1,模板表头,0),0)=0,"",VLOOKUP($L201,怪物模板!$A:$N,MATCH(角色!AJ$1,模板表头,0),0))</f>
        <v/>
      </c>
      <c r="AK201" s="27" t="str">
        <f>IF(VLOOKUP($L201,怪物模板!$A:$N,MATCH(角色!AK$1,模板表头,0),0)=0,"",VLOOKUP($L201,怪物模板!$A:$N,MATCH(角色!AK$1,模板表头,0),0))</f>
        <v/>
      </c>
      <c r="AL201" s="27" t="str">
        <f>IF(VLOOKUP($L201,怪物模板!$A:$N,MATCH(角色!AL$1,模板表头,0),0)=0,"",VLOOKUP($L201,怪物模板!$A:$N,MATCH(角色!AL$1,模板表头,0),0))</f>
        <v/>
      </c>
      <c r="AM201" s="27" t="str">
        <f>VLOOKUP($L201,怪物模板!$A:$N,MATCH(角色!AM$1,模板表头,0),0)</f>
        <v>mimic_silver</v>
      </c>
      <c r="AN201" s="27">
        <v>0.8</v>
      </c>
      <c r="AO201" s="27">
        <v>1</v>
      </c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7"/>
      <c r="BG201" s="27"/>
      <c r="BH201" s="27"/>
      <c r="BI201" s="27">
        <v>-7500</v>
      </c>
      <c r="BJ201" s="27"/>
      <c r="BK201" s="27"/>
      <c r="BL201" s="27"/>
      <c r="BM201" s="27"/>
      <c r="BN201" s="27"/>
      <c r="BO201" s="27"/>
      <c r="BP201" s="27"/>
      <c r="BQ201" s="27"/>
      <c r="BR201" s="27"/>
      <c r="BS201" s="27"/>
      <c r="BT201" s="27"/>
      <c r="BU201" s="27">
        <v>-1.2</v>
      </c>
      <c r="BV201" s="27"/>
      <c r="BW201" s="27"/>
      <c r="BX201" s="27"/>
      <c r="BY201" s="27"/>
      <c r="BZ201" s="27"/>
      <c r="CA201" s="27"/>
      <c r="CB201" s="27"/>
      <c r="CC201" s="27"/>
      <c r="CD201" s="27"/>
      <c r="CE201" s="27"/>
      <c r="CF201" s="27"/>
      <c r="CG201" s="27" t="str">
        <f t="shared" si="48"/>
        <v/>
      </c>
      <c r="CH201" s="27" t="str">
        <f t="shared" si="48"/>
        <v/>
      </c>
      <c r="CI201" s="27" t="str">
        <f t="shared" si="48"/>
        <v/>
      </c>
      <c r="CJ201" s="27" t="str">
        <f t="shared" si="48"/>
        <v/>
      </c>
      <c r="CK201" s="27" t="str">
        <f t="shared" si="48"/>
        <v/>
      </c>
      <c r="CL201" s="27" t="str">
        <f t="shared" si="48"/>
        <v/>
      </c>
      <c r="CM201" s="27" t="str">
        <f t="shared" si="48"/>
        <v/>
      </c>
      <c r="CN201" s="27" t="str">
        <f t="shared" si="48"/>
        <v/>
      </c>
      <c r="CO201" s="27" t="str">
        <f t="shared" si="48"/>
        <v/>
      </c>
    </row>
    <row r="202" spans="1:93" s="11" customFormat="1" x14ac:dyDescent="0.15">
      <c r="A202" s="27">
        <v>31033014</v>
      </c>
      <c r="B202" s="27" t="s">
        <v>137</v>
      </c>
      <c r="C202" s="27" t="s">
        <v>471</v>
      </c>
      <c r="D202" s="27">
        <v>1</v>
      </c>
      <c r="E202" s="27" t="s">
        <v>426</v>
      </c>
      <c r="F202" s="27">
        <v>3</v>
      </c>
      <c r="G202" s="27" t="s">
        <v>104</v>
      </c>
      <c r="H202" s="27">
        <v>3</v>
      </c>
      <c r="I202" s="27" t="str">
        <f>VLOOKUP($L202,怪物模板!$A:$N,MATCH(角色!I$1,模板表头,0),0)</f>
        <v>mag</v>
      </c>
      <c r="J202" s="27"/>
      <c r="K202" s="27"/>
      <c r="L202" s="27" t="s">
        <v>431</v>
      </c>
      <c r="M202" s="27" t="str">
        <f>VLOOKUP($L202,怪物模板!$A:$N,MATCH(角色!M$1,模板表头,0),0)</f>
        <v>无对应英雄</v>
      </c>
      <c r="N202" s="27" t="str">
        <f>VLOOKUP($L202,怪物模板!$A:$N,MATCH(角色!N$1,模板表头,0),0)</f>
        <v>夺宝奇兵专用、路线5</v>
      </c>
      <c r="O202" s="27" t="s">
        <v>38</v>
      </c>
      <c r="P202" s="27">
        <v>7</v>
      </c>
      <c r="Q202" s="27">
        <v>4</v>
      </c>
      <c r="R202" s="27">
        <f>VLOOKUP(P202,辅助表!$A$2:$B$10,2,FALSE)</f>
        <v>4</v>
      </c>
      <c r="S202" s="27" t="str">
        <f>VLOOKUP($L202,怪物模板!$A:$N,MATCH(角色!S$1,模板表头,0),0)</f>
        <v>order</v>
      </c>
      <c r="T202" s="27" t="s">
        <v>27</v>
      </c>
      <c r="U202" s="27" t="s">
        <v>162</v>
      </c>
      <c r="V202" s="27"/>
      <c r="W202" s="27"/>
      <c r="X202" s="27"/>
      <c r="Y202" s="27"/>
      <c r="Z202" s="27"/>
      <c r="AA202" s="27"/>
      <c r="AB202" s="27">
        <v>8</v>
      </c>
      <c r="AC202" s="27">
        <v>10</v>
      </c>
      <c r="AD202" s="27"/>
      <c r="AE202" s="27">
        <f t="shared" si="47"/>
        <v>6</v>
      </c>
      <c r="AF202" s="27">
        <f t="shared" si="45"/>
        <v>6</v>
      </c>
      <c r="AG202" s="27" t="str">
        <f>VLOOKUP($L202,怪物模板!$A:$N,MATCH(角色!AG$1,模板表头,0),0)</f>
        <v>misc.treasure5</v>
      </c>
      <c r="AH202" s="27">
        <f>IF(VLOOKUP($L202,怪物模板!$A:$N,MATCH(角色!AH$1,模板表头,0),0)=0,"",VLOOKUP($L202,怪物模板!$A:$N,MATCH(角色!AH$1,模板表头,0),0))</f>
        <v>11999009</v>
      </c>
      <c r="AI202" s="27" t="str">
        <f>IF(VLOOKUP($L202,怪物模板!$A:$N,MATCH(角色!AI$1,模板表头,0),0)=0,"",VLOOKUP($L202,怪物模板!$A:$N,MATCH(角色!AI$1,模板表头,0),0))</f>
        <v/>
      </c>
      <c r="AJ202" s="27" t="str">
        <f>IF(VLOOKUP($L202,怪物模板!$A:$N,MATCH(角色!AJ$1,模板表头,0),0)=0,"",VLOOKUP($L202,怪物模板!$A:$N,MATCH(角色!AJ$1,模板表头,0),0))</f>
        <v/>
      </c>
      <c r="AK202" s="27" t="str">
        <f>IF(VLOOKUP($L202,怪物模板!$A:$N,MATCH(角色!AK$1,模板表头,0),0)=0,"",VLOOKUP($L202,怪物模板!$A:$N,MATCH(角色!AK$1,模板表头,0),0))</f>
        <v/>
      </c>
      <c r="AL202" s="27" t="str">
        <f>IF(VLOOKUP($L202,怪物模板!$A:$N,MATCH(角色!AL$1,模板表头,0),0)=0,"",VLOOKUP($L202,怪物模板!$A:$N,MATCH(角色!AL$1,模板表头,0),0))</f>
        <v/>
      </c>
      <c r="AM202" s="27" t="str">
        <f>VLOOKUP($L202,怪物模板!$A:$N,MATCH(角色!AM$1,模板表头,0),0)</f>
        <v>mimic_gold</v>
      </c>
      <c r="AN202" s="27">
        <v>0.9</v>
      </c>
      <c r="AO202" s="27">
        <v>1</v>
      </c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  <c r="BG202" s="27"/>
      <c r="BH202" s="27"/>
      <c r="BI202" s="27">
        <v>-7500</v>
      </c>
      <c r="BJ202" s="27"/>
      <c r="BK202" s="27"/>
      <c r="BL202" s="27"/>
      <c r="BM202" s="27"/>
      <c r="BN202" s="27"/>
      <c r="BO202" s="27"/>
      <c r="BP202" s="27"/>
      <c r="BQ202" s="27"/>
      <c r="BR202" s="27"/>
      <c r="BS202" s="27"/>
      <c r="BT202" s="27"/>
      <c r="BU202" s="27">
        <v>-1.2</v>
      </c>
      <c r="BV202" s="27"/>
      <c r="BW202" s="27"/>
      <c r="BX202" s="27"/>
      <c r="BY202" s="27"/>
      <c r="BZ202" s="27"/>
      <c r="CA202" s="27"/>
      <c r="CB202" s="27"/>
      <c r="CC202" s="27"/>
      <c r="CD202" s="27"/>
      <c r="CE202" s="27"/>
      <c r="CF202" s="27"/>
      <c r="CG202" s="27" t="str">
        <f t="shared" si="48"/>
        <v/>
      </c>
      <c r="CH202" s="27" t="str">
        <f t="shared" si="48"/>
        <v/>
      </c>
      <c r="CI202" s="27" t="str">
        <f t="shared" si="48"/>
        <v/>
      </c>
      <c r="CJ202" s="27" t="str">
        <f t="shared" si="48"/>
        <v/>
      </c>
      <c r="CK202" s="27" t="str">
        <f t="shared" si="48"/>
        <v/>
      </c>
      <c r="CL202" s="27" t="str">
        <f t="shared" si="48"/>
        <v/>
      </c>
      <c r="CM202" s="27" t="str">
        <f t="shared" si="48"/>
        <v/>
      </c>
      <c r="CN202" s="27" t="str">
        <f t="shared" si="48"/>
        <v/>
      </c>
      <c r="CO202" s="27" t="str">
        <f t="shared" si="48"/>
        <v/>
      </c>
    </row>
    <row r="203" spans="1:93" s="11" customFormat="1" ht="16.5" customHeight="1" x14ac:dyDescent="0.15">
      <c r="A203" s="27">
        <v>31033015</v>
      </c>
      <c r="B203" s="27" t="s">
        <v>135</v>
      </c>
      <c r="C203" s="27" t="s">
        <v>471</v>
      </c>
      <c r="D203" s="27">
        <v>1</v>
      </c>
      <c r="E203" s="27" t="s">
        <v>426</v>
      </c>
      <c r="F203" s="27">
        <v>1</v>
      </c>
      <c r="G203" s="27" t="s">
        <v>104</v>
      </c>
      <c r="H203" s="27">
        <v>1</v>
      </c>
      <c r="I203" s="27" t="str">
        <f>VLOOKUP($L203,怪物模板!$A:$N,MATCH(角色!I$1,模板表头,0),0)</f>
        <v>phy</v>
      </c>
      <c r="J203" s="27"/>
      <c r="K203" s="27"/>
      <c r="L203" s="27" t="s">
        <v>432</v>
      </c>
      <c r="M203" s="27" t="str">
        <f>VLOOKUP($L203,怪物模板!$A:$N,MATCH(角色!M$1,模板表头,0),0)</f>
        <v>无对应英雄</v>
      </c>
      <c r="N203" s="27" t="str">
        <f>VLOOKUP($L203,怪物模板!$A:$N,MATCH(角色!N$1,模板表头,0),0)</f>
        <v>夺宝奇兵专用、路线6</v>
      </c>
      <c r="O203" s="27" t="s">
        <v>38</v>
      </c>
      <c r="P203" s="27">
        <v>2</v>
      </c>
      <c r="Q203" s="27">
        <v>2</v>
      </c>
      <c r="R203" s="27">
        <f>VLOOKUP(P203,[1]辅助表!$A$2:$B$10,2,FALSE)</f>
        <v>2</v>
      </c>
      <c r="S203" s="27" t="str">
        <f>VLOOKUP($L203,怪物模板!$A:$N,MATCH(角色!S$1,模板表头,0),0)</f>
        <v>order</v>
      </c>
      <c r="T203" s="27" t="s">
        <v>138</v>
      </c>
      <c r="U203" s="27" t="s">
        <v>107</v>
      </c>
      <c r="V203" s="27"/>
      <c r="W203" s="27"/>
      <c r="X203" s="27"/>
      <c r="Y203" s="27"/>
      <c r="Z203" s="27"/>
      <c r="AA203" s="27"/>
      <c r="AB203" s="27">
        <v>8</v>
      </c>
      <c r="AC203" s="27">
        <v>10</v>
      </c>
      <c r="AD203" s="27"/>
      <c r="AE203" s="27">
        <f t="shared" si="47"/>
        <v>2</v>
      </c>
      <c r="AF203" s="27">
        <f t="shared" si="45"/>
        <v>2</v>
      </c>
      <c r="AG203" s="27" t="str">
        <f>VLOOKUP($L203,怪物模板!$A:$N,MATCH(角色!AG$1,模板表头,0),0)</f>
        <v>misc.treasure6</v>
      </c>
      <c r="AH203" s="27">
        <f>IF(VLOOKUP($L203,怪物模板!$A:$N,MATCH(角色!AH$1,模板表头,0),0)=0,"",VLOOKUP($L203,怪物模板!$A:$N,MATCH(角色!AH$1,模板表头,0),0))</f>
        <v>11999009</v>
      </c>
      <c r="AI203" s="27" t="str">
        <f>IF(VLOOKUP($L203,怪物模板!$A:$N,MATCH(角色!AI$1,模板表头,0),0)=0,"",VLOOKUP($L203,怪物模板!$A:$N,MATCH(角色!AI$1,模板表头,0),0))</f>
        <v/>
      </c>
      <c r="AJ203" s="27" t="str">
        <f>IF(VLOOKUP($L203,怪物模板!$A:$N,MATCH(角色!AJ$1,模板表头,0),0)=0,"",VLOOKUP($L203,怪物模板!$A:$N,MATCH(角色!AJ$1,模板表头,0),0))</f>
        <v/>
      </c>
      <c r="AK203" s="27" t="str">
        <f>IF(VLOOKUP($L203,怪物模板!$A:$N,MATCH(角色!AK$1,模板表头,0),0)=0,"",VLOOKUP($L203,怪物模板!$A:$N,MATCH(角色!AK$1,模板表头,0),0))</f>
        <v/>
      </c>
      <c r="AL203" s="27" t="str">
        <f>IF(VLOOKUP($L203,怪物模板!$A:$N,MATCH(角色!AL$1,模板表头,0),0)=0,"",VLOOKUP($L203,怪物模板!$A:$N,MATCH(角色!AL$1,模板表头,0),0))</f>
        <v/>
      </c>
      <c r="AM203" s="27" t="str">
        <f>VLOOKUP($L203,怪物模板!$A:$N,MATCH(角色!AM$1,模板表头,0),0)</f>
        <v>mimic</v>
      </c>
      <c r="AN203" s="27">
        <v>0.7</v>
      </c>
      <c r="AO203" s="27">
        <v>1</v>
      </c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>
        <v>-7500</v>
      </c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>
        <v>-1.2</v>
      </c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 t="str">
        <f t="shared" si="48"/>
        <v/>
      </c>
      <c r="CH203" s="27" t="str">
        <f t="shared" si="48"/>
        <v/>
      </c>
      <c r="CI203" s="27" t="str">
        <f t="shared" si="48"/>
        <v/>
      </c>
      <c r="CJ203" s="27" t="str">
        <f t="shared" si="48"/>
        <v/>
      </c>
      <c r="CK203" s="27" t="str">
        <f t="shared" si="48"/>
        <v/>
      </c>
      <c r="CL203" s="27" t="str">
        <f t="shared" si="48"/>
        <v/>
      </c>
      <c r="CM203" s="27" t="str">
        <f t="shared" si="48"/>
        <v/>
      </c>
      <c r="CN203" s="27" t="str">
        <f t="shared" si="48"/>
        <v/>
      </c>
      <c r="CO203" s="27" t="str">
        <f t="shared" si="48"/>
        <v/>
      </c>
    </row>
    <row r="204" spans="1:93" s="11" customFormat="1" ht="16.5" customHeight="1" x14ac:dyDescent="0.15">
      <c r="A204" s="27">
        <v>31033016</v>
      </c>
      <c r="B204" s="27" t="s">
        <v>136</v>
      </c>
      <c r="C204" s="27" t="s">
        <v>471</v>
      </c>
      <c r="D204" s="27">
        <v>1</v>
      </c>
      <c r="E204" s="27" t="s">
        <v>426</v>
      </c>
      <c r="F204" s="27">
        <v>2</v>
      </c>
      <c r="G204" s="27" t="s">
        <v>104</v>
      </c>
      <c r="H204" s="27">
        <v>1</v>
      </c>
      <c r="I204" s="27" t="str">
        <f>VLOOKUP($L204,怪物模板!$A:$N,MATCH(角色!I$1,模板表头,0),0)</f>
        <v>phy</v>
      </c>
      <c r="J204" s="27"/>
      <c r="K204" s="27"/>
      <c r="L204" s="27" t="s">
        <v>433</v>
      </c>
      <c r="M204" s="27" t="str">
        <f>VLOOKUP($L204,怪物模板!$A:$N,MATCH(角色!M$1,模板表头,0),0)</f>
        <v>无对应英雄</v>
      </c>
      <c r="N204" s="27" t="str">
        <f>VLOOKUP($L204,怪物模板!$A:$N,MATCH(角色!N$1,模板表头,0),0)</f>
        <v>夺宝奇兵专用、路线6</v>
      </c>
      <c r="O204" s="27" t="s">
        <v>38</v>
      </c>
      <c r="P204" s="27">
        <v>2</v>
      </c>
      <c r="Q204" s="27">
        <v>2</v>
      </c>
      <c r="R204" s="27">
        <f>VLOOKUP(P204,[1]辅助表!$A$2:$B$10,2,FALSE)</f>
        <v>2</v>
      </c>
      <c r="S204" s="27" t="str">
        <f>VLOOKUP($L204,怪物模板!$A:$N,MATCH(角色!S$1,模板表头,0),0)</f>
        <v>order</v>
      </c>
      <c r="T204" s="27" t="s">
        <v>95</v>
      </c>
      <c r="U204" s="27" t="s">
        <v>161</v>
      </c>
      <c r="V204" s="27"/>
      <c r="W204" s="27"/>
      <c r="X204" s="27"/>
      <c r="Y204" s="27"/>
      <c r="Z204" s="27"/>
      <c r="AA204" s="27"/>
      <c r="AB204" s="27">
        <v>8</v>
      </c>
      <c r="AC204" s="27">
        <v>10</v>
      </c>
      <c r="AD204" s="27"/>
      <c r="AE204" s="27">
        <f t="shared" si="47"/>
        <v>4</v>
      </c>
      <c r="AF204" s="27">
        <f t="shared" si="45"/>
        <v>4</v>
      </c>
      <c r="AG204" s="27" t="str">
        <f>VLOOKUP($L204,怪物模板!$A:$N,MATCH(角色!AG$1,模板表头,0),0)</f>
        <v>misc.treasure6</v>
      </c>
      <c r="AH204" s="27">
        <f>IF(VLOOKUP($L204,怪物模板!$A:$N,MATCH(角色!AH$1,模板表头,0),0)=0,"",VLOOKUP($L204,怪物模板!$A:$N,MATCH(角色!AH$1,模板表头,0),0))</f>
        <v>11999009</v>
      </c>
      <c r="AI204" s="27" t="str">
        <f>IF(VLOOKUP($L204,怪物模板!$A:$N,MATCH(角色!AI$1,模板表头,0),0)=0,"",VLOOKUP($L204,怪物模板!$A:$N,MATCH(角色!AI$1,模板表头,0),0))</f>
        <v/>
      </c>
      <c r="AJ204" s="27" t="str">
        <f>IF(VLOOKUP($L204,怪物模板!$A:$N,MATCH(角色!AJ$1,模板表头,0),0)=0,"",VLOOKUP($L204,怪物模板!$A:$N,MATCH(角色!AJ$1,模板表头,0),0))</f>
        <v/>
      </c>
      <c r="AK204" s="27" t="str">
        <f>IF(VLOOKUP($L204,怪物模板!$A:$N,MATCH(角色!AK$1,模板表头,0),0)=0,"",VLOOKUP($L204,怪物模板!$A:$N,MATCH(角色!AK$1,模板表头,0),0))</f>
        <v/>
      </c>
      <c r="AL204" s="27" t="str">
        <f>IF(VLOOKUP($L204,怪物模板!$A:$N,MATCH(角色!AL$1,模板表头,0),0)=0,"",VLOOKUP($L204,怪物模板!$A:$N,MATCH(角色!AL$1,模板表头,0),0))</f>
        <v/>
      </c>
      <c r="AM204" s="27" t="str">
        <f>VLOOKUP($L204,怪物模板!$A:$N,MATCH(角色!AM$1,模板表头,0),0)</f>
        <v>mimic_silver</v>
      </c>
      <c r="AN204" s="27">
        <v>0.8</v>
      </c>
      <c r="AO204" s="27">
        <v>1</v>
      </c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>
        <v>-7500</v>
      </c>
      <c r="BJ204" s="27"/>
      <c r="BK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>
        <v>-1.2</v>
      </c>
      <c r="BV204" s="27"/>
      <c r="BW204" s="27"/>
      <c r="BX204" s="27"/>
      <c r="BY204" s="27"/>
      <c r="BZ204" s="27"/>
      <c r="CA204" s="27"/>
      <c r="CB204" s="27"/>
      <c r="CC204" s="27"/>
      <c r="CD204" s="27"/>
      <c r="CE204" s="27"/>
      <c r="CF204" s="27"/>
      <c r="CG204" s="27" t="str">
        <f t="shared" si="48"/>
        <v/>
      </c>
      <c r="CH204" s="27" t="str">
        <f t="shared" si="48"/>
        <v/>
      </c>
      <c r="CI204" s="27" t="str">
        <f t="shared" si="48"/>
        <v/>
      </c>
      <c r="CJ204" s="27" t="str">
        <f t="shared" si="48"/>
        <v/>
      </c>
      <c r="CK204" s="27" t="str">
        <f t="shared" si="48"/>
        <v/>
      </c>
      <c r="CL204" s="27" t="str">
        <f t="shared" si="48"/>
        <v/>
      </c>
      <c r="CM204" s="27" t="str">
        <f t="shared" si="48"/>
        <v/>
      </c>
      <c r="CN204" s="27" t="str">
        <f t="shared" si="48"/>
        <v/>
      </c>
      <c r="CO204" s="27" t="str">
        <f t="shared" si="48"/>
        <v/>
      </c>
    </row>
    <row r="205" spans="1:93" s="11" customFormat="1" x14ac:dyDescent="0.15">
      <c r="A205" s="27">
        <v>31033017</v>
      </c>
      <c r="B205" s="27" t="s">
        <v>137</v>
      </c>
      <c r="C205" s="27" t="s">
        <v>471</v>
      </c>
      <c r="D205" s="27">
        <v>1</v>
      </c>
      <c r="E205" s="27" t="s">
        <v>426</v>
      </c>
      <c r="F205" s="27">
        <v>3</v>
      </c>
      <c r="G205" s="27" t="s">
        <v>104</v>
      </c>
      <c r="H205" s="27">
        <v>3</v>
      </c>
      <c r="I205" s="27" t="str">
        <f>VLOOKUP($L205,怪物模板!$A:$N,MATCH(角色!I$1,模板表头,0),0)</f>
        <v>mag</v>
      </c>
      <c r="J205" s="27"/>
      <c r="K205" s="27"/>
      <c r="L205" s="27" t="s">
        <v>434</v>
      </c>
      <c r="M205" s="27" t="str">
        <f>VLOOKUP($L205,怪物模板!$A:$N,MATCH(角色!M$1,模板表头,0),0)</f>
        <v>无对应英雄</v>
      </c>
      <c r="N205" s="27" t="str">
        <f>VLOOKUP($L205,怪物模板!$A:$N,MATCH(角色!N$1,模板表头,0),0)</f>
        <v>夺宝奇兵专用、路线6</v>
      </c>
      <c r="O205" s="27" t="s">
        <v>38</v>
      </c>
      <c r="P205" s="27">
        <v>7</v>
      </c>
      <c r="Q205" s="27">
        <v>4</v>
      </c>
      <c r="R205" s="27">
        <f>VLOOKUP(P205,辅助表!$A$2:$B$10,2,FALSE)</f>
        <v>4</v>
      </c>
      <c r="S205" s="27" t="str">
        <f>VLOOKUP($L205,怪物模板!$A:$N,MATCH(角色!S$1,模板表头,0),0)</f>
        <v>order</v>
      </c>
      <c r="T205" s="27" t="s">
        <v>27</v>
      </c>
      <c r="U205" s="27" t="s">
        <v>162</v>
      </c>
      <c r="V205" s="27"/>
      <c r="W205" s="27"/>
      <c r="X205" s="27"/>
      <c r="Y205" s="27"/>
      <c r="Z205" s="27"/>
      <c r="AA205" s="27"/>
      <c r="AB205" s="27">
        <v>8</v>
      </c>
      <c r="AC205" s="27">
        <v>10</v>
      </c>
      <c r="AD205" s="27"/>
      <c r="AE205" s="27">
        <f t="shared" si="47"/>
        <v>6</v>
      </c>
      <c r="AF205" s="27">
        <f t="shared" si="45"/>
        <v>6</v>
      </c>
      <c r="AG205" s="27" t="str">
        <f>VLOOKUP($L205,怪物模板!$A:$N,MATCH(角色!AG$1,模板表头,0),0)</f>
        <v>misc.treasure6</v>
      </c>
      <c r="AH205" s="27">
        <f>IF(VLOOKUP($L205,怪物模板!$A:$N,MATCH(角色!AH$1,模板表头,0),0)=0,"",VLOOKUP($L205,怪物模板!$A:$N,MATCH(角色!AH$1,模板表头,0),0))</f>
        <v>11999009</v>
      </c>
      <c r="AI205" s="27" t="str">
        <f>IF(VLOOKUP($L205,怪物模板!$A:$N,MATCH(角色!AI$1,模板表头,0),0)=0,"",VLOOKUP($L205,怪物模板!$A:$N,MATCH(角色!AI$1,模板表头,0),0))</f>
        <v/>
      </c>
      <c r="AJ205" s="27" t="str">
        <f>IF(VLOOKUP($L205,怪物模板!$A:$N,MATCH(角色!AJ$1,模板表头,0),0)=0,"",VLOOKUP($L205,怪物模板!$A:$N,MATCH(角色!AJ$1,模板表头,0),0))</f>
        <v/>
      </c>
      <c r="AK205" s="27" t="str">
        <f>IF(VLOOKUP($L205,怪物模板!$A:$N,MATCH(角色!AK$1,模板表头,0),0)=0,"",VLOOKUP($L205,怪物模板!$A:$N,MATCH(角色!AK$1,模板表头,0),0))</f>
        <v/>
      </c>
      <c r="AL205" s="27" t="str">
        <f>IF(VLOOKUP($L205,怪物模板!$A:$N,MATCH(角色!AL$1,模板表头,0),0)=0,"",VLOOKUP($L205,怪物模板!$A:$N,MATCH(角色!AL$1,模板表头,0),0))</f>
        <v/>
      </c>
      <c r="AM205" s="27" t="str">
        <f>VLOOKUP($L205,怪物模板!$A:$N,MATCH(角色!AM$1,模板表头,0),0)</f>
        <v>mimic_gold</v>
      </c>
      <c r="AN205" s="27">
        <v>0.9</v>
      </c>
      <c r="AO205" s="27">
        <v>1</v>
      </c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  <c r="BE205" s="27"/>
      <c r="BF205" s="27"/>
      <c r="BG205" s="27"/>
      <c r="BH205" s="27"/>
      <c r="BI205" s="27">
        <v>-7500</v>
      </c>
      <c r="BJ205" s="27"/>
      <c r="BK205" s="27"/>
      <c r="BL205" s="27"/>
      <c r="BM205" s="27"/>
      <c r="BN205" s="27"/>
      <c r="BO205" s="27"/>
      <c r="BP205" s="27"/>
      <c r="BQ205" s="27"/>
      <c r="BR205" s="27"/>
      <c r="BS205" s="27"/>
      <c r="BT205" s="27"/>
      <c r="BU205" s="27">
        <v>-1.2</v>
      </c>
      <c r="BV205" s="27"/>
      <c r="BW205" s="27"/>
      <c r="BX205" s="27"/>
      <c r="BY205" s="27"/>
      <c r="BZ205" s="27"/>
      <c r="CA205" s="27"/>
      <c r="CB205" s="27"/>
      <c r="CC205" s="27"/>
      <c r="CD205" s="27"/>
      <c r="CE205" s="27"/>
      <c r="CF205" s="27"/>
      <c r="CG205" s="27" t="str">
        <f t="shared" si="48"/>
        <v/>
      </c>
      <c r="CH205" s="27" t="str">
        <f t="shared" si="48"/>
        <v/>
      </c>
      <c r="CI205" s="27" t="str">
        <f t="shared" si="48"/>
        <v/>
      </c>
      <c r="CJ205" s="27" t="str">
        <f t="shared" si="48"/>
        <v/>
      </c>
      <c r="CK205" s="27" t="str">
        <f t="shared" si="48"/>
        <v/>
      </c>
      <c r="CL205" s="27" t="str">
        <f t="shared" si="48"/>
        <v/>
      </c>
      <c r="CM205" s="27" t="str">
        <f t="shared" si="48"/>
        <v/>
      </c>
      <c r="CN205" s="27" t="str">
        <f t="shared" si="48"/>
        <v/>
      </c>
      <c r="CO205" s="27" t="str">
        <f t="shared" si="48"/>
        <v/>
      </c>
    </row>
    <row r="206" spans="1:93" s="11" customFormat="1" ht="16.5" customHeight="1" x14ac:dyDescent="0.15">
      <c r="A206" s="27">
        <v>31033024</v>
      </c>
      <c r="B206" s="27" t="s">
        <v>133</v>
      </c>
      <c r="C206" s="27"/>
      <c r="D206" s="27">
        <v>1</v>
      </c>
      <c r="E206" s="27" t="s">
        <v>426</v>
      </c>
      <c r="F206" s="27">
        <v>3</v>
      </c>
      <c r="G206" s="27" t="s">
        <v>104</v>
      </c>
      <c r="H206" s="27">
        <v>1</v>
      </c>
      <c r="I206" s="27" t="str">
        <f>VLOOKUP($L206,怪物模板!$A:$N,MATCH(角色!I$1,模板表头,0),0)</f>
        <v>phy</v>
      </c>
      <c r="J206" s="27"/>
      <c r="K206" s="27" t="s">
        <v>134</v>
      </c>
      <c r="L206" s="27" t="s">
        <v>441</v>
      </c>
      <c r="M206" s="27" t="str">
        <f>VLOOKUP($L206,怪物模板!$A:$N,MATCH(角色!M$1,模板表头,0),0)</f>
        <v>哥布林亲王</v>
      </c>
      <c r="N206" s="27" t="str">
        <f>VLOOKUP($L206,怪物模板!$A:$N,MATCH(角色!N$1,模板表头,0),0)</f>
        <v>夺宝奇兵专用，无技能版，只会逃跑</v>
      </c>
      <c r="O206" s="27" t="s">
        <v>38</v>
      </c>
      <c r="P206" s="27">
        <v>2</v>
      </c>
      <c r="Q206" s="27">
        <v>2</v>
      </c>
      <c r="R206" s="27">
        <f>VLOOKUP(P206,[1]辅助表!$A$2:$B$10,2,FALSE)</f>
        <v>2</v>
      </c>
      <c r="S206" s="27" t="str">
        <f>VLOOKUP($L206,怪物模板!$A:$N,MATCH(角色!S$1,模板表头,0),0)</f>
        <v>horde</v>
      </c>
      <c r="T206" s="27" t="s">
        <v>95</v>
      </c>
      <c r="U206" s="27" t="s">
        <v>147</v>
      </c>
      <c r="V206" s="27"/>
      <c r="W206" s="27" t="s">
        <v>170</v>
      </c>
      <c r="X206" s="27"/>
      <c r="Y206" s="27"/>
      <c r="Z206" s="27"/>
      <c r="AA206" s="27"/>
      <c r="AB206" s="27">
        <v>8</v>
      </c>
      <c r="AC206" s="27">
        <v>10</v>
      </c>
      <c r="AD206" s="27"/>
      <c r="AE206" s="27">
        <v>10</v>
      </c>
      <c r="AF206" s="27">
        <f t="shared" si="45"/>
        <v>10</v>
      </c>
      <c r="AG206" s="27" t="str">
        <f>VLOOKUP($L206,怪物模板!$A:$N,MATCH(角色!AG$1,模板表头,0),0)</f>
        <v>misc.treasure6</v>
      </c>
      <c r="AH206" s="27" t="str">
        <f>IF(VLOOKUP($L206,怪物模板!$A:$N,MATCH(角色!AH$1,模板表头,0),0)=0,"",VLOOKUP($L206,怪物模板!$A:$N,MATCH(角色!AH$1,模板表头,0),0))</f>
        <v/>
      </c>
      <c r="AI206" s="27" t="str">
        <f>IF(VLOOKUP($L206,怪物模板!$A:$N,MATCH(角色!AI$1,模板表头,0),0)=0,"",VLOOKUP($L206,怪物模板!$A:$N,MATCH(角色!AI$1,模板表头,0),0))</f>
        <v/>
      </c>
      <c r="AJ206" s="27" t="str">
        <f>IF(VLOOKUP($L206,怪物模板!$A:$N,MATCH(角色!AJ$1,模板表头,0),0)=0,"",VLOOKUP($L206,怪物模板!$A:$N,MATCH(角色!AJ$1,模板表头,0),0))</f>
        <v/>
      </c>
      <c r="AK206" s="27" t="str">
        <f>IF(VLOOKUP($L206,怪物模板!$A:$N,MATCH(角色!AK$1,模板表头,0),0)=0,"",VLOOKUP($L206,怪物模板!$A:$N,MATCH(角色!AK$1,模板表头,0),0))</f>
        <v/>
      </c>
      <c r="AL206" s="27" t="str">
        <f>IF(VLOOKUP($L206,怪物模板!$A:$N,MATCH(角色!AL$1,模板表头,0),0)=0,"",VLOOKUP($L206,怪物模板!$A:$N,MATCH(角色!AL$1,模板表头,0),0))</f>
        <v/>
      </c>
      <c r="AM206" s="27" t="str">
        <f>VLOOKUP($L206,怪物模板!$A:$N,MATCH(角色!AM$1,模板表头,0),0)</f>
        <v>gallywix_boss</v>
      </c>
      <c r="AN206" s="27">
        <f t="shared" ref="AN206" si="49">IF(T206="monster",0.8,IF(T206="boss",1.3,IF(T206="entity",1,IF(T206="guard",1.5,1))))</f>
        <v>1</v>
      </c>
      <c r="AO206" s="27">
        <v>1</v>
      </c>
      <c r="AP206" s="27" t="s">
        <v>158</v>
      </c>
      <c r="AQ206" s="27"/>
      <c r="AR206" s="27"/>
      <c r="AS206" s="27">
        <v>92430301</v>
      </c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  <c r="BF206" s="27"/>
      <c r="BG206" s="27"/>
      <c r="BH206" s="27"/>
      <c r="BI206" s="27">
        <v>0</v>
      </c>
      <c r="BJ206" s="27"/>
      <c r="BK206" s="27"/>
      <c r="BL206" s="27"/>
      <c r="BM206" s="27"/>
      <c r="BN206" s="27"/>
      <c r="BO206" s="27"/>
      <c r="BP206" s="27"/>
      <c r="BQ206" s="27"/>
      <c r="BR206" s="27"/>
      <c r="BS206" s="27"/>
      <c r="BT206" s="27"/>
      <c r="BU206" s="27">
        <v>-1.5</v>
      </c>
      <c r="BV206" s="27"/>
      <c r="BW206" s="27"/>
      <c r="BX206" s="27"/>
      <c r="BY206" s="27"/>
      <c r="BZ206" s="27"/>
      <c r="CA206" s="27"/>
      <c r="CB206" s="27"/>
      <c r="CC206" s="27"/>
      <c r="CD206" s="27"/>
      <c r="CE206" s="27"/>
      <c r="CF206" s="27"/>
      <c r="CG206" s="27" t="str">
        <f t="shared" si="48"/>
        <v/>
      </c>
      <c r="CH206" s="27" t="str">
        <f t="shared" si="48"/>
        <v/>
      </c>
      <c r="CI206" s="27" t="str">
        <f t="shared" si="48"/>
        <v/>
      </c>
      <c r="CJ206" s="27" t="str">
        <f t="shared" si="48"/>
        <v/>
      </c>
      <c r="CK206" s="27" t="str">
        <f t="shared" si="48"/>
        <v/>
      </c>
      <c r="CL206" s="27" t="str">
        <f t="shared" si="48"/>
        <v/>
      </c>
      <c r="CM206" s="27" t="str">
        <f t="shared" si="48"/>
        <v/>
      </c>
      <c r="CN206" s="27" t="str">
        <f t="shared" si="48"/>
        <v/>
      </c>
      <c r="CO206" s="27" t="str">
        <f t="shared" si="48"/>
        <v/>
      </c>
    </row>
    <row r="207" spans="1:93" s="11" customFormat="1" ht="16.5" customHeight="1" x14ac:dyDescent="0.15">
      <c r="A207" s="27">
        <v>31033040</v>
      </c>
      <c r="B207" s="27" t="s">
        <v>279</v>
      </c>
      <c r="C207" s="27" t="s">
        <v>278</v>
      </c>
      <c r="D207" s="27">
        <v>1</v>
      </c>
      <c r="E207" s="27" t="s">
        <v>426</v>
      </c>
      <c r="F207" s="27">
        <v>5</v>
      </c>
      <c r="G207" s="27" t="s">
        <v>104</v>
      </c>
      <c r="H207" s="27">
        <v>1</v>
      </c>
      <c r="I207" s="27" t="str">
        <f>VLOOKUP($L207,怪物模板!$A:$N,MATCH(角色!I$1,模板表头,0),0)</f>
        <v>mix</v>
      </c>
      <c r="J207" s="27"/>
      <c r="K207" s="27"/>
      <c r="L207" s="27" t="s">
        <v>397</v>
      </c>
      <c r="M207" s="27" t="str">
        <f>VLOOKUP($L207,怪物模板!$A:$N,MATCH(角色!M$1,模板表头,0),0)</f>
        <v>无对应英雄</v>
      </c>
      <c r="N207" s="27" t="str">
        <f>VLOOKUP($L207,怪物模板!$A:$N,MATCH(角色!N$1,模板表头,0),0)</f>
        <v>无技能</v>
      </c>
      <c r="O207" s="27" t="s">
        <v>37</v>
      </c>
      <c r="P207" s="27">
        <v>1</v>
      </c>
      <c r="Q207" s="27">
        <v>5</v>
      </c>
      <c r="R207" s="27">
        <v>1</v>
      </c>
      <c r="S207" s="27" t="str">
        <f>VLOOKUP($L207,怪物模板!$A:$N,MATCH(角色!S$1,模板表头,0),0)</f>
        <v>order</v>
      </c>
      <c r="T207" s="27" t="s">
        <v>95</v>
      </c>
      <c r="U207" s="27"/>
      <c r="V207" s="26" t="s">
        <v>467</v>
      </c>
      <c r="W207" s="27" t="s">
        <v>139</v>
      </c>
      <c r="X207" s="27" t="s">
        <v>280</v>
      </c>
      <c r="Y207" s="27"/>
      <c r="Z207" s="27"/>
      <c r="AA207" s="27"/>
      <c r="AB207" s="27">
        <v>99</v>
      </c>
      <c r="AC207" s="27">
        <v>99</v>
      </c>
      <c r="AD207" s="27"/>
      <c r="AE207" s="27">
        <f t="shared" ref="AE207:AE208" si="50">IF(G207="BOSS",20,0)</f>
        <v>0</v>
      </c>
      <c r="AF207" s="27">
        <f t="shared" si="45"/>
        <v>0</v>
      </c>
      <c r="AG207" s="27" t="str">
        <f>VLOOKUP($L207,怪物模板!$A:$N,MATCH(角色!AG$1,模板表头,0),0)</f>
        <v>misc.entity</v>
      </c>
      <c r="AH207" s="27" t="str">
        <f>IF(VLOOKUP($L207,怪物模板!$A:$N,MATCH(角色!AH$1,模板表头,0),0)=0,"",VLOOKUP($L207,怪物模板!$A:$N,MATCH(角色!AH$1,模板表头,0),0))</f>
        <v/>
      </c>
      <c r="AI207" s="27" t="str">
        <f>IF(VLOOKUP($L207,怪物模板!$A:$N,MATCH(角色!AI$1,模板表头,0),0)=0,"",VLOOKUP($L207,怪物模板!$A:$N,MATCH(角色!AI$1,模板表头,0),0))</f>
        <v/>
      </c>
      <c r="AJ207" s="27" t="str">
        <f>IF(VLOOKUP($L207,怪物模板!$A:$N,MATCH(角色!AJ$1,模板表头,0),0)=0,"",VLOOKUP($L207,怪物模板!$A:$N,MATCH(角色!AJ$1,模板表头,0),0))</f>
        <v/>
      </c>
      <c r="AK207" s="27" t="str">
        <f>IF(VLOOKUP($L207,怪物模板!$A:$N,MATCH(角色!AK$1,模板表头,0),0)=0,"",VLOOKUP($L207,怪物模板!$A:$N,MATCH(角色!AK$1,模板表头,0),0))</f>
        <v/>
      </c>
      <c r="AL207" s="27" t="str">
        <f>IF(VLOOKUP($L207,怪物模板!$A:$N,MATCH(角色!AL$1,模板表头,0),0)=0,"",VLOOKUP($L207,怪物模板!$A:$N,MATCH(角色!AL$1,模板表头,0),0))</f>
        <v/>
      </c>
      <c r="AM207" s="27" t="str">
        <f>VLOOKUP($L207,怪物模板!$A:$N,MATCH(角色!AM$1,模板表头,0),0)</f>
        <v>devils_door_new</v>
      </c>
      <c r="AN207" s="27">
        <v>1</v>
      </c>
      <c r="AO207" s="27">
        <v>1</v>
      </c>
      <c r="AP207" s="27" t="s">
        <v>444</v>
      </c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  <c r="BE207" s="27"/>
      <c r="BF207" s="27"/>
      <c r="BG207" s="27"/>
      <c r="BH207" s="27"/>
      <c r="BI207" s="27">
        <v>0</v>
      </c>
      <c r="BJ207" s="27"/>
      <c r="BK207" s="27"/>
      <c r="BL207" s="27"/>
      <c r="BM207" s="27"/>
      <c r="BN207" s="27"/>
      <c r="BO207" s="27"/>
      <c r="BP207" s="27"/>
      <c r="BQ207" s="27"/>
      <c r="BR207" s="27"/>
      <c r="BS207" s="27"/>
      <c r="BT207" s="27"/>
      <c r="BU207" s="27" t="s">
        <v>268</v>
      </c>
      <c r="BV207" s="27"/>
      <c r="BW207" s="27"/>
      <c r="BX207" s="27"/>
      <c r="BY207" s="27"/>
      <c r="BZ207" s="27"/>
      <c r="CA207" s="27"/>
      <c r="CB207" s="27"/>
      <c r="CC207" s="27"/>
      <c r="CD207" s="27"/>
      <c r="CE207" s="27"/>
      <c r="CF207" s="27"/>
      <c r="CG207" s="27" t="s">
        <v>268</v>
      </c>
      <c r="CH207" s="27" t="s">
        <v>268</v>
      </c>
      <c r="CI207" s="27" t="s">
        <v>268</v>
      </c>
      <c r="CJ207" s="27" t="s">
        <v>268</v>
      </c>
      <c r="CK207" s="27" t="s">
        <v>268</v>
      </c>
      <c r="CL207" s="27" t="s">
        <v>268</v>
      </c>
      <c r="CM207" s="27" t="s">
        <v>268</v>
      </c>
      <c r="CN207" s="27" t="s">
        <v>268</v>
      </c>
      <c r="CO207" s="27" t="s">
        <v>268</v>
      </c>
    </row>
    <row r="208" spans="1:93" s="11" customFormat="1" ht="16.5" customHeight="1" x14ac:dyDescent="0.15">
      <c r="A208" s="27">
        <v>31033041</v>
      </c>
      <c r="B208" s="27" t="s">
        <v>279</v>
      </c>
      <c r="C208" s="27" t="s">
        <v>64</v>
      </c>
      <c r="D208" s="27">
        <v>1</v>
      </c>
      <c r="E208" s="27" t="s">
        <v>426</v>
      </c>
      <c r="F208" s="27">
        <v>5</v>
      </c>
      <c r="G208" s="27" t="s">
        <v>104</v>
      </c>
      <c r="H208" s="27">
        <v>1</v>
      </c>
      <c r="I208" s="27" t="str">
        <f>VLOOKUP($L208,怪物模板!$A:$N,MATCH(角色!I$1,模板表头,0),0)</f>
        <v>mix</v>
      </c>
      <c r="J208" s="27"/>
      <c r="K208" s="27"/>
      <c r="L208" s="27" t="s">
        <v>397</v>
      </c>
      <c r="M208" s="27" t="str">
        <f>VLOOKUP($L208,怪物模板!$A:$N,MATCH(角色!M$1,模板表头,0),0)</f>
        <v>无对应英雄</v>
      </c>
      <c r="N208" s="27" t="str">
        <f>VLOOKUP($L208,怪物模板!$A:$N,MATCH(角色!N$1,模板表头,0),0)</f>
        <v>无技能</v>
      </c>
      <c r="O208" s="27" t="s">
        <v>37</v>
      </c>
      <c r="P208" s="27">
        <v>1</v>
      </c>
      <c r="Q208" s="27">
        <v>5</v>
      </c>
      <c r="R208" s="27">
        <v>1</v>
      </c>
      <c r="S208" s="27" t="str">
        <f>VLOOKUP($L208,怪物模板!$A:$N,MATCH(角色!S$1,模板表头,0),0)</f>
        <v>order</v>
      </c>
      <c r="T208" s="27" t="s">
        <v>95</v>
      </c>
      <c r="U208" s="27"/>
      <c r="V208" s="26" t="s">
        <v>467</v>
      </c>
      <c r="W208" s="27" t="s">
        <v>139</v>
      </c>
      <c r="X208" s="27" t="s">
        <v>239</v>
      </c>
      <c r="Y208" s="27"/>
      <c r="Z208" s="27"/>
      <c r="AA208" s="27"/>
      <c r="AB208" s="27">
        <v>99</v>
      </c>
      <c r="AC208" s="27">
        <v>99</v>
      </c>
      <c r="AD208" s="27"/>
      <c r="AE208" s="27">
        <f t="shared" si="50"/>
        <v>0</v>
      </c>
      <c r="AF208" s="27">
        <f t="shared" si="45"/>
        <v>0</v>
      </c>
      <c r="AG208" s="27" t="str">
        <f>VLOOKUP($L208,怪物模板!$A:$N,MATCH(角色!AG$1,模板表头,0),0)</f>
        <v>misc.entity</v>
      </c>
      <c r="AH208" s="27" t="str">
        <f>IF(VLOOKUP($L208,怪物模板!$A:$N,MATCH(角色!AH$1,模板表头,0),0)=0,"",VLOOKUP($L208,怪物模板!$A:$N,MATCH(角色!AH$1,模板表头,0),0))</f>
        <v/>
      </c>
      <c r="AI208" s="27" t="str">
        <f>IF(VLOOKUP($L208,怪物模板!$A:$N,MATCH(角色!AI$1,模板表头,0),0)=0,"",VLOOKUP($L208,怪物模板!$A:$N,MATCH(角色!AI$1,模板表头,0),0))</f>
        <v/>
      </c>
      <c r="AJ208" s="27" t="str">
        <f>IF(VLOOKUP($L208,怪物模板!$A:$N,MATCH(角色!AJ$1,模板表头,0),0)=0,"",VLOOKUP($L208,怪物模板!$A:$N,MATCH(角色!AJ$1,模板表头,0),0))</f>
        <v/>
      </c>
      <c r="AK208" s="27" t="str">
        <f>IF(VLOOKUP($L208,怪物模板!$A:$N,MATCH(角色!AK$1,模板表头,0),0)=0,"",VLOOKUP($L208,怪物模板!$A:$N,MATCH(角色!AK$1,模板表头,0),0))</f>
        <v/>
      </c>
      <c r="AL208" s="27" t="str">
        <f>IF(VLOOKUP($L208,怪物模板!$A:$N,MATCH(角色!AL$1,模板表头,0),0)=0,"",VLOOKUP($L208,怪物模板!$A:$N,MATCH(角色!AL$1,模板表头,0),0))</f>
        <v/>
      </c>
      <c r="AM208" s="27" t="str">
        <f>VLOOKUP($L208,怪物模板!$A:$N,MATCH(角色!AM$1,模板表头,0),0)</f>
        <v>devils_door_new</v>
      </c>
      <c r="AN208" s="27">
        <v>1</v>
      </c>
      <c r="AO208" s="27">
        <v>1</v>
      </c>
      <c r="AP208" s="27" t="s">
        <v>444</v>
      </c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  <c r="BE208" s="27"/>
      <c r="BF208" s="27"/>
      <c r="BG208" s="27"/>
      <c r="BH208" s="27"/>
      <c r="BI208" s="27">
        <v>0</v>
      </c>
      <c r="BJ208" s="27"/>
      <c r="BK208" s="27"/>
      <c r="BL208" s="27"/>
      <c r="BM208" s="27"/>
      <c r="BN208" s="27"/>
      <c r="BO208" s="27"/>
      <c r="BP208" s="27"/>
      <c r="BQ208" s="27"/>
      <c r="BR208" s="27"/>
      <c r="BS208" s="27"/>
      <c r="BT208" s="27"/>
      <c r="BU208" s="27" t="s">
        <v>268</v>
      </c>
      <c r="BV208" s="27"/>
      <c r="BW208" s="27"/>
      <c r="BX208" s="27"/>
      <c r="BY208" s="27"/>
      <c r="BZ208" s="27"/>
      <c r="CA208" s="27"/>
      <c r="CB208" s="27"/>
      <c r="CC208" s="27"/>
      <c r="CD208" s="27"/>
      <c r="CE208" s="27"/>
      <c r="CF208" s="27"/>
      <c r="CG208" s="27" t="s">
        <v>268</v>
      </c>
      <c r="CH208" s="27" t="s">
        <v>268</v>
      </c>
      <c r="CI208" s="27" t="s">
        <v>268</v>
      </c>
      <c r="CJ208" s="27" t="s">
        <v>268</v>
      </c>
      <c r="CK208" s="27" t="s">
        <v>268</v>
      </c>
      <c r="CL208" s="27" t="s">
        <v>268</v>
      </c>
      <c r="CM208" s="27" t="s">
        <v>268</v>
      </c>
      <c r="CN208" s="27" t="s">
        <v>268</v>
      </c>
      <c r="CO208" s="27" t="s">
        <v>268</v>
      </c>
    </row>
    <row r="209" spans="1:93" s="12" customFormat="1" ht="16.5" customHeight="1" x14ac:dyDescent="0.15">
      <c r="A209" s="9">
        <v>31033100</v>
      </c>
      <c r="B209" s="9" t="s">
        <v>135</v>
      </c>
      <c r="C209" s="9" t="s">
        <v>468</v>
      </c>
      <c r="D209" s="9">
        <v>1</v>
      </c>
      <c r="E209" s="9" t="s">
        <v>108</v>
      </c>
      <c r="F209" s="9">
        <v>1</v>
      </c>
      <c r="G209" s="9" t="s">
        <v>104</v>
      </c>
      <c r="H209" s="9">
        <v>1</v>
      </c>
      <c r="I209" s="9" t="str">
        <f>VLOOKUP($L209,怪物模板!$A:$N,MATCH(角色!I$1,模板表头,0),0)</f>
        <v>phy</v>
      </c>
      <c r="J209" s="9"/>
      <c r="K209" s="9"/>
      <c r="L209" s="9" t="s">
        <v>429</v>
      </c>
      <c r="M209" s="9" t="str">
        <f>VLOOKUP($L209,怪物模板!$A:$N,MATCH(角色!M$1,模板表头,0),0)</f>
        <v>无对应英雄</v>
      </c>
      <c r="N209" s="9" t="str">
        <f>VLOOKUP($L209,怪物模板!$A:$N,MATCH(角色!N$1,模板表头,0),0)</f>
        <v>夺宝奇兵专用、路线5</v>
      </c>
      <c r="O209" s="9" t="s">
        <v>38</v>
      </c>
      <c r="P209" s="9">
        <v>2</v>
      </c>
      <c r="Q209" s="9">
        <v>2</v>
      </c>
      <c r="R209" s="9">
        <f>VLOOKUP(P209,[1]辅助表!$A$2:$B$10,2,FALSE)</f>
        <v>2</v>
      </c>
      <c r="S209" s="9" t="str">
        <f>VLOOKUP($L209,怪物模板!$A:$N,MATCH(角色!S$1,模板表头,0),0)</f>
        <v>order</v>
      </c>
      <c r="T209" s="9" t="s">
        <v>138</v>
      </c>
      <c r="U209" s="9" t="s">
        <v>107</v>
      </c>
      <c r="V209" s="9"/>
      <c r="W209" s="9"/>
      <c r="X209" s="9"/>
      <c r="Y209" s="9"/>
      <c r="Z209" s="9"/>
      <c r="AA209" s="9"/>
      <c r="AB209" s="9">
        <v>8</v>
      </c>
      <c r="AC209" s="9">
        <v>10</v>
      </c>
      <c r="AD209" s="9"/>
      <c r="AE209" s="9">
        <f>AE188</f>
        <v>2</v>
      </c>
      <c r="AF209" s="9">
        <f t="shared" si="45"/>
        <v>2</v>
      </c>
      <c r="AG209" s="9" t="str">
        <f>VLOOKUP($L209,怪物模板!$A:$N,MATCH(角色!AG$1,模板表头,0),0)</f>
        <v>misc.treasure5</v>
      </c>
      <c r="AH209" s="9">
        <f>IF(VLOOKUP($L209,怪物模板!$A:$N,MATCH(角色!AH$1,模板表头,0),0)=0,"",VLOOKUP($L209,怪物模板!$A:$N,MATCH(角色!AH$1,模板表头,0),0))</f>
        <v>11999009</v>
      </c>
      <c r="AI209" s="9" t="str">
        <f>IF(VLOOKUP($L209,怪物模板!$A:$N,MATCH(角色!AI$1,模板表头,0),0)=0,"",VLOOKUP($L209,怪物模板!$A:$N,MATCH(角色!AI$1,模板表头,0),0))</f>
        <v/>
      </c>
      <c r="AJ209" s="9" t="str">
        <f>IF(VLOOKUP($L209,怪物模板!$A:$N,MATCH(角色!AJ$1,模板表头,0),0)=0,"",VLOOKUP($L209,怪物模板!$A:$N,MATCH(角色!AJ$1,模板表头,0),0))</f>
        <v/>
      </c>
      <c r="AK209" s="9" t="str">
        <f>IF(VLOOKUP($L209,怪物模板!$A:$N,MATCH(角色!AK$1,模板表头,0),0)=0,"",VLOOKUP($L209,怪物模板!$A:$N,MATCH(角色!AK$1,模板表头,0),0))</f>
        <v/>
      </c>
      <c r="AL209" s="9" t="str">
        <f>IF(VLOOKUP($L209,怪物模板!$A:$N,MATCH(角色!AL$1,模板表头,0),0)=0,"",VLOOKUP($L209,怪物模板!$A:$N,MATCH(角色!AL$1,模板表头,0),0))</f>
        <v/>
      </c>
      <c r="AM209" s="9" t="str">
        <f>VLOOKUP($L209,怪物模板!$A:$N,MATCH(角色!AM$1,模板表头,0),0)</f>
        <v>mimic</v>
      </c>
      <c r="AN209" s="9">
        <v>0.7</v>
      </c>
      <c r="AO209" s="9">
        <v>1</v>
      </c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>
        <f t="shared" ref="BI209:BI240" si="51">BI188</f>
        <v>-9500</v>
      </c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>
        <v>-1.2</v>
      </c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 t="str">
        <f t="shared" ref="CG209:CO218" si="52">IF($G209="boss",5000,"")</f>
        <v/>
      </c>
      <c r="CH209" s="9" t="str">
        <f t="shared" si="52"/>
        <v/>
      </c>
      <c r="CI209" s="9" t="str">
        <f t="shared" si="52"/>
        <v/>
      </c>
      <c r="CJ209" s="9" t="str">
        <f t="shared" si="52"/>
        <v/>
      </c>
      <c r="CK209" s="9" t="str">
        <f t="shared" si="52"/>
        <v/>
      </c>
      <c r="CL209" s="9" t="str">
        <f t="shared" si="52"/>
        <v/>
      </c>
      <c r="CM209" s="9" t="str">
        <f t="shared" si="52"/>
        <v/>
      </c>
      <c r="CN209" s="9" t="str">
        <f t="shared" si="52"/>
        <v/>
      </c>
      <c r="CO209" s="9" t="str">
        <f t="shared" si="52"/>
        <v/>
      </c>
    </row>
    <row r="210" spans="1:93" s="12" customFormat="1" ht="16.5" customHeight="1" x14ac:dyDescent="0.15">
      <c r="A210" s="9">
        <v>31033101</v>
      </c>
      <c r="B210" s="9" t="s">
        <v>136</v>
      </c>
      <c r="C210" s="9" t="s">
        <v>468</v>
      </c>
      <c r="D210" s="9">
        <v>1</v>
      </c>
      <c r="E210" s="9" t="s">
        <v>108</v>
      </c>
      <c r="F210" s="9">
        <v>2</v>
      </c>
      <c r="G210" s="9" t="s">
        <v>104</v>
      </c>
      <c r="H210" s="9">
        <v>1</v>
      </c>
      <c r="I210" s="9" t="str">
        <f>VLOOKUP($L210,怪物模板!$A:$N,MATCH(角色!I$1,模板表头,0),0)</f>
        <v>phy</v>
      </c>
      <c r="J210" s="9"/>
      <c r="K210" s="9"/>
      <c r="L210" s="9" t="s">
        <v>430</v>
      </c>
      <c r="M210" s="9" t="str">
        <f>VLOOKUP($L210,怪物模板!$A:$N,MATCH(角色!M$1,模板表头,0),0)</f>
        <v>无对应英雄</v>
      </c>
      <c r="N210" s="9" t="str">
        <f>VLOOKUP($L210,怪物模板!$A:$N,MATCH(角色!N$1,模板表头,0),0)</f>
        <v>夺宝奇兵专用、路线5</v>
      </c>
      <c r="O210" s="9" t="s">
        <v>38</v>
      </c>
      <c r="P210" s="9">
        <v>2</v>
      </c>
      <c r="Q210" s="9">
        <v>2</v>
      </c>
      <c r="R210" s="9">
        <f>VLOOKUP(P210,[1]辅助表!$A$2:$B$10,2,FALSE)</f>
        <v>2</v>
      </c>
      <c r="S210" s="9" t="str">
        <f>VLOOKUP($L210,怪物模板!$A:$N,MATCH(角色!S$1,模板表头,0),0)</f>
        <v>order</v>
      </c>
      <c r="T210" s="9" t="s">
        <v>95</v>
      </c>
      <c r="U210" s="9" t="s">
        <v>161</v>
      </c>
      <c r="V210" s="9"/>
      <c r="W210" s="9"/>
      <c r="X210" s="9"/>
      <c r="Y210" s="9"/>
      <c r="Z210" s="9"/>
      <c r="AA210" s="9"/>
      <c r="AB210" s="9">
        <v>8</v>
      </c>
      <c r="AC210" s="9">
        <v>10</v>
      </c>
      <c r="AD210" s="9"/>
      <c r="AE210" s="9">
        <f t="shared" ref="AE210:AE273" si="53">AE189</f>
        <v>4</v>
      </c>
      <c r="AF210" s="9">
        <f t="shared" si="45"/>
        <v>4</v>
      </c>
      <c r="AG210" s="9" t="str">
        <f>VLOOKUP($L210,怪物模板!$A:$N,MATCH(角色!AG$1,模板表头,0),0)</f>
        <v>misc.treasure5</v>
      </c>
      <c r="AH210" s="9">
        <f>IF(VLOOKUP($L210,怪物模板!$A:$N,MATCH(角色!AH$1,模板表头,0),0)=0,"",VLOOKUP($L210,怪物模板!$A:$N,MATCH(角色!AH$1,模板表头,0),0))</f>
        <v>11999009</v>
      </c>
      <c r="AI210" s="9" t="str">
        <f>IF(VLOOKUP($L210,怪物模板!$A:$N,MATCH(角色!AI$1,模板表头,0),0)=0,"",VLOOKUP($L210,怪物模板!$A:$N,MATCH(角色!AI$1,模板表头,0),0))</f>
        <v/>
      </c>
      <c r="AJ210" s="9" t="str">
        <f>IF(VLOOKUP($L210,怪物模板!$A:$N,MATCH(角色!AJ$1,模板表头,0),0)=0,"",VLOOKUP($L210,怪物模板!$A:$N,MATCH(角色!AJ$1,模板表头,0),0))</f>
        <v/>
      </c>
      <c r="AK210" s="9" t="str">
        <f>IF(VLOOKUP($L210,怪物模板!$A:$N,MATCH(角色!AK$1,模板表头,0),0)=0,"",VLOOKUP($L210,怪物模板!$A:$N,MATCH(角色!AK$1,模板表头,0),0))</f>
        <v/>
      </c>
      <c r="AL210" s="9" t="str">
        <f>IF(VLOOKUP($L210,怪物模板!$A:$N,MATCH(角色!AL$1,模板表头,0),0)=0,"",VLOOKUP($L210,怪物模板!$A:$N,MATCH(角色!AL$1,模板表头,0),0))</f>
        <v/>
      </c>
      <c r="AM210" s="9" t="str">
        <f>VLOOKUP($L210,怪物模板!$A:$N,MATCH(角色!AM$1,模板表头,0),0)</f>
        <v>mimic_silver</v>
      </c>
      <c r="AN210" s="9">
        <v>0.8</v>
      </c>
      <c r="AO210" s="9">
        <v>1</v>
      </c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>
        <f t="shared" si="51"/>
        <v>-9500</v>
      </c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>
        <v>-1.2</v>
      </c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 t="str">
        <f t="shared" si="52"/>
        <v/>
      </c>
      <c r="CH210" s="9" t="str">
        <f t="shared" si="52"/>
        <v/>
      </c>
      <c r="CI210" s="9" t="str">
        <f t="shared" si="52"/>
        <v/>
      </c>
      <c r="CJ210" s="9" t="str">
        <f t="shared" si="52"/>
        <v/>
      </c>
      <c r="CK210" s="9" t="str">
        <f t="shared" si="52"/>
        <v/>
      </c>
      <c r="CL210" s="9" t="str">
        <f t="shared" si="52"/>
        <v/>
      </c>
      <c r="CM210" s="9" t="str">
        <f t="shared" si="52"/>
        <v/>
      </c>
      <c r="CN210" s="9" t="str">
        <f t="shared" si="52"/>
        <v/>
      </c>
      <c r="CO210" s="9" t="str">
        <f t="shared" si="52"/>
        <v/>
      </c>
    </row>
    <row r="211" spans="1:93" s="12" customFormat="1" x14ac:dyDescent="0.15">
      <c r="A211" s="9">
        <v>31033102</v>
      </c>
      <c r="B211" s="9" t="s">
        <v>137</v>
      </c>
      <c r="C211" s="9" t="s">
        <v>468</v>
      </c>
      <c r="D211" s="9">
        <v>1</v>
      </c>
      <c r="E211" s="9" t="s">
        <v>108</v>
      </c>
      <c r="F211" s="9">
        <v>3</v>
      </c>
      <c r="G211" s="9" t="s">
        <v>104</v>
      </c>
      <c r="H211" s="9">
        <v>3</v>
      </c>
      <c r="I211" s="9" t="str">
        <f>VLOOKUP($L211,怪物模板!$A:$N,MATCH(角色!I$1,模板表头,0),0)</f>
        <v>mag</v>
      </c>
      <c r="J211" s="9"/>
      <c r="K211" s="9"/>
      <c r="L211" s="9" t="s">
        <v>431</v>
      </c>
      <c r="M211" s="9" t="str">
        <f>VLOOKUP($L211,怪物模板!$A:$N,MATCH(角色!M$1,模板表头,0),0)</f>
        <v>无对应英雄</v>
      </c>
      <c r="N211" s="9" t="str">
        <f>VLOOKUP($L211,怪物模板!$A:$N,MATCH(角色!N$1,模板表头,0),0)</f>
        <v>夺宝奇兵专用、路线5</v>
      </c>
      <c r="O211" s="9" t="s">
        <v>38</v>
      </c>
      <c r="P211" s="9">
        <v>7</v>
      </c>
      <c r="Q211" s="9">
        <v>4</v>
      </c>
      <c r="R211" s="9">
        <f>VLOOKUP(P211,辅助表!$A$2:$B$10,2,FALSE)</f>
        <v>4</v>
      </c>
      <c r="S211" s="9" t="str">
        <f>VLOOKUP($L211,怪物模板!$A:$N,MATCH(角色!S$1,模板表头,0),0)</f>
        <v>order</v>
      </c>
      <c r="T211" s="9" t="s">
        <v>27</v>
      </c>
      <c r="U211" s="9" t="s">
        <v>162</v>
      </c>
      <c r="V211" s="9"/>
      <c r="W211" s="9"/>
      <c r="X211" s="9"/>
      <c r="Y211" s="9"/>
      <c r="Z211" s="9"/>
      <c r="AA211" s="9"/>
      <c r="AB211" s="9">
        <v>8</v>
      </c>
      <c r="AC211" s="9">
        <v>10</v>
      </c>
      <c r="AD211" s="9"/>
      <c r="AE211" s="9">
        <f t="shared" si="53"/>
        <v>6</v>
      </c>
      <c r="AF211" s="9">
        <f t="shared" si="45"/>
        <v>6</v>
      </c>
      <c r="AG211" s="9" t="str">
        <f>VLOOKUP($L211,怪物模板!$A:$N,MATCH(角色!AG$1,模板表头,0),0)</f>
        <v>misc.treasure5</v>
      </c>
      <c r="AH211" s="9">
        <f>IF(VLOOKUP($L211,怪物模板!$A:$N,MATCH(角色!AH$1,模板表头,0),0)=0,"",VLOOKUP($L211,怪物模板!$A:$N,MATCH(角色!AH$1,模板表头,0),0))</f>
        <v>11999009</v>
      </c>
      <c r="AI211" s="9" t="str">
        <f>IF(VLOOKUP($L211,怪物模板!$A:$N,MATCH(角色!AI$1,模板表头,0),0)=0,"",VLOOKUP($L211,怪物模板!$A:$N,MATCH(角色!AI$1,模板表头,0),0))</f>
        <v/>
      </c>
      <c r="AJ211" s="9" t="str">
        <f>IF(VLOOKUP($L211,怪物模板!$A:$N,MATCH(角色!AJ$1,模板表头,0),0)=0,"",VLOOKUP($L211,怪物模板!$A:$N,MATCH(角色!AJ$1,模板表头,0),0))</f>
        <v/>
      </c>
      <c r="AK211" s="9" t="str">
        <f>IF(VLOOKUP($L211,怪物模板!$A:$N,MATCH(角色!AK$1,模板表头,0),0)=0,"",VLOOKUP($L211,怪物模板!$A:$N,MATCH(角色!AK$1,模板表头,0),0))</f>
        <v/>
      </c>
      <c r="AL211" s="9" t="str">
        <f>IF(VLOOKUP($L211,怪物模板!$A:$N,MATCH(角色!AL$1,模板表头,0),0)=0,"",VLOOKUP($L211,怪物模板!$A:$N,MATCH(角色!AL$1,模板表头,0),0))</f>
        <v/>
      </c>
      <c r="AM211" s="9" t="str">
        <f>VLOOKUP($L211,怪物模板!$A:$N,MATCH(角色!AM$1,模板表头,0),0)</f>
        <v>mimic_gold</v>
      </c>
      <c r="AN211" s="9">
        <v>0.9</v>
      </c>
      <c r="AO211" s="9">
        <v>1</v>
      </c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>
        <f t="shared" si="51"/>
        <v>-9500</v>
      </c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>
        <v>-1.2</v>
      </c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 t="str">
        <f t="shared" si="52"/>
        <v/>
      </c>
      <c r="CH211" s="9" t="str">
        <f t="shared" si="52"/>
        <v/>
      </c>
      <c r="CI211" s="9" t="str">
        <f t="shared" si="52"/>
        <v/>
      </c>
      <c r="CJ211" s="9" t="str">
        <f t="shared" si="52"/>
        <v/>
      </c>
      <c r="CK211" s="9" t="str">
        <f t="shared" si="52"/>
        <v/>
      </c>
      <c r="CL211" s="9" t="str">
        <f t="shared" si="52"/>
        <v/>
      </c>
      <c r="CM211" s="9" t="str">
        <f t="shared" si="52"/>
        <v/>
      </c>
      <c r="CN211" s="9" t="str">
        <f t="shared" si="52"/>
        <v/>
      </c>
      <c r="CO211" s="9" t="str">
        <f t="shared" si="52"/>
        <v/>
      </c>
    </row>
    <row r="212" spans="1:93" s="12" customFormat="1" ht="16.5" customHeight="1" x14ac:dyDescent="0.15">
      <c r="A212" s="9">
        <v>31033103</v>
      </c>
      <c r="B212" s="9" t="s">
        <v>135</v>
      </c>
      <c r="C212" s="9" t="s">
        <v>468</v>
      </c>
      <c r="D212" s="9">
        <v>1</v>
      </c>
      <c r="E212" s="9" t="s">
        <v>108</v>
      </c>
      <c r="F212" s="9">
        <v>1</v>
      </c>
      <c r="G212" s="9" t="s">
        <v>104</v>
      </c>
      <c r="H212" s="9">
        <v>1</v>
      </c>
      <c r="I212" s="9" t="str">
        <f>VLOOKUP($L212,怪物模板!$A:$N,MATCH(角色!I$1,模板表头,0),0)</f>
        <v>phy</v>
      </c>
      <c r="J212" s="9"/>
      <c r="K212" s="9"/>
      <c r="L212" s="9" t="s">
        <v>432</v>
      </c>
      <c r="M212" s="9" t="str">
        <f>VLOOKUP($L212,怪物模板!$A:$N,MATCH(角色!M$1,模板表头,0),0)</f>
        <v>无对应英雄</v>
      </c>
      <c r="N212" s="9" t="str">
        <f>VLOOKUP($L212,怪物模板!$A:$N,MATCH(角色!N$1,模板表头,0),0)</f>
        <v>夺宝奇兵专用、路线6</v>
      </c>
      <c r="O212" s="9" t="s">
        <v>38</v>
      </c>
      <c r="P212" s="9">
        <v>2</v>
      </c>
      <c r="Q212" s="9">
        <v>2</v>
      </c>
      <c r="R212" s="9">
        <f>VLOOKUP(P212,[1]辅助表!$A$2:$B$10,2,FALSE)</f>
        <v>2</v>
      </c>
      <c r="S212" s="9" t="str">
        <f>VLOOKUP($L212,怪物模板!$A:$N,MATCH(角色!S$1,模板表头,0),0)</f>
        <v>order</v>
      </c>
      <c r="T212" s="9" t="s">
        <v>138</v>
      </c>
      <c r="U212" s="9" t="s">
        <v>107</v>
      </c>
      <c r="V212" s="9"/>
      <c r="W212" s="9"/>
      <c r="X212" s="9"/>
      <c r="Y212" s="9"/>
      <c r="Z212" s="9"/>
      <c r="AA212" s="9"/>
      <c r="AB212" s="9">
        <v>8</v>
      </c>
      <c r="AC212" s="9">
        <v>10</v>
      </c>
      <c r="AD212" s="9"/>
      <c r="AE212" s="9">
        <f t="shared" si="53"/>
        <v>2</v>
      </c>
      <c r="AF212" s="9">
        <f t="shared" si="45"/>
        <v>2</v>
      </c>
      <c r="AG212" s="9" t="str">
        <f>VLOOKUP($L212,怪物模板!$A:$N,MATCH(角色!AG$1,模板表头,0),0)</f>
        <v>misc.treasure6</v>
      </c>
      <c r="AH212" s="9">
        <f>IF(VLOOKUP($L212,怪物模板!$A:$N,MATCH(角色!AH$1,模板表头,0),0)=0,"",VLOOKUP($L212,怪物模板!$A:$N,MATCH(角色!AH$1,模板表头,0),0))</f>
        <v>11999009</v>
      </c>
      <c r="AI212" s="9" t="str">
        <f>IF(VLOOKUP($L212,怪物模板!$A:$N,MATCH(角色!AI$1,模板表头,0),0)=0,"",VLOOKUP($L212,怪物模板!$A:$N,MATCH(角色!AI$1,模板表头,0),0))</f>
        <v/>
      </c>
      <c r="AJ212" s="9" t="str">
        <f>IF(VLOOKUP($L212,怪物模板!$A:$N,MATCH(角色!AJ$1,模板表头,0),0)=0,"",VLOOKUP($L212,怪物模板!$A:$N,MATCH(角色!AJ$1,模板表头,0),0))</f>
        <v/>
      </c>
      <c r="AK212" s="9" t="str">
        <f>IF(VLOOKUP($L212,怪物模板!$A:$N,MATCH(角色!AK$1,模板表头,0),0)=0,"",VLOOKUP($L212,怪物模板!$A:$N,MATCH(角色!AK$1,模板表头,0),0))</f>
        <v/>
      </c>
      <c r="AL212" s="9" t="str">
        <f>IF(VLOOKUP($L212,怪物模板!$A:$N,MATCH(角色!AL$1,模板表头,0),0)=0,"",VLOOKUP($L212,怪物模板!$A:$N,MATCH(角色!AL$1,模板表头,0),0))</f>
        <v/>
      </c>
      <c r="AM212" s="9" t="str">
        <f>VLOOKUP($L212,怪物模板!$A:$N,MATCH(角色!AM$1,模板表头,0),0)</f>
        <v>mimic</v>
      </c>
      <c r="AN212" s="9">
        <v>0.7</v>
      </c>
      <c r="AO212" s="9">
        <v>1</v>
      </c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>
        <f t="shared" si="51"/>
        <v>-9500</v>
      </c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>
        <v>-1.2</v>
      </c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 t="str">
        <f t="shared" si="52"/>
        <v/>
      </c>
      <c r="CH212" s="9" t="str">
        <f t="shared" si="52"/>
        <v/>
      </c>
      <c r="CI212" s="9" t="str">
        <f t="shared" si="52"/>
        <v/>
      </c>
      <c r="CJ212" s="9" t="str">
        <f t="shared" si="52"/>
        <v/>
      </c>
      <c r="CK212" s="9" t="str">
        <f t="shared" si="52"/>
        <v/>
      </c>
      <c r="CL212" s="9" t="str">
        <f t="shared" si="52"/>
        <v/>
      </c>
      <c r="CM212" s="9" t="str">
        <f t="shared" si="52"/>
        <v/>
      </c>
      <c r="CN212" s="9" t="str">
        <f t="shared" si="52"/>
        <v/>
      </c>
      <c r="CO212" s="9" t="str">
        <f t="shared" si="52"/>
        <v/>
      </c>
    </row>
    <row r="213" spans="1:93" s="12" customFormat="1" ht="16.5" customHeight="1" x14ac:dyDescent="0.15">
      <c r="A213" s="9">
        <v>31033104</v>
      </c>
      <c r="B213" s="9" t="s">
        <v>136</v>
      </c>
      <c r="C213" s="9" t="s">
        <v>468</v>
      </c>
      <c r="D213" s="9">
        <v>1</v>
      </c>
      <c r="E213" s="9" t="s">
        <v>108</v>
      </c>
      <c r="F213" s="9">
        <v>2</v>
      </c>
      <c r="G213" s="9" t="s">
        <v>104</v>
      </c>
      <c r="H213" s="9">
        <v>1</v>
      </c>
      <c r="I213" s="9" t="str">
        <f>VLOOKUP($L213,怪物模板!$A:$N,MATCH(角色!I$1,模板表头,0),0)</f>
        <v>phy</v>
      </c>
      <c r="J213" s="9"/>
      <c r="K213" s="9"/>
      <c r="L213" s="9" t="s">
        <v>433</v>
      </c>
      <c r="M213" s="9" t="str">
        <f>VLOOKUP($L213,怪物模板!$A:$N,MATCH(角色!M$1,模板表头,0),0)</f>
        <v>无对应英雄</v>
      </c>
      <c r="N213" s="9" t="str">
        <f>VLOOKUP($L213,怪物模板!$A:$N,MATCH(角色!N$1,模板表头,0),0)</f>
        <v>夺宝奇兵专用、路线6</v>
      </c>
      <c r="O213" s="9" t="s">
        <v>38</v>
      </c>
      <c r="P213" s="9">
        <v>2</v>
      </c>
      <c r="Q213" s="9">
        <v>2</v>
      </c>
      <c r="R213" s="9">
        <f>VLOOKUP(P213,[1]辅助表!$A$2:$B$10,2,FALSE)</f>
        <v>2</v>
      </c>
      <c r="S213" s="9" t="str">
        <f>VLOOKUP($L213,怪物模板!$A:$N,MATCH(角色!S$1,模板表头,0),0)</f>
        <v>order</v>
      </c>
      <c r="T213" s="9" t="s">
        <v>95</v>
      </c>
      <c r="U213" s="9" t="s">
        <v>161</v>
      </c>
      <c r="V213" s="9"/>
      <c r="W213" s="9"/>
      <c r="X213" s="9"/>
      <c r="Y213" s="9"/>
      <c r="Z213" s="9"/>
      <c r="AA213" s="9"/>
      <c r="AB213" s="9">
        <v>8</v>
      </c>
      <c r="AC213" s="9">
        <v>10</v>
      </c>
      <c r="AD213" s="9"/>
      <c r="AE213" s="9">
        <f t="shared" si="53"/>
        <v>4</v>
      </c>
      <c r="AF213" s="9">
        <f t="shared" si="45"/>
        <v>4</v>
      </c>
      <c r="AG213" s="9" t="str">
        <f>VLOOKUP($L213,怪物模板!$A:$N,MATCH(角色!AG$1,模板表头,0),0)</f>
        <v>misc.treasure6</v>
      </c>
      <c r="AH213" s="9">
        <f>IF(VLOOKUP($L213,怪物模板!$A:$N,MATCH(角色!AH$1,模板表头,0),0)=0,"",VLOOKUP($L213,怪物模板!$A:$N,MATCH(角色!AH$1,模板表头,0),0))</f>
        <v>11999009</v>
      </c>
      <c r="AI213" s="9" t="str">
        <f>IF(VLOOKUP($L213,怪物模板!$A:$N,MATCH(角色!AI$1,模板表头,0),0)=0,"",VLOOKUP($L213,怪物模板!$A:$N,MATCH(角色!AI$1,模板表头,0),0))</f>
        <v/>
      </c>
      <c r="AJ213" s="9" t="str">
        <f>IF(VLOOKUP($L213,怪物模板!$A:$N,MATCH(角色!AJ$1,模板表头,0),0)=0,"",VLOOKUP($L213,怪物模板!$A:$N,MATCH(角色!AJ$1,模板表头,0),0))</f>
        <v/>
      </c>
      <c r="AK213" s="9" t="str">
        <f>IF(VLOOKUP($L213,怪物模板!$A:$N,MATCH(角色!AK$1,模板表头,0),0)=0,"",VLOOKUP($L213,怪物模板!$A:$N,MATCH(角色!AK$1,模板表头,0),0))</f>
        <v/>
      </c>
      <c r="AL213" s="9" t="str">
        <f>IF(VLOOKUP($L213,怪物模板!$A:$N,MATCH(角色!AL$1,模板表头,0),0)=0,"",VLOOKUP($L213,怪物模板!$A:$N,MATCH(角色!AL$1,模板表头,0),0))</f>
        <v/>
      </c>
      <c r="AM213" s="9" t="str">
        <f>VLOOKUP($L213,怪物模板!$A:$N,MATCH(角色!AM$1,模板表头,0),0)</f>
        <v>mimic_silver</v>
      </c>
      <c r="AN213" s="9">
        <v>0.8</v>
      </c>
      <c r="AO213" s="9">
        <v>1</v>
      </c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>
        <f t="shared" si="51"/>
        <v>-9500</v>
      </c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>
        <v>-1.2</v>
      </c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 t="str">
        <f t="shared" si="52"/>
        <v/>
      </c>
      <c r="CH213" s="9" t="str">
        <f t="shared" si="52"/>
        <v/>
      </c>
      <c r="CI213" s="9" t="str">
        <f t="shared" si="52"/>
        <v/>
      </c>
      <c r="CJ213" s="9" t="str">
        <f t="shared" si="52"/>
        <v/>
      </c>
      <c r="CK213" s="9" t="str">
        <f t="shared" si="52"/>
        <v/>
      </c>
      <c r="CL213" s="9" t="str">
        <f t="shared" si="52"/>
        <v/>
      </c>
      <c r="CM213" s="9" t="str">
        <f t="shared" si="52"/>
        <v/>
      </c>
      <c r="CN213" s="9" t="str">
        <f t="shared" si="52"/>
        <v/>
      </c>
      <c r="CO213" s="9" t="str">
        <f t="shared" si="52"/>
        <v/>
      </c>
    </row>
    <row r="214" spans="1:93" s="12" customFormat="1" x14ac:dyDescent="0.15">
      <c r="A214" s="9">
        <v>31033105</v>
      </c>
      <c r="B214" s="9" t="s">
        <v>137</v>
      </c>
      <c r="C214" s="9" t="s">
        <v>468</v>
      </c>
      <c r="D214" s="9">
        <v>1</v>
      </c>
      <c r="E214" s="9" t="s">
        <v>108</v>
      </c>
      <c r="F214" s="9">
        <v>3</v>
      </c>
      <c r="G214" s="9" t="s">
        <v>104</v>
      </c>
      <c r="H214" s="9">
        <v>3</v>
      </c>
      <c r="I214" s="9" t="str">
        <f>VLOOKUP($L214,怪物模板!$A:$N,MATCH(角色!I$1,模板表头,0),0)</f>
        <v>mag</v>
      </c>
      <c r="J214" s="9"/>
      <c r="K214" s="9"/>
      <c r="L214" s="9" t="s">
        <v>434</v>
      </c>
      <c r="M214" s="9" t="str">
        <f>VLOOKUP($L214,怪物模板!$A:$N,MATCH(角色!M$1,模板表头,0),0)</f>
        <v>无对应英雄</v>
      </c>
      <c r="N214" s="9" t="str">
        <f>VLOOKUP($L214,怪物模板!$A:$N,MATCH(角色!N$1,模板表头,0),0)</f>
        <v>夺宝奇兵专用、路线6</v>
      </c>
      <c r="O214" s="9" t="s">
        <v>38</v>
      </c>
      <c r="P214" s="9">
        <v>7</v>
      </c>
      <c r="Q214" s="9">
        <v>4</v>
      </c>
      <c r="R214" s="9">
        <f>VLOOKUP(P214,辅助表!$A$2:$B$10,2,FALSE)</f>
        <v>4</v>
      </c>
      <c r="S214" s="9" t="str">
        <f>VLOOKUP($L214,怪物模板!$A:$N,MATCH(角色!S$1,模板表头,0),0)</f>
        <v>order</v>
      </c>
      <c r="T214" s="9" t="s">
        <v>27</v>
      </c>
      <c r="U214" s="9" t="s">
        <v>162</v>
      </c>
      <c r="V214" s="9"/>
      <c r="W214" s="9"/>
      <c r="X214" s="9"/>
      <c r="Y214" s="9"/>
      <c r="Z214" s="9"/>
      <c r="AA214" s="9"/>
      <c r="AB214" s="9">
        <v>8</v>
      </c>
      <c r="AC214" s="9">
        <v>10</v>
      </c>
      <c r="AD214" s="9"/>
      <c r="AE214" s="9">
        <f t="shared" si="53"/>
        <v>6</v>
      </c>
      <c r="AF214" s="9">
        <f t="shared" si="45"/>
        <v>6</v>
      </c>
      <c r="AG214" s="9" t="str">
        <f>VLOOKUP($L214,怪物模板!$A:$N,MATCH(角色!AG$1,模板表头,0),0)</f>
        <v>misc.treasure6</v>
      </c>
      <c r="AH214" s="9">
        <f>IF(VLOOKUP($L214,怪物模板!$A:$N,MATCH(角色!AH$1,模板表头,0),0)=0,"",VLOOKUP($L214,怪物模板!$A:$N,MATCH(角色!AH$1,模板表头,0),0))</f>
        <v>11999009</v>
      </c>
      <c r="AI214" s="9" t="str">
        <f>IF(VLOOKUP($L214,怪物模板!$A:$N,MATCH(角色!AI$1,模板表头,0),0)=0,"",VLOOKUP($L214,怪物模板!$A:$N,MATCH(角色!AI$1,模板表头,0),0))</f>
        <v/>
      </c>
      <c r="AJ214" s="9" t="str">
        <f>IF(VLOOKUP($L214,怪物模板!$A:$N,MATCH(角色!AJ$1,模板表头,0),0)=0,"",VLOOKUP($L214,怪物模板!$A:$N,MATCH(角色!AJ$1,模板表头,0),0))</f>
        <v/>
      </c>
      <c r="AK214" s="9" t="str">
        <f>IF(VLOOKUP($L214,怪物模板!$A:$N,MATCH(角色!AK$1,模板表头,0),0)=0,"",VLOOKUP($L214,怪物模板!$A:$N,MATCH(角色!AK$1,模板表头,0),0))</f>
        <v/>
      </c>
      <c r="AL214" s="9" t="str">
        <f>IF(VLOOKUP($L214,怪物模板!$A:$N,MATCH(角色!AL$1,模板表头,0),0)=0,"",VLOOKUP($L214,怪物模板!$A:$N,MATCH(角色!AL$1,模板表头,0),0))</f>
        <v/>
      </c>
      <c r="AM214" s="9" t="str">
        <f>VLOOKUP($L214,怪物模板!$A:$N,MATCH(角色!AM$1,模板表头,0),0)</f>
        <v>mimic_gold</v>
      </c>
      <c r="AN214" s="9">
        <v>0.9</v>
      </c>
      <c r="AO214" s="9">
        <v>1</v>
      </c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>
        <f t="shared" si="51"/>
        <v>-9500</v>
      </c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>
        <v>-1.2</v>
      </c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 t="str">
        <f t="shared" si="52"/>
        <v/>
      </c>
      <c r="CH214" s="9" t="str">
        <f t="shared" si="52"/>
        <v/>
      </c>
      <c r="CI214" s="9" t="str">
        <f t="shared" si="52"/>
        <v/>
      </c>
      <c r="CJ214" s="9" t="str">
        <f t="shared" si="52"/>
        <v/>
      </c>
      <c r="CK214" s="9" t="str">
        <f t="shared" si="52"/>
        <v/>
      </c>
      <c r="CL214" s="9" t="str">
        <f t="shared" si="52"/>
        <v/>
      </c>
      <c r="CM214" s="9" t="str">
        <f t="shared" si="52"/>
        <v/>
      </c>
      <c r="CN214" s="9" t="str">
        <f t="shared" si="52"/>
        <v/>
      </c>
      <c r="CO214" s="9" t="str">
        <f t="shared" si="52"/>
        <v/>
      </c>
    </row>
    <row r="215" spans="1:93" s="12" customFormat="1" ht="16.5" customHeight="1" x14ac:dyDescent="0.15">
      <c r="A215" s="9">
        <v>31033106</v>
      </c>
      <c r="B215" s="9" t="s">
        <v>135</v>
      </c>
      <c r="C215" s="9" t="s">
        <v>470</v>
      </c>
      <c r="D215" s="9">
        <v>1</v>
      </c>
      <c r="E215" s="9" t="s">
        <v>108</v>
      </c>
      <c r="F215" s="9">
        <v>1</v>
      </c>
      <c r="G215" s="9" t="s">
        <v>104</v>
      </c>
      <c r="H215" s="9">
        <v>1</v>
      </c>
      <c r="I215" s="9" t="str">
        <f>VLOOKUP($L215,怪物模板!$A:$N,MATCH(角色!I$1,模板表头,0),0)</f>
        <v>phy</v>
      </c>
      <c r="J215" s="9"/>
      <c r="K215" s="9"/>
      <c r="L215" s="25" t="s">
        <v>435</v>
      </c>
      <c r="M215" s="9" t="str">
        <f>VLOOKUP($L215,怪物模板!$A:$N,MATCH(角色!M$1,模板表头,0),0)</f>
        <v>无对应英雄</v>
      </c>
      <c r="N215" s="9" t="str">
        <f>VLOOKUP($L215,怪物模板!$A:$N,MATCH(角色!N$1,模板表头,0),0)</f>
        <v>夺宝奇兵专用、路线3</v>
      </c>
      <c r="O215" s="9" t="s">
        <v>38</v>
      </c>
      <c r="P215" s="9">
        <v>2</v>
      </c>
      <c r="Q215" s="9">
        <v>2</v>
      </c>
      <c r="R215" s="9">
        <f>VLOOKUP(P215,[1]辅助表!$A$2:$B$10,2,FALSE)</f>
        <v>2</v>
      </c>
      <c r="S215" s="9" t="str">
        <f>VLOOKUP($L215,怪物模板!$A:$N,MATCH(角色!S$1,模板表头,0),0)</f>
        <v>order</v>
      </c>
      <c r="T215" s="9" t="s">
        <v>138</v>
      </c>
      <c r="U215" s="9" t="s">
        <v>107</v>
      </c>
      <c r="V215" s="9"/>
      <c r="W215" s="9"/>
      <c r="X215" s="9"/>
      <c r="Y215" s="9"/>
      <c r="Z215" s="9"/>
      <c r="AA215" s="9"/>
      <c r="AB215" s="9">
        <v>8</v>
      </c>
      <c r="AC215" s="9">
        <v>10</v>
      </c>
      <c r="AD215" s="9"/>
      <c r="AE215" s="9">
        <f t="shared" si="53"/>
        <v>2</v>
      </c>
      <c r="AF215" s="9">
        <f t="shared" si="45"/>
        <v>2</v>
      </c>
      <c r="AG215" s="9" t="str">
        <f>VLOOKUP($L215,怪物模板!$A:$N,MATCH(角色!AG$1,模板表头,0),0)</f>
        <v>misc.treasure3</v>
      </c>
      <c r="AH215" s="9">
        <f>IF(VLOOKUP($L215,怪物模板!$A:$N,MATCH(角色!AH$1,模板表头,0),0)=0,"",VLOOKUP($L215,怪物模板!$A:$N,MATCH(角色!AH$1,模板表头,0),0))</f>
        <v>11999009</v>
      </c>
      <c r="AI215" s="9" t="str">
        <f>IF(VLOOKUP($L215,怪物模板!$A:$N,MATCH(角色!AI$1,模板表头,0),0)=0,"",VLOOKUP($L215,怪物模板!$A:$N,MATCH(角色!AI$1,模板表头,0),0))</f>
        <v/>
      </c>
      <c r="AJ215" s="9" t="str">
        <f>IF(VLOOKUP($L215,怪物模板!$A:$N,MATCH(角色!AJ$1,模板表头,0),0)=0,"",VLOOKUP($L215,怪物模板!$A:$N,MATCH(角色!AJ$1,模板表头,0),0))</f>
        <v/>
      </c>
      <c r="AK215" s="9" t="str">
        <f>IF(VLOOKUP($L215,怪物模板!$A:$N,MATCH(角色!AK$1,模板表头,0),0)=0,"",VLOOKUP($L215,怪物模板!$A:$N,MATCH(角色!AK$1,模板表头,0),0))</f>
        <v/>
      </c>
      <c r="AL215" s="9" t="str">
        <f>IF(VLOOKUP($L215,怪物模板!$A:$N,MATCH(角色!AL$1,模板表头,0),0)=0,"",VLOOKUP($L215,怪物模板!$A:$N,MATCH(角色!AL$1,模板表头,0),0))</f>
        <v/>
      </c>
      <c r="AM215" s="9" t="str">
        <f>VLOOKUP($L215,怪物模板!$A:$N,MATCH(角色!AM$1,模板表头,0),0)</f>
        <v>mimic</v>
      </c>
      <c r="AN215" s="9">
        <v>0.7</v>
      </c>
      <c r="AO215" s="9">
        <v>1</v>
      </c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>
        <f t="shared" si="51"/>
        <v>-8500</v>
      </c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>
        <v>-1.2</v>
      </c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 t="str">
        <f t="shared" si="52"/>
        <v/>
      </c>
      <c r="CH215" s="9" t="str">
        <f t="shared" si="52"/>
        <v/>
      </c>
      <c r="CI215" s="9" t="str">
        <f t="shared" si="52"/>
        <v/>
      </c>
      <c r="CJ215" s="9" t="str">
        <f t="shared" si="52"/>
        <v/>
      </c>
      <c r="CK215" s="9" t="str">
        <f t="shared" si="52"/>
        <v/>
      </c>
      <c r="CL215" s="9" t="str">
        <f t="shared" si="52"/>
        <v/>
      </c>
      <c r="CM215" s="9" t="str">
        <f t="shared" si="52"/>
        <v/>
      </c>
      <c r="CN215" s="9" t="str">
        <f t="shared" si="52"/>
        <v/>
      </c>
      <c r="CO215" s="9" t="str">
        <f t="shared" si="52"/>
        <v/>
      </c>
    </row>
    <row r="216" spans="1:93" s="12" customFormat="1" ht="16.5" customHeight="1" x14ac:dyDescent="0.15">
      <c r="A216" s="9">
        <v>31033107</v>
      </c>
      <c r="B216" s="9" t="s">
        <v>136</v>
      </c>
      <c r="C216" s="9" t="s">
        <v>470</v>
      </c>
      <c r="D216" s="9">
        <v>1</v>
      </c>
      <c r="E216" s="9" t="s">
        <v>108</v>
      </c>
      <c r="F216" s="9">
        <v>2</v>
      </c>
      <c r="G216" s="9" t="s">
        <v>104</v>
      </c>
      <c r="H216" s="9">
        <v>1</v>
      </c>
      <c r="I216" s="9" t="str">
        <f>VLOOKUP($L216,怪物模板!$A:$N,MATCH(角色!I$1,模板表头,0),0)</f>
        <v>phy</v>
      </c>
      <c r="J216" s="9"/>
      <c r="K216" s="9"/>
      <c r="L216" s="25" t="s">
        <v>436</v>
      </c>
      <c r="M216" s="9" t="str">
        <f>VLOOKUP($L216,怪物模板!$A:$N,MATCH(角色!M$1,模板表头,0),0)</f>
        <v>无对应英雄</v>
      </c>
      <c r="N216" s="9" t="str">
        <f>VLOOKUP($L216,怪物模板!$A:$N,MATCH(角色!N$1,模板表头,0),0)</f>
        <v>夺宝奇兵专用、路线3</v>
      </c>
      <c r="O216" s="9" t="s">
        <v>38</v>
      </c>
      <c r="P216" s="9">
        <v>2</v>
      </c>
      <c r="Q216" s="9">
        <v>2</v>
      </c>
      <c r="R216" s="9">
        <f>VLOOKUP(P216,[1]辅助表!$A$2:$B$10,2,FALSE)</f>
        <v>2</v>
      </c>
      <c r="S216" s="9" t="str">
        <f>VLOOKUP($L216,怪物模板!$A:$N,MATCH(角色!S$1,模板表头,0),0)</f>
        <v>order</v>
      </c>
      <c r="T216" s="9" t="s">
        <v>95</v>
      </c>
      <c r="U216" s="9" t="s">
        <v>161</v>
      </c>
      <c r="V216" s="9"/>
      <c r="W216" s="9"/>
      <c r="X216" s="9"/>
      <c r="Y216" s="9"/>
      <c r="Z216" s="9"/>
      <c r="AA216" s="9"/>
      <c r="AB216" s="9">
        <v>8</v>
      </c>
      <c r="AC216" s="9">
        <v>10</v>
      </c>
      <c r="AD216" s="9"/>
      <c r="AE216" s="9">
        <f t="shared" si="53"/>
        <v>4</v>
      </c>
      <c r="AF216" s="9">
        <f t="shared" si="45"/>
        <v>4</v>
      </c>
      <c r="AG216" s="9" t="str">
        <f>VLOOKUP($L216,怪物模板!$A:$N,MATCH(角色!AG$1,模板表头,0),0)</f>
        <v>misc.treasure3</v>
      </c>
      <c r="AH216" s="9">
        <f>IF(VLOOKUP($L216,怪物模板!$A:$N,MATCH(角色!AH$1,模板表头,0),0)=0,"",VLOOKUP($L216,怪物模板!$A:$N,MATCH(角色!AH$1,模板表头,0),0))</f>
        <v>11999009</v>
      </c>
      <c r="AI216" s="9" t="str">
        <f>IF(VLOOKUP($L216,怪物模板!$A:$N,MATCH(角色!AI$1,模板表头,0),0)=0,"",VLOOKUP($L216,怪物模板!$A:$N,MATCH(角色!AI$1,模板表头,0),0))</f>
        <v/>
      </c>
      <c r="AJ216" s="9" t="str">
        <f>IF(VLOOKUP($L216,怪物模板!$A:$N,MATCH(角色!AJ$1,模板表头,0),0)=0,"",VLOOKUP($L216,怪物模板!$A:$N,MATCH(角色!AJ$1,模板表头,0),0))</f>
        <v/>
      </c>
      <c r="AK216" s="9" t="str">
        <f>IF(VLOOKUP($L216,怪物模板!$A:$N,MATCH(角色!AK$1,模板表头,0),0)=0,"",VLOOKUP($L216,怪物模板!$A:$N,MATCH(角色!AK$1,模板表头,0),0))</f>
        <v/>
      </c>
      <c r="AL216" s="9" t="str">
        <f>IF(VLOOKUP($L216,怪物模板!$A:$N,MATCH(角色!AL$1,模板表头,0),0)=0,"",VLOOKUP($L216,怪物模板!$A:$N,MATCH(角色!AL$1,模板表头,0),0))</f>
        <v/>
      </c>
      <c r="AM216" s="9" t="str">
        <f>VLOOKUP($L216,怪物模板!$A:$N,MATCH(角色!AM$1,模板表头,0),0)</f>
        <v>mimic_silver</v>
      </c>
      <c r="AN216" s="9">
        <v>0.8</v>
      </c>
      <c r="AO216" s="9">
        <v>1</v>
      </c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>
        <f t="shared" si="51"/>
        <v>-8500</v>
      </c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>
        <v>-1.2</v>
      </c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 t="str">
        <f t="shared" si="52"/>
        <v/>
      </c>
      <c r="CH216" s="9" t="str">
        <f t="shared" si="52"/>
        <v/>
      </c>
      <c r="CI216" s="9" t="str">
        <f t="shared" si="52"/>
        <v/>
      </c>
      <c r="CJ216" s="9" t="str">
        <f t="shared" si="52"/>
        <v/>
      </c>
      <c r="CK216" s="9" t="str">
        <f t="shared" si="52"/>
        <v/>
      </c>
      <c r="CL216" s="9" t="str">
        <f t="shared" si="52"/>
        <v/>
      </c>
      <c r="CM216" s="9" t="str">
        <f t="shared" si="52"/>
        <v/>
      </c>
      <c r="CN216" s="9" t="str">
        <f t="shared" si="52"/>
        <v/>
      </c>
      <c r="CO216" s="9" t="str">
        <f t="shared" si="52"/>
        <v/>
      </c>
    </row>
    <row r="217" spans="1:93" s="12" customFormat="1" x14ac:dyDescent="0.15">
      <c r="A217" s="9">
        <v>31033108</v>
      </c>
      <c r="B217" s="9" t="s">
        <v>137</v>
      </c>
      <c r="C217" s="9" t="s">
        <v>470</v>
      </c>
      <c r="D217" s="9">
        <v>1</v>
      </c>
      <c r="E217" s="9" t="s">
        <v>108</v>
      </c>
      <c r="F217" s="9">
        <v>3</v>
      </c>
      <c r="G217" s="9" t="s">
        <v>104</v>
      </c>
      <c r="H217" s="9">
        <v>3</v>
      </c>
      <c r="I217" s="9" t="str">
        <f>VLOOKUP($L217,怪物模板!$A:$N,MATCH(角色!I$1,模板表头,0),0)</f>
        <v>mag</v>
      </c>
      <c r="J217" s="9"/>
      <c r="K217" s="9"/>
      <c r="L217" s="25" t="s">
        <v>437</v>
      </c>
      <c r="M217" s="9" t="str">
        <f>VLOOKUP($L217,怪物模板!$A:$N,MATCH(角色!M$1,模板表头,0),0)</f>
        <v>无对应英雄</v>
      </c>
      <c r="N217" s="9" t="str">
        <f>VLOOKUP($L217,怪物模板!$A:$N,MATCH(角色!N$1,模板表头,0),0)</f>
        <v>夺宝奇兵专用、路线3</v>
      </c>
      <c r="O217" s="9" t="s">
        <v>38</v>
      </c>
      <c r="P217" s="9">
        <v>7</v>
      </c>
      <c r="Q217" s="9">
        <v>4</v>
      </c>
      <c r="R217" s="9">
        <f>VLOOKUP(P217,辅助表!$A$2:$B$10,2,FALSE)</f>
        <v>4</v>
      </c>
      <c r="S217" s="9" t="str">
        <f>VLOOKUP($L217,怪物模板!$A:$N,MATCH(角色!S$1,模板表头,0),0)</f>
        <v>order</v>
      </c>
      <c r="T217" s="9" t="s">
        <v>27</v>
      </c>
      <c r="U217" s="9" t="s">
        <v>162</v>
      </c>
      <c r="V217" s="9"/>
      <c r="W217" s="9"/>
      <c r="X217" s="9"/>
      <c r="Y217" s="9"/>
      <c r="Z217" s="9"/>
      <c r="AA217" s="9"/>
      <c r="AB217" s="9">
        <v>8</v>
      </c>
      <c r="AC217" s="9">
        <v>10</v>
      </c>
      <c r="AD217" s="9"/>
      <c r="AE217" s="9">
        <f t="shared" si="53"/>
        <v>6</v>
      </c>
      <c r="AF217" s="9">
        <f t="shared" si="45"/>
        <v>6</v>
      </c>
      <c r="AG217" s="9" t="str">
        <f>VLOOKUP($L217,怪物模板!$A:$N,MATCH(角色!AG$1,模板表头,0),0)</f>
        <v>misc.treasure3</v>
      </c>
      <c r="AH217" s="9">
        <f>IF(VLOOKUP($L217,怪物模板!$A:$N,MATCH(角色!AH$1,模板表头,0),0)=0,"",VLOOKUP($L217,怪物模板!$A:$N,MATCH(角色!AH$1,模板表头,0),0))</f>
        <v>11999009</v>
      </c>
      <c r="AI217" s="9" t="str">
        <f>IF(VLOOKUP($L217,怪物模板!$A:$N,MATCH(角色!AI$1,模板表头,0),0)=0,"",VLOOKUP($L217,怪物模板!$A:$N,MATCH(角色!AI$1,模板表头,0),0))</f>
        <v/>
      </c>
      <c r="AJ217" s="9" t="str">
        <f>IF(VLOOKUP($L217,怪物模板!$A:$N,MATCH(角色!AJ$1,模板表头,0),0)=0,"",VLOOKUP($L217,怪物模板!$A:$N,MATCH(角色!AJ$1,模板表头,0),0))</f>
        <v/>
      </c>
      <c r="AK217" s="9" t="str">
        <f>IF(VLOOKUP($L217,怪物模板!$A:$N,MATCH(角色!AK$1,模板表头,0),0)=0,"",VLOOKUP($L217,怪物模板!$A:$N,MATCH(角色!AK$1,模板表头,0),0))</f>
        <v/>
      </c>
      <c r="AL217" s="9" t="str">
        <f>IF(VLOOKUP($L217,怪物模板!$A:$N,MATCH(角色!AL$1,模板表头,0),0)=0,"",VLOOKUP($L217,怪物模板!$A:$N,MATCH(角色!AL$1,模板表头,0),0))</f>
        <v/>
      </c>
      <c r="AM217" s="9" t="str">
        <f>VLOOKUP($L217,怪物模板!$A:$N,MATCH(角色!AM$1,模板表头,0),0)</f>
        <v>mimic_gold</v>
      </c>
      <c r="AN217" s="9">
        <v>0.9</v>
      </c>
      <c r="AO217" s="9">
        <v>1</v>
      </c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>
        <f t="shared" si="51"/>
        <v>-8500</v>
      </c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>
        <v>-1.2</v>
      </c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 t="str">
        <f t="shared" si="52"/>
        <v/>
      </c>
      <c r="CH217" s="9" t="str">
        <f t="shared" si="52"/>
        <v/>
      </c>
      <c r="CI217" s="9" t="str">
        <f t="shared" si="52"/>
        <v/>
      </c>
      <c r="CJ217" s="9" t="str">
        <f t="shared" si="52"/>
        <v/>
      </c>
      <c r="CK217" s="9" t="str">
        <f t="shared" si="52"/>
        <v/>
      </c>
      <c r="CL217" s="9" t="str">
        <f t="shared" si="52"/>
        <v/>
      </c>
      <c r="CM217" s="9" t="str">
        <f t="shared" si="52"/>
        <v/>
      </c>
      <c r="CN217" s="9" t="str">
        <f t="shared" si="52"/>
        <v/>
      </c>
      <c r="CO217" s="9" t="str">
        <f t="shared" si="52"/>
        <v/>
      </c>
    </row>
    <row r="218" spans="1:93" s="12" customFormat="1" ht="16.5" customHeight="1" x14ac:dyDescent="0.15">
      <c r="A218" s="9">
        <v>31033109</v>
      </c>
      <c r="B218" s="9" t="s">
        <v>135</v>
      </c>
      <c r="C218" s="9" t="s">
        <v>470</v>
      </c>
      <c r="D218" s="9">
        <v>1</v>
      </c>
      <c r="E218" s="9" t="s">
        <v>108</v>
      </c>
      <c r="F218" s="9">
        <v>1</v>
      </c>
      <c r="G218" s="9" t="s">
        <v>104</v>
      </c>
      <c r="H218" s="9">
        <v>1</v>
      </c>
      <c r="I218" s="9" t="str">
        <f>VLOOKUP($L218,怪物模板!$A:$N,MATCH(角色!I$1,模板表头,0),0)</f>
        <v>phy</v>
      </c>
      <c r="J218" s="9"/>
      <c r="K218" s="9"/>
      <c r="L218" s="25" t="s">
        <v>438</v>
      </c>
      <c r="M218" s="9" t="str">
        <f>VLOOKUP($L218,怪物模板!$A:$N,MATCH(角色!M$1,模板表头,0),0)</f>
        <v>无对应英雄</v>
      </c>
      <c r="N218" s="9" t="str">
        <f>VLOOKUP($L218,怪物模板!$A:$N,MATCH(角色!N$1,模板表头,0),0)</f>
        <v>夺宝奇兵专用、路线4</v>
      </c>
      <c r="O218" s="9" t="s">
        <v>38</v>
      </c>
      <c r="P218" s="9">
        <v>2</v>
      </c>
      <c r="Q218" s="9">
        <v>2</v>
      </c>
      <c r="R218" s="9">
        <f>VLOOKUP(P218,[1]辅助表!$A$2:$B$10,2,FALSE)</f>
        <v>2</v>
      </c>
      <c r="S218" s="9" t="str">
        <f>VLOOKUP($L218,怪物模板!$A:$N,MATCH(角色!S$1,模板表头,0),0)</f>
        <v>order</v>
      </c>
      <c r="T218" s="9" t="s">
        <v>138</v>
      </c>
      <c r="U218" s="9" t="s">
        <v>107</v>
      </c>
      <c r="V218" s="9"/>
      <c r="W218" s="9"/>
      <c r="X218" s="9"/>
      <c r="Y218" s="9"/>
      <c r="Z218" s="9"/>
      <c r="AA218" s="9"/>
      <c r="AB218" s="9">
        <v>8</v>
      </c>
      <c r="AC218" s="9">
        <v>10</v>
      </c>
      <c r="AD218" s="9"/>
      <c r="AE218" s="9">
        <f t="shared" si="53"/>
        <v>2</v>
      </c>
      <c r="AF218" s="9">
        <f t="shared" si="45"/>
        <v>2</v>
      </c>
      <c r="AG218" s="9" t="str">
        <f>VLOOKUP($L218,怪物模板!$A:$N,MATCH(角色!AG$1,模板表头,0),0)</f>
        <v>misc.treasure4</v>
      </c>
      <c r="AH218" s="9">
        <f>IF(VLOOKUP($L218,怪物模板!$A:$N,MATCH(角色!AH$1,模板表头,0),0)=0,"",VLOOKUP($L218,怪物模板!$A:$N,MATCH(角色!AH$1,模板表头,0),0))</f>
        <v>11999009</v>
      </c>
      <c r="AI218" s="9" t="str">
        <f>IF(VLOOKUP($L218,怪物模板!$A:$N,MATCH(角色!AI$1,模板表头,0),0)=0,"",VLOOKUP($L218,怪物模板!$A:$N,MATCH(角色!AI$1,模板表头,0),0))</f>
        <v/>
      </c>
      <c r="AJ218" s="9" t="str">
        <f>IF(VLOOKUP($L218,怪物模板!$A:$N,MATCH(角色!AJ$1,模板表头,0),0)=0,"",VLOOKUP($L218,怪物模板!$A:$N,MATCH(角色!AJ$1,模板表头,0),0))</f>
        <v/>
      </c>
      <c r="AK218" s="9" t="str">
        <f>IF(VLOOKUP($L218,怪物模板!$A:$N,MATCH(角色!AK$1,模板表头,0),0)=0,"",VLOOKUP($L218,怪物模板!$A:$N,MATCH(角色!AK$1,模板表头,0),0))</f>
        <v/>
      </c>
      <c r="AL218" s="9" t="str">
        <f>IF(VLOOKUP($L218,怪物模板!$A:$N,MATCH(角色!AL$1,模板表头,0),0)=0,"",VLOOKUP($L218,怪物模板!$A:$N,MATCH(角色!AL$1,模板表头,0),0))</f>
        <v/>
      </c>
      <c r="AM218" s="9" t="str">
        <f>VLOOKUP($L218,怪物模板!$A:$N,MATCH(角色!AM$1,模板表头,0),0)</f>
        <v>mimic</v>
      </c>
      <c r="AN218" s="9">
        <v>0.7</v>
      </c>
      <c r="AO218" s="9">
        <v>1</v>
      </c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>
        <f t="shared" si="51"/>
        <v>-8500</v>
      </c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>
        <v>-1.2</v>
      </c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 t="str">
        <f t="shared" si="52"/>
        <v/>
      </c>
      <c r="CH218" s="9" t="str">
        <f t="shared" si="52"/>
        <v/>
      </c>
      <c r="CI218" s="9" t="str">
        <f t="shared" si="52"/>
        <v/>
      </c>
      <c r="CJ218" s="9" t="str">
        <f t="shared" si="52"/>
        <v/>
      </c>
      <c r="CK218" s="9" t="str">
        <f t="shared" si="52"/>
        <v/>
      </c>
      <c r="CL218" s="9" t="str">
        <f t="shared" si="52"/>
        <v/>
      </c>
      <c r="CM218" s="9" t="str">
        <f t="shared" si="52"/>
        <v/>
      </c>
      <c r="CN218" s="9" t="str">
        <f t="shared" si="52"/>
        <v/>
      </c>
      <c r="CO218" s="9" t="str">
        <f t="shared" si="52"/>
        <v/>
      </c>
    </row>
    <row r="219" spans="1:93" s="12" customFormat="1" ht="16.5" customHeight="1" x14ac:dyDescent="0.15">
      <c r="A219" s="9">
        <v>31033110</v>
      </c>
      <c r="B219" s="9" t="s">
        <v>136</v>
      </c>
      <c r="C219" s="9" t="s">
        <v>470</v>
      </c>
      <c r="D219" s="9">
        <v>1</v>
      </c>
      <c r="E219" s="9" t="s">
        <v>108</v>
      </c>
      <c r="F219" s="9">
        <v>2</v>
      </c>
      <c r="G219" s="9" t="s">
        <v>104</v>
      </c>
      <c r="H219" s="9">
        <v>1</v>
      </c>
      <c r="I219" s="9" t="str">
        <f>VLOOKUP($L219,怪物模板!$A:$N,MATCH(角色!I$1,模板表头,0),0)</f>
        <v>phy</v>
      </c>
      <c r="J219" s="9"/>
      <c r="K219" s="9"/>
      <c r="L219" s="25" t="s">
        <v>439</v>
      </c>
      <c r="M219" s="9" t="str">
        <f>VLOOKUP($L219,怪物模板!$A:$N,MATCH(角色!M$1,模板表头,0),0)</f>
        <v>无对应英雄</v>
      </c>
      <c r="N219" s="9" t="str">
        <f>VLOOKUP($L219,怪物模板!$A:$N,MATCH(角色!N$1,模板表头,0),0)</f>
        <v>夺宝奇兵专用、路线4</v>
      </c>
      <c r="O219" s="9" t="s">
        <v>38</v>
      </c>
      <c r="P219" s="9">
        <v>2</v>
      </c>
      <c r="Q219" s="9">
        <v>2</v>
      </c>
      <c r="R219" s="9">
        <f>VLOOKUP(P219,[1]辅助表!$A$2:$B$10,2,FALSE)</f>
        <v>2</v>
      </c>
      <c r="S219" s="9" t="str">
        <f>VLOOKUP($L219,怪物模板!$A:$N,MATCH(角色!S$1,模板表头,0),0)</f>
        <v>order</v>
      </c>
      <c r="T219" s="9" t="s">
        <v>95</v>
      </c>
      <c r="U219" s="9" t="s">
        <v>161</v>
      </c>
      <c r="V219" s="9"/>
      <c r="W219" s="9"/>
      <c r="X219" s="9"/>
      <c r="Y219" s="9"/>
      <c r="Z219" s="9"/>
      <c r="AA219" s="9"/>
      <c r="AB219" s="9">
        <v>8</v>
      </c>
      <c r="AC219" s="9">
        <v>10</v>
      </c>
      <c r="AD219" s="9"/>
      <c r="AE219" s="9">
        <f t="shared" si="53"/>
        <v>4</v>
      </c>
      <c r="AF219" s="9">
        <f t="shared" si="45"/>
        <v>4</v>
      </c>
      <c r="AG219" s="9" t="str">
        <f>VLOOKUP($L219,怪物模板!$A:$N,MATCH(角色!AG$1,模板表头,0),0)</f>
        <v>misc.treasure4</v>
      </c>
      <c r="AH219" s="9">
        <f>IF(VLOOKUP($L219,怪物模板!$A:$N,MATCH(角色!AH$1,模板表头,0),0)=0,"",VLOOKUP($L219,怪物模板!$A:$N,MATCH(角色!AH$1,模板表头,0),0))</f>
        <v>11999009</v>
      </c>
      <c r="AI219" s="9" t="str">
        <f>IF(VLOOKUP($L219,怪物模板!$A:$N,MATCH(角色!AI$1,模板表头,0),0)=0,"",VLOOKUP($L219,怪物模板!$A:$N,MATCH(角色!AI$1,模板表头,0),0))</f>
        <v/>
      </c>
      <c r="AJ219" s="9" t="str">
        <f>IF(VLOOKUP($L219,怪物模板!$A:$N,MATCH(角色!AJ$1,模板表头,0),0)=0,"",VLOOKUP($L219,怪物模板!$A:$N,MATCH(角色!AJ$1,模板表头,0),0))</f>
        <v/>
      </c>
      <c r="AK219" s="9" t="str">
        <f>IF(VLOOKUP($L219,怪物模板!$A:$N,MATCH(角色!AK$1,模板表头,0),0)=0,"",VLOOKUP($L219,怪物模板!$A:$N,MATCH(角色!AK$1,模板表头,0),0))</f>
        <v/>
      </c>
      <c r="AL219" s="9" t="str">
        <f>IF(VLOOKUP($L219,怪物模板!$A:$N,MATCH(角色!AL$1,模板表头,0),0)=0,"",VLOOKUP($L219,怪物模板!$A:$N,MATCH(角色!AL$1,模板表头,0),0))</f>
        <v/>
      </c>
      <c r="AM219" s="9" t="str">
        <f>VLOOKUP($L219,怪物模板!$A:$N,MATCH(角色!AM$1,模板表头,0),0)</f>
        <v>mimic_silver</v>
      </c>
      <c r="AN219" s="9">
        <v>0.8</v>
      </c>
      <c r="AO219" s="9">
        <v>1</v>
      </c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>
        <f t="shared" si="51"/>
        <v>-8500</v>
      </c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>
        <v>-1.2</v>
      </c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 t="str">
        <f t="shared" ref="CG219:CO227" si="54">IF($G219="boss",5000,"")</f>
        <v/>
      </c>
      <c r="CH219" s="9" t="str">
        <f t="shared" si="54"/>
        <v/>
      </c>
      <c r="CI219" s="9" t="str">
        <f t="shared" si="54"/>
        <v/>
      </c>
      <c r="CJ219" s="9" t="str">
        <f t="shared" si="54"/>
        <v/>
      </c>
      <c r="CK219" s="9" t="str">
        <f t="shared" si="54"/>
        <v/>
      </c>
      <c r="CL219" s="9" t="str">
        <f t="shared" si="54"/>
        <v/>
      </c>
      <c r="CM219" s="9" t="str">
        <f t="shared" si="54"/>
        <v/>
      </c>
      <c r="CN219" s="9" t="str">
        <f t="shared" si="54"/>
        <v/>
      </c>
      <c r="CO219" s="9" t="str">
        <f t="shared" si="54"/>
        <v/>
      </c>
    </row>
    <row r="220" spans="1:93" s="12" customFormat="1" x14ac:dyDescent="0.15">
      <c r="A220" s="9">
        <v>31033111</v>
      </c>
      <c r="B220" s="9" t="s">
        <v>137</v>
      </c>
      <c r="C220" s="9" t="s">
        <v>470</v>
      </c>
      <c r="D220" s="9">
        <v>1</v>
      </c>
      <c r="E220" s="9" t="s">
        <v>108</v>
      </c>
      <c r="F220" s="9">
        <v>3</v>
      </c>
      <c r="G220" s="9" t="s">
        <v>104</v>
      </c>
      <c r="H220" s="9">
        <v>3</v>
      </c>
      <c r="I220" s="9" t="str">
        <f>VLOOKUP($L220,怪物模板!$A:$N,MATCH(角色!I$1,模板表头,0),0)</f>
        <v>mag</v>
      </c>
      <c r="J220" s="9"/>
      <c r="K220" s="9"/>
      <c r="L220" s="25" t="s">
        <v>440</v>
      </c>
      <c r="M220" s="9" t="str">
        <f>VLOOKUP($L220,怪物模板!$A:$N,MATCH(角色!M$1,模板表头,0),0)</f>
        <v>无对应英雄</v>
      </c>
      <c r="N220" s="9" t="str">
        <f>VLOOKUP($L220,怪物模板!$A:$N,MATCH(角色!N$1,模板表头,0),0)</f>
        <v>夺宝奇兵专用、路线4</v>
      </c>
      <c r="O220" s="9" t="s">
        <v>38</v>
      </c>
      <c r="P220" s="9">
        <v>7</v>
      </c>
      <c r="Q220" s="9">
        <v>4</v>
      </c>
      <c r="R220" s="9">
        <f>VLOOKUP(P220,辅助表!$A$2:$B$10,2,FALSE)</f>
        <v>4</v>
      </c>
      <c r="S220" s="9" t="str">
        <f>VLOOKUP($L220,怪物模板!$A:$N,MATCH(角色!S$1,模板表头,0),0)</f>
        <v>order</v>
      </c>
      <c r="T220" s="9" t="s">
        <v>27</v>
      </c>
      <c r="U220" s="9" t="s">
        <v>162</v>
      </c>
      <c r="V220" s="9"/>
      <c r="W220" s="9"/>
      <c r="X220" s="9"/>
      <c r="Y220" s="9"/>
      <c r="Z220" s="9"/>
      <c r="AA220" s="9"/>
      <c r="AB220" s="9">
        <v>8</v>
      </c>
      <c r="AC220" s="9">
        <v>10</v>
      </c>
      <c r="AD220" s="9"/>
      <c r="AE220" s="9">
        <f t="shared" si="53"/>
        <v>6</v>
      </c>
      <c r="AF220" s="9">
        <f t="shared" si="45"/>
        <v>6</v>
      </c>
      <c r="AG220" s="9" t="str">
        <f>VLOOKUP($L220,怪物模板!$A:$N,MATCH(角色!AG$1,模板表头,0),0)</f>
        <v>misc.treasure4</v>
      </c>
      <c r="AH220" s="9">
        <f>IF(VLOOKUP($L220,怪物模板!$A:$N,MATCH(角色!AH$1,模板表头,0),0)=0,"",VLOOKUP($L220,怪物模板!$A:$N,MATCH(角色!AH$1,模板表头,0),0))</f>
        <v>11999009</v>
      </c>
      <c r="AI220" s="9" t="str">
        <f>IF(VLOOKUP($L220,怪物模板!$A:$N,MATCH(角色!AI$1,模板表头,0),0)=0,"",VLOOKUP($L220,怪物模板!$A:$N,MATCH(角色!AI$1,模板表头,0),0))</f>
        <v/>
      </c>
      <c r="AJ220" s="9" t="str">
        <f>IF(VLOOKUP($L220,怪物模板!$A:$N,MATCH(角色!AJ$1,模板表头,0),0)=0,"",VLOOKUP($L220,怪物模板!$A:$N,MATCH(角色!AJ$1,模板表头,0),0))</f>
        <v/>
      </c>
      <c r="AK220" s="9" t="str">
        <f>IF(VLOOKUP($L220,怪物模板!$A:$N,MATCH(角色!AK$1,模板表头,0),0)=0,"",VLOOKUP($L220,怪物模板!$A:$N,MATCH(角色!AK$1,模板表头,0),0))</f>
        <v/>
      </c>
      <c r="AL220" s="9" t="str">
        <f>IF(VLOOKUP($L220,怪物模板!$A:$N,MATCH(角色!AL$1,模板表头,0),0)=0,"",VLOOKUP($L220,怪物模板!$A:$N,MATCH(角色!AL$1,模板表头,0),0))</f>
        <v/>
      </c>
      <c r="AM220" s="9" t="str">
        <f>VLOOKUP($L220,怪物模板!$A:$N,MATCH(角色!AM$1,模板表头,0),0)</f>
        <v>mimic_gold</v>
      </c>
      <c r="AN220" s="9">
        <v>0.9</v>
      </c>
      <c r="AO220" s="9">
        <v>1</v>
      </c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>
        <f t="shared" si="51"/>
        <v>-8500</v>
      </c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>
        <v>-1.2</v>
      </c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 t="str">
        <f t="shared" si="54"/>
        <v/>
      </c>
      <c r="CH220" s="9" t="str">
        <f t="shared" si="54"/>
        <v/>
      </c>
      <c r="CI220" s="9" t="str">
        <f t="shared" si="54"/>
        <v/>
      </c>
      <c r="CJ220" s="9" t="str">
        <f t="shared" si="54"/>
        <v/>
      </c>
      <c r="CK220" s="9" t="str">
        <f t="shared" si="54"/>
        <v/>
      </c>
      <c r="CL220" s="9" t="str">
        <f t="shared" si="54"/>
        <v/>
      </c>
      <c r="CM220" s="9" t="str">
        <f t="shared" si="54"/>
        <v/>
      </c>
      <c r="CN220" s="9" t="str">
        <f t="shared" si="54"/>
        <v/>
      </c>
      <c r="CO220" s="9" t="str">
        <f t="shared" si="54"/>
        <v/>
      </c>
    </row>
    <row r="221" spans="1:93" s="12" customFormat="1" ht="16.5" customHeight="1" x14ac:dyDescent="0.15">
      <c r="A221" s="9">
        <v>31033112</v>
      </c>
      <c r="B221" s="9" t="s">
        <v>135</v>
      </c>
      <c r="C221" s="9" t="s">
        <v>471</v>
      </c>
      <c r="D221" s="9">
        <v>1</v>
      </c>
      <c r="E221" s="9" t="s">
        <v>108</v>
      </c>
      <c r="F221" s="9">
        <v>1</v>
      </c>
      <c r="G221" s="9" t="s">
        <v>104</v>
      </c>
      <c r="H221" s="9">
        <v>1</v>
      </c>
      <c r="I221" s="9" t="str">
        <f>VLOOKUP($L221,怪物模板!$A:$N,MATCH(角色!I$1,模板表头,0),0)</f>
        <v>phy</v>
      </c>
      <c r="J221" s="9"/>
      <c r="K221" s="9"/>
      <c r="L221" s="9" t="s">
        <v>429</v>
      </c>
      <c r="M221" s="9" t="str">
        <f>VLOOKUP($L221,怪物模板!$A:$N,MATCH(角色!M$1,模板表头,0),0)</f>
        <v>无对应英雄</v>
      </c>
      <c r="N221" s="9" t="str">
        <f>VLOOKUP($L221,怪物模板!$A:$N,MATCH(角色!N$1,模板表头,0),0)</f>
        <v>夺宝奇兵专用、路线5</v>
      </c>
      <c r="O221" s="9" t="s">
        <v>38</v>
      </c>
      <c r="P221" s="9">
        <v>2</v>
      </c>
      <c r="Q221" s="9">
        <v>2</v>
      </c>
      <c r="R221" s="9">
        <f>VLOOKUP(P221,[1]辅助表!$A$2:$B$10,2,FALSE)</f>
        <v>2</v>
      </c>
      <c r="S221" s="9" t="str">
        <f>VLOOKUP($L221,怪物模板!$A:$N,MATCH(角色!S$1,模板表头,0),0)</f>
        <v>order</v>
      </c>
      <c r="T221" s="9" t="s">
        <v>138</v>
      </c>
      <c r="U221" s="9" t="s">
        <v>107</v>
      </c>
      <c r="V221" s="9"/>
      <c r="W221" s="9"/>
      <c r="X221" s="9"/>
      <c r="Y221" s="9"/>
      <c r="Z221" s="9"/>
      <c r="AA221" s="9"/>
      <c r="AB221" s="9">
        <v>8</v>
      </c>
      <c r="AC221" s="9">
        <v>10</v>
      </c>
      <c r="AD221" s="9"/>
      <c r="AE221" s="9">
        <f t="shared" si="53"/>
        <v>2</v>
      </c>
      <c r="AF221" s="9">
        <f t="shared" si="45"/>
        <v>2</v>
      </c>
      <c r="AG221" s="9" t="str">
        <f>VLOOKUP($L221,怪物模板!$A:$N,MATCH(角色!AG$1,模板表头,0),0)</f>
        <v>misc.treasure5</v>
      </c>
      <c r="AH221" s="9">
        <f>IF(VLOOKUP($L221,怪物模板!$A:$N,MATCH(角色!AH$1,模板表头,0),0)=0,"",VLOOKUP($L221,怪物模板!$A:$N,MATCH(角色!AH$1,模板表头,0),0))</f>
        <v>11999009</v>
      </c>
      <c r="AI221" s="9" t="str">
        <f>IF(VLOOKUP($L221,怪物模板!$A:$N,MATCH(角色!AI$1,模板表头,0),0)=0,"",VLOOKUP($L221,怪物模板!$A:$N,MATCH(角色!AI$1,模板表头,0),0))</f>
        <v/>
      </c>
      <c r="AJ221" s="9" t="str">
        <f>IF(VLOOKUP($L221,怪物模板!$A:$N,MATCH(角色!AJ$1,模板表头,0),0)=0,"",VLOOKUP($L221,怪物模板!$A:$N,MATCH(角色!AJ$1,模板表头,0),0))</f>
        <v/>
      </c>
      <c r="AK221" s="9" t="str">
        <f>IF(VLOOKUP($L221,怪物模板!$A:$N,MATCH(角色!AK$1,模板表头,0),0)=0,"",VLOOKUP($L221,怪物模板!$A:$N,MATCH(角色!AK$1,模板表头,0),0))</f>
        <v/>
      </c>
      <c r="AL221" s="9" t="str">
        <f>IF(VLOOKUP($L221,怪物模板!$A:$N,MATCH(角色!AL$1,模板表头,0),0)=0,"",VLOOKUP($L221,怪物模板!$A:$N,MATCH(角色!AL$1,模板表头,0),0))</f>
        <v/>
      </c>
      <c r="AM221" s="9" t="str">
        <f>VLOOKUP($L221,怪物模板!$A:$N,MATCH(角色!AM$1,模板表头,0),0)</f>
        <v>mimic</v>
      </c>
      <c r="AN221" s="9">
        <v>0.7</v>
      </c>
      <c r="AO221" s="9">
        <v>1</v>
      </c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>
        <f t="shared" si="51"/>
        <v>-7500</v>
      </c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>
        <v>-1.2</v>
      </c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 t="str">
        <f t="shared" si="54"/>
        <v/>
      </c>
      <c r="CH221" s="9" t="str">
        <f t="shared" si="54"/>
        <v/>
      </c>
      <c r="CI221" s="9" t="str">
        <f t="shared" si="54"/>
        <v/>
      </c>
      <c r="CJ221" s="9" t="str">
        <f t="shared" si="54"/>
        <v/>
      </c>
      <c r="CK221" s="9" t="str">
        <f t="shared" si="54"/>
        <v/>
      </c>
      <c r="CL221" s="9" t="str">
        <f t="shared" si="54"/>
        <v/>
      </c>
      <c r="CM221" s="9" t="str">
        <f t="shared" si="54"/>
        <v/>
      </c>
      <c r="CN221" s="9" t="str">
        <f t="shared" si="54"/>
        <v/>
      </c>
      <c r="CO221" s="9" t="str">
        <f t="shared" si="54"/>
        <v/>
      </c>
    </row>
    <row r="222" spans="1:93" s="12" customFormat="1" ht="16.5" customHeight="1" x14ac:dyDescent="0.15">
      <c r="A222" s="9">
        <v>31033113</v>
      </c>
      <c r="B222" s="9" t="s">
        <v>136</v>
      </c>
      <c r="C222" s="9" t="s">
        <v>471</v>
      </c>
      <c r="D222" s="9">
        <v>1</v>
      </c>
      <c r="E222" s="9" t="s">
        <v>108</v>
      </c>
      <c r="F222" s="9">
        <v>2</v>
      </c>
      <c r="G222" s="9" t="s">
        <v>104</v>
      </c>
      <c r="H222" s="9">
        <v>1</v>
      </c>
      <c r="I222" s="9" t="str">
        <f>VLOOKUP($L222,怪物模板!$A:$N,MATCH(角色!I$1,模板表头,0),0)</f>
        <v>phy</v>
      </c>
      <c r="J222" s="9"/>
      <c r="K222" s="9"/>
      <c r="L222" s="9" t="s">
        <v>430</v>
      </c>
      <c r="M222" s="9" t="str">
        <f>VLOOKUP($L222,怪物模板!$A:$N,MATCH(角色!M$1,模板表头,0),0)</f>
        <v>无对应英雄</v>
      </c>
      <c r="N222" s="9" t="str">
        <f>VLOOKUP($L222,怪物模板!$A:$N,MATCH(角色!N$1,模板表头,0),0)</f>
        <v>夺宝奇兵专用、路线5</v>
      </c>
      <c r="O222" s="9" t="s">
        <v>38</v>
      </c>
      <c r="P222" s="9">
        <v>2</v>
      </c>
      <c r="Q222" s="9">
        <v>2</v>
      </c>
      <c r="R222" s="9">
        <f>VLOOKUP(P222,[1]辅助表!$A$2:$B$10,2,FALSE)</f>
        <v>2</v>
      </c>
      <c r="S222" s="9" t="str">
        <f>VLOOKUP($L222,怪物模板!$A:$N,MATCH(角色!S$1,模板表头,0),0)</f>
        <v>order</v>
      </c>
      <c r="T222" s="9" t="s">
        <v>95</v>
      </c>
      <c r="U222" s="9" t="s">
        <v>161</v>
      </c>
      <c r="V222" s="9"/>
      <c r="W222" s="9"/>
      <c r="X222" s="9"/>
      <c r="Y222" s="9"/>
      <c r="Z222" s="9"/>
      <c r="AA222" s="9"/>
      <c r="AB222" s="9">
        <v>8</v>
      </c>
      <c r="AC222" s="9">
        <v>10</v>
      </c>
      <c r="AD222" s="9"/>
      <c r="AE222" s="9">
        <f t="shared" si="53"/>
        <v>4</v>
      </c>
      <c r="AF222" s="9">
        <f t="shared" si="45"/>
        <v>4</v>
      </c>
      <c r="AG222" s="9" t="str">
        <f>VLOOKUP($L222,怪物模板!$A:$N,MATCH(角色!AG$1,模板表头,0),0)</f>
        <v>misc.treasure5</v>
      </c>
      <c r="AH222" s="9">
        <f>IF(VLOOKUP($L222,怪物模板!$A:$N,MATCH(角色!AH$1,模板表头,0),0)=0,"",VLOOKUP($L222,怪物模板!$A:$N,MATCH(角色!AH$1,模板表头,0),0))</f>
        <v>11999009</v>
      </c>
      <c r="AI222" s="9" t="str">
        <f>IF(VLOOKUP($L222,怪物模板!$A:$N,MATCH(角色!AI$1,模板表头,0),0)=0,"",VLOOKUP($L222,怪物模板!$A:$N,MATCH(角色!AI$1,模板表头,0),0))</f>
        <v/>
      </c>
      <c r="AJ222" s="9" t="str">
        <f>IF(VLOOKUP($L222,怪物模板!$A:$N,MATCH(角色!AJ$1,模板表头,0),0)=0,"",VLOOKUP($L222,怪物模板!$A:$N,MATCH(角色!AJ$1,模板表头,0),0))</f>
        <v/>
      </c>
      <c r="AK222" s="9" t="str">
        <f>IF(VLOOKUP($L222,怪物模板!$A:$N,MATCH(角色!AK$1,模板表头,0),0)=0,"",VLOOKUP($L222,怪物模板!$A:$N,MATCH(角色!AK$1,模板表头,0),0))</f>
        <v/>
      </c>
      <c r="AL222" s="9" t="str">
        <f>IF(VLOOKUP($L222,怪物模板!$A:$N,MATCH(角色!AL$1,模板表头,0),0)=0,"",VLOOKUP($L222,怪物模板!$A:$N,MATCH(角色!AL$1,模板表头,0),0))</f>
        <v/>
      </c>
      <c r="AM222" s="9" t="str">
        <f>VLOOKUP($L222,怪物模板!$A:$N,MATCH(角色!AM$1,模板表头,0),0)</f>
        <v>mimic_silver</v>
      </c>
      <c r="AN222" s="9">
        <v>0.8</v>
      </c>
      <c r="AO222" s="9">
        <v>1</v>
      </c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>
        <f t="shared" si="51"/>
        <v>-7500</v>
      </c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>
        <v>-1.2</v>
      </c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 t="str">
        <f t="shared" si="54"/>
        <v/>
      </c>
      <c r="CH222" s="9" t="str">
        <f t="shared" si="54"/>
        <v/>
      </c>
      <c r="CI222" s="9" t="str">
        <f t="shared" si="54"/>
        <v/>
      </c>
      <c r="CJ222" s="9" t="str">
        <f t="shared" si="54"/>
        <v/>
      </c>
      <c r="CK222" s="9" t="str">
        <f t="shared" si="54"/>
        <v/>
      </c>
      <c r="CL222" s="9" t="str">
        <f t="shared" si="54"/>
        <v/>
      </c>
      <c r="CM222" s="9" t="str">
        <f t="shared" si="54"/>
        <v/>
      </c>
      <c r="CN222" s="9" t="str">
        <f t="shared" si="54"/>
        <v/>
      </c>
      <c r="CO222" s="9" t="str">
        <f t="shared" si="54"/>
        <v/>
      </c>
    </row>
    <row r="223" spans="1:93" s="12" customFormat="1" x14ac:dyDescent="0.15">
      <c r="A223" s="9">
        <v>31033114</v>
      </c>
      <c r="B223" s="9" t="s">
        <v>137</v>
      </c>
      <c r="C223" s="9" t="s">
        <v>471</v>
      </c>
      <c r="D223" s="9">
        <v>1</v>
      </c>
      <c r="E223" s="9" t="s">
        <v>108</v>
      </c>
      <c r="F223" s="9">
        <v>3</v>
      </c>
      <c r="G223" s="9" t="s">
        <v>104</v>
      </c>
      <c r="H223" s="9">
        <v>3</v>
      </c>
      <c r="I223" s="9" t="str">
        <f>VLOOKUP($L223,怪物模板!$A:$N,MATCH(角色!I$1,模板表头,0),0)</f>
        <v>mag</v>
      </c>
      <c r="J223" s="9"/>
      <c r="K223" s="9"/>
      <c r="L223" s="9" t="s">
        <v>431</v>
      </c>
      <c r="M223" s="9" t="str">
        <f>VLOOKUP($L223,怪物模板!$A:$N,MATCH(角色!M$1,模板表头,0),0)</f>
        <v>无对应英雄</v>
      </c>
      <c r="N223" s="9" t="str">
        <f>VLOOKUP($L223,怪物模板!$A:$N,MATCH(角色!N$1,模板表头,0),0)</f>
        <v>夺宝奇兵专用、路线5</v>
      </c>
      <c r="O223" s="9" t="s">
        <v>38</v>
      </c>
      <c r="P223" s="9">
        <v>7</v>
      </c>
      <c r="Q223" s="9">
        <v>4</v>
      </c>
      <c r="R223" s="9">
        <f>VLOOKUP(P223,辅助表!$A$2:$B$10,2,FALSE)</f>
        <v>4</v>
      </c>
      <c r="S223" s="9" t="str">
        <f>VLOOKUP($L223,怪物模板!$A:$N,MATCH(角色!S$1,模板表头,0),0)</f>
        <v>order</v>
      </c>
      <c r="T223" s="9" t="s">
        <v>27</v>
      </c>
      <c r="U223" s="9" t="s">
        <v>162</v>
      </c>
      <c r="V223" s="9"/>
      <c r="W223" s="9"/>
      <c r="X223" s="9"/>
      <c r="Y223" s="9"/>
      <c r="Z223" s="9"/>
      <c r="AA223" s="9"/>
      <c r="AB223" s="9">
        <v>8</v>
      </c>
      <c r="AC223" s="9">
        <v>10</v>
      </c>
      <c r="AD223" s="9"/>
      <c r="AE223" s="9">
        <f t="shared" si="53"/>
        <v>6</v>
      </c>
      <c r="AF223" s="9">
        <f t="shared" si="45"/>
        <v>6</v>
      </c>
      <c r="AG223" s="9" t="str">
        <f>VLOOKUP($L223,怪物模板!$A:$N,MATCH(角色!AG$1,模板表头,0),0)</f>
        <v>misc.treasure5</v>
      </c>
      <c r="AH223" s="9">
        <f>IF(VLOOKUP($L223,怪物模板!$A:$N,MATCH(角色!AH$1,模板表头,0),0)=0,"",VLOOKUP($L223,怪物模板!$A:$N,MATCH(角色!AH$1,模板表头,0),0))</f>
        <v>11999009</v>
      </c>
      <c r="AI223" s="9" t="str">
        <f>IF(VLOOKUP($L223,怪物模板!$A:$N,MATCH(角色!AI$1,模板表头,0),0)=0,"",VLOOKUP($L223,怪物模板!$A:$N,MATCH(角色!AI$1,模板表头,0),0))</f>
        <v/>
      </c>
      <c r="AJ223" s="9" t="str">
        <f>IF(VLOOKUP($L223,怪物模板!$A:$N,MATCH(角色!AJ$1,模板表头,0),0)=0,"",VLOOKUP($L223,怪物模板!$A:$N,MATCH(角色!AJ$1,模板表头,0),0))</f>
        <v/>
      </c>
      <c r="AK223" s="9" t="str">
        <f>IF(VLOOKUP($L223,怪物模板!$A:$N,MATCH(角色!AK$1,模板表头,0),0)=0,"",VLOOKUP($L223,怪物模板!$A:$N,MATCH(角色!AK$1,模板表头,0),0))</f>
        <v/>
      </c>
      <c r="AL223" s="9" t="str">
        <f>IF(VLOOKUP($L223,怪物模板!$A:$N,MATCH(角色!AL$1,模板表头,0),0)=0,"",VLOOKUP($L223,怪物模板!$A:$N,MATCH(角色!AL$1,模板表头,0),0))</f>
        <v/>
      </c>
      <c r="AM223" s="9" t="str">
        <f>VLOOKUP($L223,怪物模板!$A:$N,MATCH(角色!AM$1,模板表头,0),0)</f>
        <v>mimic_gold</v>
      </c>
      <c r="AN223" s="9">
        <v>0.9</v>
      </c>
      <c r="AO223" s="9">
        <v>1</v>
      </c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>
        <f t="shared" si="51"/>
        <v>-7500</v>
      </c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>
        <v>-1.2</v>
      </c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 t="str">
        <f t="shared" si="54"/>
        <v/>
      </c>
      <c r="CH223" s="9" t="str">
        <f t="shared" si="54"/>
        <v/>
      </c>
      <c r="CI223" s="9" t="str">
        <f t="shared" si="54"/>
        <v/>
      </c>
      <c r="CJ223" s="9" t="str">
        <f t="shared" si="54"/>
        <v/>
      </c>
      <c r="CK223" s="9" t="str">
        <f t="shared" si="54"/>
        <v/>
      </c>
      <c r="CL223" s="9" t="str">
        <f t="shared" si="54"/>
        <v/>
      </c>
      <c r="CM223" s="9" t="str">
        <f t="shared" si="54"/>
        <v/>
      </c>
      <c r="CN223" s="9" t="str">
        <f t="shared" si="54"/>
        <v/>
      </c>
      <c r="CO223" s="9" t="str">
        <f t="shared" si="54"/>
        <v/>
      </c>
    </row>
    <row r="224" spans="1:93" s="12" customFormat="1" ht="16.5" customHeight="1" x14ac:dyDescent="0.15">
      <c r="A224" s="9">
        <v>31033115</v>
      </c>
      <c r="B224" s="9" t="s">
        <v>135</v>
      </c>
      <c r="C224" s="9" t="s">
        <v>471</v>
      </c>
      <c r="D224" s="9">
        <v>1</v>
      </c>
      <c r="E224" s="9" t="s">
        <v>108</v>
      </c>
      <c r="F224" s="9">
        <v>1</v>
      </c>
      <c r="G224" s="9" t="s">
        <v>104</v>
      </c>
      <c r="H224" s="9">
        <v>1</v>
      </c>
      <c r="I224" s="9" t="str">
        <f>VLOOKUP($L224,怪物模板!$A:$N,MATCH(角色!I$1,模板表头,0),0)</f>
        <v>phy</v>
      </c>
      <c r="J224" s="9"/>
      <c r="K224" s="9"/>
      <c r="L224" s="9" t="s">
        <v>432</v>
      </c>
      <c r="M224" s="9" t="str">
        <f>VLOOKUP($L224,怪物模板!$A:$N,MATCH(角色!M$1,模板表头,0),0)</f>
        <v>无对应英雄</v>
      </c>
      <c r="N224" s="9" t="str">
        <f>VLOOKUP($L224,怪物模板!$A:$N,MATCH(角色!N$1,模板表头,0),0)</f>
        <v>夺宝奇兵专用、路线6</v>
      </c>
      <c r="O224" s="9" t="s">
        <v>38</v>
      </c>
      <c r="P224" s="9">
        <v>2</v>
      </c>
      <c r="Q224" s="9">
        <v>2</v>
      </c>
      <c r="R224" s="9">
        <f>VLOOKUP(P224,[1]辅助表!$A$2:$B$10,2,FALSE)</f>
        <v>2</v>
      </c>
      <c r="S224" s="9" t="str">
        <f>VLOOKUP($L224,怪物模板!$A:$N,MATCH(角色!S$1,模板表头,0),0)</f>
        <v>order</v>
      </c>
      <c r="T224" s="9" t="s">
        <v>138</v>
      </c>
      <c r="U224" s="9" t="s">
        <v>107</v>
      </c>
      <c r="V224" s="9"/>
      <c r="W224" s="9"/>
      <c r="X224" s="9"/>
      <c r="Y224" s="9"/>
      <c r="Z224" s="9"/>
      <c r="AA224" s="9"/>
      <c r="AB224" s="9">
        <v>8</v>
      </c>
      <c r="AC224" s="9">
        <v>10</v>
      </c>
      <c r="AD224" s="9"/>
      <c r="AE224" s="9">
        <f t="shared" si="53"/>
        <v>2</v>
      </c>
      <c r="AF224" s="9">
        <f t="shared" si="45"/>
        <v>2</v>
      </c>
      <c r="AG224" s="9" t="str">
        <f>VLOOKUP($L224,怪物模板!$A:$N,MATCH(角色!AG$1,模板表头,0),0)</f>
        <v>misc.treasure6</v>
      </c>
      <c r="AH224" s="9">
        <f>IF(VLOOKUP($L224,怪物模板!$A:$N,MATCH(角色!AH$1,模板表头,0),0)=0,"",VLOOKUP($L224,怪物模板!$A:$N,MATCH(角色!AH$1,模板表头,0),0))</f>
        <v>11999009</v>
      </c>
      <c r="AI224" s="9" t="str">
        <f>IF(VLOOKUP($L224,怪物模板!$A:$N,MATCH(角色!AI$1,模板表头,0),0)=0,"",VLOOKUP($L224,怪物模板!$A:$N,MATCH(角色!AI$1,模板表头,0),0))</f>
        <v/>
      </c>
      <c r="AJ224" s="9" t="str">
        <f>IF(VLOOKUP($L224,怪物模板!$A:$N,MATCH(角色!AJ$1,模板表头,0),0)=0,"",VLOOKUP($L224,怪物模板!$A:$N,MATCH(角色!AJ$1,模板表头,0),0))</f>
        <v/>
      </c>
      <c r="AK224" s="9" t="str">
        <f>IF(VLOOKUP($L224,怪物模板!$A:$N,MATCH(角色!AK$1,模板表头,0),0)=0,"",VLOOKUP($L224,怪物模板!$A:$N,MATCH(角色!AK$1,模板表头,0),0))</f>
        <v/>
      </c>
      <c r="AL224" s="9" t="str">
        <f>IF(VLOOKUP($L224,怪物模板!$A:$N,MATCH(角色!AL$1,模板表头,0),0)=0,"",VLOOKUP($L224,怪物模板!$A:$N,MATCH(角色!AL$1,模板表头,0),0))</f>
        <v/>
      </c>
      <c r="AM224" s="9" t="str">
        <f>VLOOKUP($L224,怪物模板!$A:$N,MATCH(角色!AM$1,模板表头,0),0)</f>
        <v>mimic</v>
      </c>
      <c r="AN224" s="9">
        <v>0.7</v>
      </c>
      <c r="AO224" s="9">
        <v>1</v>
      </c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>
        <f t="shared" si="51"/>
        <v>-7500</v>
      </c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>
        <v>-1.2</v>
      </c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 t="str">
        <f t="shared" si="54"/>
        <v/>
      </c>
      <c r="CH224" s="9" t="str">
        <f t="shared" si="54"/>
        <v/>
      </c>
      <c r="CI224" s="9" t="str">
        <f t="shared" si="54"/>
        <v/>
      </c>
      <c r="CJ224" s="9" t="str">
        <f t="shared" si="54"/>
        <v/>
      </c>
      <c r="CK224" s="9" t="str">
        <f t="shared" si="54"/>
        <v/>
      </c>
      <c r="CL224" s="9" t="str">
        <f t="shared" si="54"/>
        <v/>
      </c>
      <c r="CM224" s="9" t="str">
        <f t="shared" si="54"/>
        <v/>
      </c>
      <c r="CN224" s="9" t="str">
        <f t="shared" si="54"/>
        <v/>
      </c>
      <c r="CO224" s="9" t="str">
        <f t="shared" si="54"/>
        <v/>
      </c>
    </row>
    <row r="225" spans="1:93" s="12" customFormat="1" ht="16.5" customHeight="1" x14ac:dyDescent="0.15">
      <c r="A225" s="9">
        <v>31033116</v>
      </c>
      <c r="B225" s="9" t="s">
        <v>136</v>
      </c>
      <c r="C225" s="9" t="s">
        <v>471</v>
      </c>
      <c r="D225" s="9">
        <v>1</v>
      </c>
      <c r="E225" s="9" t="s">
        <v>108</v>
      </c>
      <c r="F225" s="9">
        <v>2</v>
      </c>
      <c r="G225" s="9" t="s">
        <v>104</v>
      </c>
      <c r="H225" s="9">
        <v>1</v>
      </c>
      <c r="I225" s="9" t="str">
        <f>VLOOKUP($L225,怪物模板!$A:$N,MATCH(角色!I$1,模板表头,0),0)</f>
        <v>phy</v>
      </c>
      <c r="J225" s="9"/>
      <c r="K225" s="9"/>
      <c r="L225" s="9" t="s">
        <v>433</v>
      </c>
      <c r="M225" s="9" t="str">
        <f>VLOOKUP($L225,怪物模板!$A:$N,MATCH(角色!M$1,模板表头,0),0)</f>
        <v>无对应英雄</v>
      </c>
      <c r="N225" s="9" t="str">
        <f>VLOOKUP($L225,怪物模板!$A:$N,MATCH(角色!N$1,模板表头,0),0)</f>
        <v>夺宝奇兵专用、路线6</v>
      </c>
      <c r="O225" s="9" t="s">
        <v>38</v>
      </c>
      <c r="P225" s="9">
        <v>2</v>
      </c>
      <c r="Q225" s="9">
        <v>2</v>
      </c>
      <c r="R225" s="9">
        <f>VLOOKUP(P225,[1]辅助表!$A$2:$B$10,2,FALSE)</f>
        <v>2</v>
      </c>
      <c r="S225" s="9" t="str">
        <f>VLOOKUP($L225,怪物模板!$A:$N,MATCH(角色!S$1,模板表头,0),0)</f>
        <v>order</v>
      </c>
      <c r="T225" s="9" t="s">
        <v>95</v>
      </c>
      <c r="U225" s="9" t="s">
        <v>161</v>
      </c>
      <c r="V225" s="9"/>
      <c r="W225" s="9"/>
      <c r="X225" s="9"/>
      <c r="Y225" s="9"/>
      <c r="Z225" s="9"/>
      <c r="AA225" s="9"/>
      <c r="AB225" s="9">
        <v>8</v>
      </c>
      <c r="AC225" s="9">
        <v>10</v>
      </c>
      <c r="AD225" s="9"/>
      <c r="AE225" s="9">
        <f t="shared" si="53"/>
        <v>4</v>
      </c>
      <c r="AF225" s="9">
        <f t="shared" si="45"/>
        <v>4</v>
      </c>
      <c r="AG225" s="9" t="str">
        <f>VLOOKUP($L225,怪物模板!$A:$N,MATCH(角色!AG$1,模板表头,0),0)</f>
        <v>misc.treasure6</v>
      </c>
      <c r="AH225" s="9">
        <f>IF(VLOOKUP($L225,怪物模板!$A:$N,MATCH(角色!AH$1,模板表头,0),0)=0,"",VLOOKUP($L225,怪物模板!$A:$N,MATCH(角色!AH$1,模板表头,0),0))</f>
        <v>11999009</v>
      </c>
      <c r="AI225" s="9" t="str">
        <f>IF(VLOOKUP($L225,怪物模板!$A:$N,MATCH(角色!AI$1,模板表头,0),0)=0,"",VLOOKUP($L225,怪物模板!$A:$N,MATCH(角色!AI$1,模板表头,0),0))</f>
        <v/>
      </c>
      <c r="AJ225" s="9" t="str">
        <f>IF(VLOOKUP($L225,怪物模板!$A:$N,MATCH(角色!AJ$1,模板表头,0),0)=0,"",VLOOKUP($L225,怪物模板!$A:$N,MATCH(角色!AJ$1,模板表头,0),0))</f>
        <v/>
      </c>
      <c r="AK225" s="9" t="str">
        <f>IF(VLOOKUP($L225,怪物模板!$A:$N,MATCH(角色!AK$1,模板表头,0),0)=0,"",VLOOKUP($L225,怪物模板!$A:$N,MATCH(角色!AK$1,模板表头,0),0))</f>
        <v/>
      </c>
      <c r="AL225" s="9" t="str">
        <f>IF(VLOOKUP($L225,怪物模板!$A:$N,MATCH(角色!AL$1,模板表头,0),0)=0,"",VLOOKUP($L225,怪物模板!$A:$N,MATCH(角色!AL$1,模板表头,0),0))</f>
        <v/>
      </c>
      <c r="AM225" s="9" t="str">
        <f>VLOOKUP($L225,怪物模板!$A:$N,MATCH(角色!AM$1,模板表头,0),0)</f>
        <v>mimic_silver</v>
      </c>
      <c r="AN225" s="9">
        <v>0.8</v>
      </c>
      <c r="AO225" s="9">
        <v>1</v>
      </c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>
        <f t="shared" si="51"/>
        <v>-7500</v>
      </c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>
        <v>-1.2</v>
      </c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 t="str">
        <f t="shared" si="54"/>
        <v/>
      </c>
      <c r="CH225" s="9" t="str">
        <f t="shared" si="54"/>
        <v/>
      </c>
      <c r="CI225" s="9" t="str">
        <f t="shared" si="54"/>
        <v/>
      </c>
      <c r="CJ225" s="9" t="str">
        <f t="shared" si="54"/>
        <v/>
      </c>
      <c r="CK225" s="9" t="str">
        <f t="shared" si="54"/>
        <v/>
      </c>
      <c r="CL225" s="9" t="str">
        <f t="shared" si="54"/>
        <v/>
      </c>
      <c r="CM225" s="9" t="str">
        <f t="shared" si="54"/>
        <v/>
      </c>
      <c r="CN225" s="9" t="str">
        <f t="shared" si="54"/>
        <v/>
      </c>
      <c r="CO225" s="9" t="str">
        <f t="shared" si="54"/>
        <v/>
      </c>
    </row>
    <row r="226" spans="1:93" s="12" customFormat="1" x14ac:dyDescent="0.15">
      <c r="A226" s="9">
        <v>31033117</v>
      </c>
      <c r="B226" s="9" t="s">
        <v>137</v>
      </c>
      <c r="C226" s="9" t="s">
        <v>471</v>
      </c>
      <c r="D226" s="9">
        <v>1</v>
      </c>
      <c r="E226" s="9" t="s">
        <v>108</v>
      </c>
      <c r="F226" s="9">
        <v>3</v>
      </c>
      <c r="G226" s="9" t="s">
        <v>104</v>
      </c>
      <c r="H226" s="9">
        <v>3</v>
      </c>
      <c r="I226" s="9" t="str">
        <f>VLOOKUP($L226,怪物模板!$A:$N,MATCH(角色!I$1,模板表头,0),0)</f>
        <v>mag</v>
      </c>
      <c r="J226" s="9"/>
      <c r="K226" s="9"/>
      <c r="L226" s="9" t="s">
        <v>434</v>
      </c>
      <c r="M226" s="9" t="str">
        <f>VLOOKUP($L226,怪物模板!$A:$N,MATCH(角色!M$1,模板表头,0),0)</f>
        <v>无对应英雄</v>
      </c>
      <c r="N226" s="9" t="str">
        <f>VLOOKUP($L226,怪物模板!$A:$N,MATCH(角色!N$1,模板表头,0),0)</f>
        <v>夺宝奇兵专用、路线6</v>
      </c>
      <c r="O226" s="9" t="s">
        <v>38</v>
      </c>
      <c r="P226" s="9">
        <v>7</v>
      </c>
      <c r="Q226" s="9">
        <v>4</v>
      </c>
      <c r="R226" s="9">
        <f>VLOOKUP(P226,辅助表!$A$2:$B$10,2,FALSE)</f>
        <v>4</v>
      </c>
      <c r="S226" s="9" t="str">
        <f>VLOOKUP($L226,怪物模板!$A:$N,MATCH(角色!S$1,模板表头,0),0)</f>
        <v>order</v>
      </c>
      <c r="T226" s="9" t="s">
        <v>27</v>
      </c>
      <c r="U226" s="9" t="s">
        <v>162</v>
      </c>
      <c r="V226" s="9"/>
      <c r="W226" s="9"/>
      <c r="X226" s="9"/>
      <c r="Y226" s="9"/>
      <c r="Z226" s="9"/>
      <c r="AA226" s="9"/>
      <c r="AB226" s="9">
        <v>8</v>
      </c>
      <c r="AC226" s="9">
        <v>10</v>
      </c>
      <c r="AD226" s="9"/>
      <c r="AE226" s="9">
        <f t="shared" si="53"/>
        <v>6</v>
      </c>
      <c r="AF226" s="9">
        <f t="shared" si="45"/>
        <v>6</v>
      </c>
      <c r="AG226" s="9" t="str">
        <f>VLOOKUP($L226,怪物模板!$A:$N,MATCH(角色!AG$1,模板表头,0),0)</f>
        <v>misc.treasure6</v>
      </c>
      <c r="AH226" s="9">
        <f>IF(VLOOKUP($L226,怪物模板!$A:$N,MATCH(角色!AH$1,模板表头,0),0)=0,"",VLOOKUP($L226,怪物模板!$A:$N,MATCH(角色!AH$1,模板表头,0),0))</f>
        <v>11999009</v>
      </c>
      <c r="AI226" s="9" t="str">
        <f>IF(VLOOKUP($L226,怪物模板!$A:$N,MATCH(角色!AI$1,模板表头,0),0)=0,"",VLOOKUP($L226,怪物模板!$A:$N,MATCH(角色!AI$1,模板表头,0),0))</f>
        <v/>
      </c>
      <c r="AJ226" s="9" t="str">
        <f>IF(VLOOKUP($L226,怪物模板!$A:$N,MATCH(角色!AJ$1,模板表头,0),0)=0,"",VLOOKUP($L226,怪物模板!$A:$N,MATCH(角色!AJ$1,模板表头,0),0))</f>
        <v/>
      </c>
      <c r="AK226" s="9" t="str">
        <f>IF(VLOOKUP($L226,怪物模板!$A:$N,MATCH(角色!AK$1,模板表头,0),0)=0,"",VLOOKUP($L226,怪物模板!$A:$N,MATCH(角色!AK$1,模板表头,0),0))</f>
        <v/>
      </c>
      <c r="AL226" s="9" t="str">
        <f>IF(VLOOKUP($L226,怪物模板!$A:$N,MATCH(角色!AL$1,模板表头,0),0)=0,"",VLOOKUP($L226,怪物模板!$A:$N,MATCH(角色!AL$1,模板表头,0),0))</f>
        <v/>
      </c>
      <c r="AM226" s="9" t="str">
        <f>VLOOKUP($L226,怪物模板!$A:$N,MATCH(角色!AM$1,模板表头,0),0)</f>
        <v>mimic_gold</v>
      </c>
      <c r="AN226" s="9">
        <v>0.9</v>
      </c>
      <c r="AO226" s="9">
        <v>1</v>
      </c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>
        <f t="shared" si="51"/>
        <v>-7500</v>
      </c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>
        <v>-1.2</v>
      </c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 t="str">
        <f t="shared" si="54"/>
        <v/>
      </c>
      <c r="CH226" s="9" t="str">
        <f t="shared" si="54"/>
        <v/>
      </c>
      <c r="CI226" s="9" t="str">
        <f t="shared" si="54"/>
        <v/>
      </c>
      <c r="CJ226" s="9" t="str">
        <f t="shared" si="54"/>
        <v/>
      </c>
      <c r="CK226" s="9" t="str">
        <f t="shared" si="54"/>
        <v/>
      </c>
      <c r="CL226" s="9" t="str">
        <f t="shared" si="54"/>
        <v/>
      </c>
      <c r="CM226" s="9" t="str">
        <f t="shared" si="54"/>
        <v/>
      </c>
      <c r="CN226" s="9" t="str">
        <f t="shared" si="54"/>
        <v/>
      </c>
      <c r="CO226" s="9" t="str">
        <f t="shared" si="54"/>
        <v/>
      </c>
    </row>
    <row r="227" spans="1:93" s="12" customFormat="1" ht="16.5" customHeight="1" x14ac:dyDescent="0.15">
      <c r="A227" s="9">
        <v>31033124</v>
      </c>
      <c r="B227" s="9" t="s">
        <v>133</v>
      </c>
      <c r="C227" s="9"/>
      <c r="D227" s="9">
        <v>1</v>
      </c>
      <c r="E227" s="9" t="s">
        <v>108</v>
      </c>
      <c r="F227" s="9">
        <v>3</v>
      </c>
      <c r="G227" s="9" t="s">
        <v>104</v>
      </c>
      <c r="H227" s="9">
        <v>1</v>
      </c>
      <c r="I227" s="9" t="str">
        <f>VLOOKUP($L227,怪物模板!$A:$N,MATCH(角色!I$1,模板表头,0),0)</f>
        <v>phy</v>
      </c>
      <c r="J227" s="9"/>
      <c r="K227" s="9" t="s">
        <v>134</v>
      </c>
      <c r="L227" s="9" t="s">
        <v>441</v>
      </c>
      <c r="M227" s="9" t="str">
        <f>VLOOKUP($L227,怪物模板!$A:$N,MATCH(角色!M$1,模板表头,0),0)</f>
        <v>哥布林亲王</v>
      </c>
      <c r="N227" s="9" t="str">
        <f>VLOOKUP($L227,怪物模板!$A:$N,MATCH(角色!N$1,模板表头,0),0)</f>
        <v>夺宝奇兵专用，无技能版，只会逃跑</v>
      </c>
      <c r="O227" s="9" t="s">
        <v>38</v>
      </c>
      <c r="P227" s="9">
        <v>2</v>
      </c>
      <c r="Q227" s="9">
        <v>2</v>
      </c>
      <c r="R227" s="9">
        <f>VLOOKUP(P227,[1]辅助表!$A$2:$B$10,2,FALSE)</f>
        <v>2</v>
      </c>
      <c r="S227" s="9" t="str">
        <f>VLOOKUP($L227,怪物模板!$A:$N,MATCH(角色!S$1,模板表头,0),0)</f>
        <v>horde</v>
      </c>
      <c r="T227" s="9" t="s">
        <v>95</v>
      </c>
      <c r="U227" s="9" t="s">
        <v>147</v>
      </c>
      <c r="V227" s="9"/>
      <c r="W227" s="9" t="s">
        <v>170</v>
      </c>
      <c r="X227" s="9"/>
      <c r="Y227" s="9"/>
      <c r="Z227" s="9"/>
      <c r="AA227" s="9"/>
      <c r="AB227" s="9">
        <v>8</v>
      </c>
      <c r="AC227" s="9">
        <v>10</v>
      </c>
      <c r="AD227" s="9"/>
      <c r="AE227" s="9">
        <f t="shared" si="53"/>
        <v>10</v>
      </c>
      <c r="AF227" s="9">
        <f t="shared" si="45"/>
        <v>10</v>
      </c>
      <c r="AG227" s="9" t="str">
        <f>VLOOKUP($L227,怪物模板!$A:$N,MATCH(角色!AG$1,模板表头,0),0)</f>
        <v>misc.treasure6</v>
      </c>
      <c r="AH227" s="9" t="str">
        <f>IF(VLOOKUP($L227,怪物模板!$A:$N,MATCH(角色!AH$1,模板表头,0),0)=0,"",VLOOKUP($L227,怪物模板!$A:$N,MATCH(角色!AH$1,模板表头,0),0))</f>
        <v/>
      </c>
      <c r="AI227" s="9" t="str">
        <f>IF(VLOOKUP($L227,怪物模板!$A:$N,MATCH(角色!AI$1,模板表头,0),0)=0,"",VLOOKUP($L227,怪物模板!$A:$N,MATCH(角色!AI$1,模板表头,0),0))</f>
        <v/>
      </c>
      <c r="AJ227" s="9" t="str">
        <f>IF(VLOOKUP($L227,怪物模板!$A:$N,MATCH(角色!AJ$1,模板表头,0),0)=0,"",VLOOKUP($L227,怪物模板!$A:$N,MATCH(角色!AJ$1,模板表头,0),0))</f>
        <v/>
      </c>
      <c r="AK227" s="9" t="str">
        <f>IF(VLOOKUP($L227,怪物模板!$A:$N,MATCH(角色!AK$1,模板表头,0),0)=0,"",VLOOKUP($L227,怪物模板!$A:$N,MATCH(角色!AK$1,模板表头,0),0))</f>
        <v/>
      </c>
      <c r="AL227" s="9" t="str">
        <f>IF(VLOOKUP($L227,怪物模板!$A:$N,MATCH(角色!AL$1,模板表头,0),0)=0,"",VLOOKUP($L227,怪物模板!$A:$N,MATCH(角色!AL$1,模板表头,0),0))</f>
        <v/>
      </c>
      <c r="AM227" s="9" t="str">
        <f>VLOOKUP($L227,怪物模板!$A:$N,MATCH(角色!AM$1,模板表头,0),0)</f>
        <v>gallywix_boss</v>
      </c>
      <c r="AN227" s="9">
        <f t="shared" ref="AN227" si="55">IF(T227="monster",0.8,IF(T227="boss",1.3,IF(T227="entity",1,IF(T227="guard",1.5,1))))</f>
        <v>1</v>
      </c>
      <c r="AO227" s="9">
        <v>1</v>
      </c>
      <c r="AP227" s="9" t="s">
        <v>158</v>
      </c>
      <c r="AQ227" s="9"/>
      <c r="AR227" s="9"/>
      <c r="AS227" s="9">
        <v>92430301</v>
      </c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>
        <f t="shared" si="51"/>
        <v>0</v>
      </c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>
        <v>-1.5</v>
      </c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 t="str">
        <f t="shared" si="54"/>
        <v/>
      </c>
      <c r="CH227" s="9" t="str">
        <f t="shared" si="54"/>
        <v/>
      </c>
      <c r="CI227" s="9" t="str">
        <f t="shared" si="54"/>
        <v/>
      </c>
      <c r="CJ227" s="9" t="str">
        <f t="shared" si="54"/>
        <v/>
      </c>
      <c r="CK227" s="9" t="str">
        <f t="shared" si="54"/>
        <v/>
      </c>
      <c r="CL227" s="9" t="str">
        <f t="shared" si="54"/>
        <v/>
      </c>
      <c r="CM227" s="9" t="str">
        <f t="shared" si="54"/>
        <v/>
      </c>
      <c r="CN227" s="9" t="str">
        <f t="shared" si="54"/>
        <v/>
      </c>
      <c r="CO227" s="9" t="str">
        <f t="shared" si="54"/>
        <v/>
      </c>
    </row>
    <row r="228" spans="1:93" s="12" customFormat="1" ht="16.5" customHeight="1" x14ac:dyDescent="0.15">
      <c r="A228" s="9">
        <v>31033140</v>
      </c>
      <c r="B228" s="9" t="s">
        <v>279</v>
      </c>
      <c r="C228" s="9" t="s">
        <v>278</v>
      </c>
      <c r="D228" s="9">
        <v>1</v>
      </c>
      <c r="E228" s="9" t="s">
        <v>108</v>
      </c>
      <c r="F228" s="9">
        <v>5</v>
      </c>
      <c r="G228" s="9" t="s">
        <v>104</v>
      </c>
      <c r="H228" s="9">
        <v>1</v>
      </c>
      <c r="I228" s="9" t="str">
        <f>VLOOKUP($L228,怪物模板!$A:$N,MATCH(角色!I$1,模板表头,0),0)</f>
        <v>mix</v>
      </c>
      <c r="J228" s="9"/>
      <c r="K228" s="9"/>
      <c r="L228" s="9" t="s">
        <v>397</v>
      </c>
      <c r="M228" s="9" t="str">
        <f>VLOOKUP($L228,怪物模板!$A:$N,MATCH(角色!M$1,模板表头,0),0)</f>
        <v>无对应英雄</v>
      </c>
      <c r="N228" s="9" t="str">
        <f>VLOOKUP($L228,怪物模板!$A:$N,MATCH(角色!N$1,模板表头,0),0)</f>
        <v>无技能</v>
      </c>
      <c r="O228" s="9" t="s">
        <v>37</v>
      </c>
      <c r="P228" s="9">
        <v>1</v>
      </c>
      <c r="Q228" s="9">
        <v>5</v>
      </c>
      <c r="R228" s="9">
        <v>1</v>
      </c>
      <c r="S228" s="9" t="str">
        <f>VLOOKUP($L228,怪物模板!$A:$N,MATCH(角色!S$1,模板表头,0),0)</f>
        <v>order</v>
      </c>
      <c r="T228" s="9" t="s">
        <v>95</v>
      </c>
      <c r="U228" s="9"/>
      <c r="V228" s="26" t="s">
        <v>467</v>
      </c>
      <c r="W228" s="9" t="s">
        <v>139</v>
      </c>
      <c r="X228" s="9" t="s">
        <v>280</v>
      </c>
      <c r="Y228" s="9"/>
      <c r="Z228" s="9"/>
      <c r="AA228" s="9"/>
      <c r="AB228" s="9">
        <v>99</v>
      </c>
      <c r="AC228" s="9">
        <v>99</v>
      </c>
      <c r="AD228" s="9"/>
      <c r="AE228" s="9">
        <f t="shared" si="53"/>
        <v>0</v>
      </c>
      <c r="AF228" s="9">
        <f t="shared" si="45"/>
        <v>0</v>
      </c>
      <c r="AG228" s="9" t="str">
        <f>VLOOKUP($L228,怪物模板!$A:$N,MATCH(角色!AG$1,模板表头,0),0)</f>
        <v>misc.entity</v>
      </c>
      <c r="AH228" s="9" t="str">
        <f>IF(VLOOKUP($L228,怪物模板!$A:$N,MATCH(角色!AH$1,模板表头,0),0)=0,"",VLOOKUP($L228,怪物模板!$A:$N,MATCH(角色!AH$1,模板表头,0),0))</f>
        <v/>
      </c>
      <c r="AI228" s="9" t="str">
        <f>IF(VLOOKUP($L228,怪物模板!$A:$N,MATCH(角色!AI$1,模板表头,0),0)=0,"",VLOOKUP($L228,怪物模板!$A:$N,MATCH(角色!AI$1,模板表头,0),0))</f>
        <v/>
      </c>
      <c r="AJ228" s="9" t="str">
        <f>IF(VLOOKUP($L228,怪物模板!$A:$N,MATCH(角色!AJ$1,模板表头,0),0)=0,"",VLOOKUP($L228,怪物模板!$A:$N,MATCH(角色!AJ$1,模板表头,0),0))</f>
        <v/>
      </c>
      <c r="AK228" s="9" t="str">
        <f>IF(VLOOKUP($L228,怪物模板!$A:$N,MATCH(角色!AK$1,模板表头,0),0)=0,"",VLOOKUP($L228,怪物模板!$A:$N,MATCH(角色!AK$1,模板表头,0),0))</f>
        <v/>
      </c>
      <c r="AL228" s="9" t="str">
        <f>IF(VLOOKUP($L228,怪物模板!$A:$N,MATCH(角色!AL$1,模板表头,0),0)=0,"",VLOOKUP($L228,怪物模板!$A:$N,MATCH(角色!AL$1,模板表头,0),0))</f>
        <v/>
      </c>
      <c r="AM228" s="9" t="str">
        <f>VLOOKUP($L228,怪物模板!$A:$N,MATCH(角色!AM$1,模板表头,0),0)</f>
        <v>devils_door_new</v>
      </c>
      <c r="AN228" s="9">
        <v>1</v>
      </c>
      <c r="AO228" s="9">
        <v>1</v>
      </c>
      <c r="AP228" s="9" t="s">
        <v>444</v>
      </c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>
        <f t="shared" si="51"/>
        <v>0</v>
      </c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 t="s">
        <v>268</v>
      </c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 t="s">
        <v>268</v>
      </c>
      <c r="CH228" s="9" t="s">
        <v>268</v>
      </c>
      <c r="CI228" s="9" t="s">
        <v>268</v>
      </c>
      <c r="CJ228" s="9" t="s">
        <v>268</v>
      </c>
      <c r="CK228" s="9" t="s">
        <v>268</v>
      </c>
      <c r="CL228" s="9" t="s">
        <v>268</v>
      </c>
      <c r="CM228" s="9" t="s">
        <v>268</v>
      </c>
      <c r="CN228" s="9" t="s">
        <v>268</v>
      </c>
      <c r="CO228" s="9" t="s">
        <v>268</v>
      </c>
    </row>
    <row r="229" spans="1:93" s="12" customFormat="1" ht="16.5" customHeight="1" x14ac:dyDescent="0.15">
      <c r="A229" s="9">
        <v>31033141</v>
      </c>
      <c r="B229" s="9" t="s">
        <v>279</v>
      </c>
      <c r="C229" s="9" t="s">
        <v>64</v>
      </c>
      <c r="D229" s="9">
        <v>1</v>
      </c>
      <c r="E229" s="9" t="s">
        <v>108</v>
      </c>
      <c r="F229" s="9">
        <v>5</v>
      </c>
      <c r="G229" s="9" t="s">
        <v>104</v>
      </c>
      <c r="H229" s="9">
        <v>1</v>
      </c>
      <c r="I229" s="9" t="str">
        <f>VLOOKUP($L229,怪物模板!$A:$N,MATCH(角色!I$1,模板表头,0),0)</f>
        <v>mix</v>
      </c>
      <c r="J229" s="9"/>
      <c r="K229" s="9"/>
      <c r="L229" s="9" t="s">
        <v>397</v>
      </c>
      <c r="M229" s="9" t="str">
        <f>VLOOKUP($L229,怪物模板!$A:$N,MATCH(角色!M$1,模板表头,0),0)</f>
        <v>无对应英雄</v>
      </c>
      <c r="N229" s="9" t="str">
        <f>VLOOKUP($L229,怪物模板!$A:$N,MATCH(角色!N$1,模板表头,0),0)</f>
        <v>无技能</v>
      </c>
      <c r="O229" s="9" t="s">
        <v>37</v>
      </c>
      <c r="P229" s="9">
        <v>1</v>
      </c>
      <c r="Q229" s="9">
        <v>5</v>
      </c>
      <c r="R229" s="9">
        <v>1</v>
      </c>
      <c r="S229" s="9" t="str">
        <f>VLOOKUP($L229,怪物模板!$A:$N,MATCH(角色!S$1,模板表头,0),0)</f>
        <v>order</v>
      </c>
      <c r="T229" s="9" t="s">
        <v>95</v>
      </c>
      <c r="U229" s="9"/>
      <c r="V229" s="26" t="s">
        <v>467</v>
      </c>
      <c r="W229" s="9" t="s">
        <v>139</v>
      </c>
      <c r="X229" s="9" t="s">
        <v>239</v>
      </c>
      <c r="Y229" s="9"/>
      <c r="Z229" s="9"/>
      <c r="AA229" s="9"/>
      <c r="AB229" s="9">
        <v>99</v>
      </c>
      <c r="AC229" s="9">
        <v>99</v>
      </c>
      <c r="AD229" s="9"/>
      <c r="AE229" s="9">
        <f t="shared" si="53"/>
        <v>0</v>
      </c>
      <c r="AF229" s="9">
        <f t="shared" si="45"/>
        <v>0</v>
      </c>
      <c r="AG229" s="9" t="str">
        <f>VLOOKUP($L229,怪物模板!$A:$N,MATCH(角色!AG$1,模板表头,0),0)</f>
        <v>misc.entity</v>
      </c>
      <c r="AH229" s="9" t="str">
        <f>IF(VLOOKUP($L229,怪物模板!$A:$N,MATCH(角色!AH$1,模板表头,0),0)=0,"",VLOOKUP($L229,怪物模板!$A:$N,MATCH(角色!AH$1,模板表头,0),0))</f>
        <v/>
      </c>
      <c r="AI229" s="9" t="str">
        <f>IF(VLOOKUP($L229,怪物模板!$A:$N,MATCH(角色!AI$1,模板表头,0),0)=0,"",VLOOKUP($L229,怪物模板!$A:$N,MATCH(角色!AI$1,模板表头,0),0))</f>
        <v/>
      </c>
      <c r="AJ229" s="9" t="str">
        <f>IF(VLOOKUP($L229,怪物模板!$A:$N,MATCH(角色!AJ$1,模板表头,0),0)=0,"",VLOOKUP($L229,怪物模板!$A:$N,MATCH(角色!AJ$1,模板表头,0),0))</f>
        <v/>
      </c>
      <c r="AK229" s="9" t="str">
        <f>IF(VLOOKUP($L229,怪物模板!$A:$N,MATCH(角色!AK$1,模板表头,0),0)=0,"",VLOOKUP($L229,怪物模板!$A:$N,MATCH(角色!AK$1,模板表头,0),0))</f>
        <v/>
      </c>
      <c r="AL229" s="9" t="str">
        <f>IF(VLOOKUP($L229,怪物模板!$A:$N,MATCH(角色!AL$1,模板表头,0),0)=0,"",VLOOKUP($L229,怪物模板!$A:$N,MATCH(角色!AL$1,模板表头,0),0))</f>
        <v/>
      </c>
      <c r="AM229" s="9" t="str">
        <f>VLOOKUP($L229,怪物模板!$A:$N,MATCH(角色!AM$1,模板表头,0),0)</f>
        <v>devils_door_new</v>
      </c>
      <c r="AN229" s="9">
        <v>1</v>
      </c>
      <c r="AO229" s="9">
        <v>1</v>
      </c>
      <c r="AP229" s="9" t="s">
        <v>444</v>
      </c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>
        <f t="shared" si="51"/>
        <v>0</v>
      </c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 t="s">
        <v>268</v>
      </c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 t="s">
        <v>268</v>
      </c>
      <c r="CH229" s="9" t="s">
        <v>268</v>
      </c>
      <c r="CI229" s="9" t="s">
        <v>268</v>
      </c>
      <c r="CJ229" s="9" t="s">
        <v>268</v>
      </c>
      <c r="CK229" s="9" t="s">
        <v>268</v>
      </c>
      <c r="CL229" s="9" t="s">
        <v>268</v>
      </c>
      <c r="CM229" s="9" t="s">
        <v>268</v>
      </c>
      <c r="CN229" s="9" t="s">
        <v>268</v>
      </c>
      <c r="CO229" s="9" t="s">
        <v>268</v>
      </c>
    </row>
    <row r="230" spans="1:93" s="11" customFormat="1" ht="16.5" customHeight="1" x14ac:dyDescent="0.15">
      <c r="A230" s="27">
        <v>31033200</v>
      </c>
      <c r="B230" s="27" t="s">
        <v>135</v>
      </c>
      <c r="C230" s="27" t="s">
        <v>468</v>
      </c>
      <c r="D230" s="27">
        <v>1</v>
      </c>
      <c r="E230" s="27" t="s">
        <v>109</v>
      </c>
      <c r="F230" s="27">
        <v>1</v>
      </c>
      <c r="G230" s="27" t="s">
        <v>104</v>
      </c>
      <c r="H230" s="27">
        <v>1</v>
      </c>
      <c r="I230" s="27" t="str">
        <f>VLOOKUP($L230,怪物模板!$A:$N,MATCH(角色!I$1,模板表头,0),0)</f>
        <v>phy</v>
      </c>
      <c r="J230" s="27"/>
      <c r="K230" s="27"/>
      <c r="L230" s="27" t="s">
        <v>429</v>
      </c>
      <c r="M230" s="27" t="str">
        <f>VLOOKUP($L230,怪物模板!$A:$N,MATCH(角色!M$1,模板表头,0),0)</f>
        <v>无对应英雄</v>
      </c>
      <c r="N230" s="27" t="str">
        <f>VLOOKUP($L230,怪物模板!$A:$N,MATCH(角色!N$1,模板表头,0),0)</f>
        <v>夺宝奇兵专用、路线5</v>
      </c>
      <c r="O230" s="27" t="s">
        <v>38</v>
      </c>
      <c r="P230" s="27">
        <v>2</v>
      </c>
      <c r="Q230" s="27">
        <v>2</v>
      </c>
      <c r="R230" s="27">
        <f>VLOOKUP(P230,[1]辅助表!$A$2:$B$10,2,FALSE)</f>
        <v>2</v>
      </c>
      <c r="S230" s="27" t="str">
        <f>VLOOKUP($L230,怪物模板!$A:$N,MATCH(角色!S$1,模板表头,0),0)</f>
        <v>order</v>
      </c>
      <c r="T230" s="27" t="s">
        <v>138</v>
      </c>
      <c r="U230" s="27" t="s">
        <v>107</v>
      </c>
      <c r="V230" s="27"/>
      <c r="W230" s="27"/>
      <c r="X230" s="27"/>
      <c r="Y230" s="27"/>
      <c r="Z230" s="27"/>
      <c r="AA230" s="27"/>
      <c r="AB230" s="27">
        <v>8</v>
      </c>
      <c r="AC230" s="27">
        <v>10</v>
      </c>
      <c r="AD230" s="27"/>
      <c r="AE230" s="9">
        <f t="shared" si="53"/>
        <v>2</v>
      </c>
      <c r="AF230" s="27">
        <f t="shared" si="45"/>
        <v>2</v>
      </c>
      <c r="AG230" s="27" t="str">
        <f>VLOOKUP($L230,怪物模板!$A:$N,MATCH(角色!AG$1,模板表头,0),0)</f>
        <v>misc.treasure5</v>
      </c>
      <c r="AH230" s="27">
        <f>IF(VLOOKUP($L230,怪物模板!$A:$N,MATCH(角色!AH$1,模板表头,0),0)=0,"",VLOOKUP($L230,怪物模板!$A:$N,MATCH(角色!AH$1,模板表头,0),0))</f>
        <v>11999009</v>
      </c>
      <c r="AI230" s="27" t="str">
        <f>IF(VLOOKUP($L230,怪物模板!$A:$N,MATCH(角色!AI$1,模板表头,0),0)=0,"",VLOOKUP($L230,怪物模板!$A:$N,MATCH(角色!AI$1,模板表头,0),0))</f>
        <v/>
      </c>
      <c r="AJ230" s="27" t="str">
        <f>IF(VLOOKUP($L230,怪物模板!$A:$N,MATCH(角色!AJ$1,模板表头,0),0)=0,"",VLOOKUP($L230,怪物模板!$A:$N,MATCH(角色!AJ$1,模板表头,0),0))</f>
        <v/>
      </c>
      <c r="AK230" s="27" t="str">
        <f>IF(VLOOKUP($L230,怪物模板!$A:$N,MATCH(角色!AK$1,模板表头,0),0)=0,"",VLOOKUP($L230,怪物模板!$A:$N,MATCH(角色!AK$1,模板表头,0),0))</f>
        <v/>
      </c>
      <c r="AL230" s="27" t="str">
        <f>IF(VLOOKUP($L230,怪物模板!$A:$N,MATCH(角色!AL$1,模板表头,0),0)=0,"",VLOOKUP($L230,怪物模板!$A:$N,MATCH(角色!AL$1,模板表头,0),0))</f>
        <v/>
      </c>
      <c r="AM230" s="27" t="str">
        <f>VLOOKUP($L230,怪物模板!$A:$N,MATCH(角色!AM$1,模板表头,0),0)</f>
        <v>mimic</v>
      </c>
      <c r="AN230" s="27">
        <v>0.7</v>
      </c>
      <c r="AO230" s="27">
        <v>1</v>
      </c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27"/>
      <c r="BA230" s="27"/>
      <c r="BB230" s="27"/>
      <c r="BC230" s="27"/>
      <c r="BD230" s="27"/>
      <c r="BE230" s="27"/>
      <c r="BF230" s="27"/>
      <c r="BG230" s="27"/>
      <c r="BH230" s="27"/>
      <c r="BI230" s="27">
        <f t="shared" si="51"/>
        <v>-9500</v>
      </c>
      <c r="BJ230" s="27"/>
      <c r="BK230" s="27"/>
      <c r="BL230" s="27"/>
      <c r="BM230" s="27"/>
      <c r="BN230" s="27"/>
      <c r="BO230" s="27"/>
      <c r="BP230" s="27"/>
      <c r="BQ230" s="27"/>
      <c r="BR230" s="27"/>
      <c r="BS230" s="27"/>
      <c r="BT230" s="27"/>
      <c r="BU230" s="27">
        <v>-1.2</v>
      </c>
      <c r="BV230" s="27"/>
      <c r="BW230" s="27"/>
      <c r="BX230" s="27"/>
      <c r="BY230" s="27"/>
      <c r="BZ230" s="27"/>
      <c r="CA230" s="27"/>
      <c r="CB230" s="27"/>
      <c r="CC230" s="27"/>
      <c r="CD230" s="27"/>
      <c r="CE230" s="27"/>
      <c r="CF230" s="27"/>
      <c r="CG230" s="27" t="str">
        <f t="shared" ref="CG230:CO239" si="56">IF($G230="boss",5000,"")</f>
        <v/>
      </c>
      <c r="CH230" s="27" t="str">
        <f t="shared" si="56"/>
        <v/>
      </c>
      <c r="CI230" s="27" t="str">
        <f t="shared" si="56"/>
        <v/>
      </c>
      <c r="CJ230" s="27" t="str">
        <f t="shared" si="56"/>
        <v/>
      </c>
      <c r="CK230" s="27" t="str">
        <f t="shared" si="56"/>
        <v/>
      </c>
      <c r="CL230" s="27" t="str">
        <f t="shared" si="56"/>
        <v/>
      </c>
      <c r="CM230" s="27" t="str">
        <f t="shared" si="56"/>
        <v/>
      </c>
      <c r="CN230" s="27" t="str">
        <f t="shared" si="56"/>
        <v/>
      </c>
      <c r="CO230" s="27" t="str">
        <f t="shared" si="56"/>
        <v/>
      </c>
    </row>
    <row r="231" spans="1:93" s="11" customFormat="1" ht="16.5" customHeight="1" x14ac:dyDescent="0.15">
      <c r="A231" s="27">
        <v>31033201</v>
      </c>
      <c r="B231" s="27" t="s">
        <v>136</v>
      </c>
      <c r="C231" s="27" t="s">
        <v>468</v>
      </c>
      <c r="D231" s="27">
        <v>1</v>
      </c>
      <c r="E231" s="27" t="s">
        <v>109</v>
      </c>
      <c r="F231" s="27">
        <v>2</v>
      </c>
      <c r="G231" s="27" t="s">
        <v>104</v>
      </c>
      <c r="H231" s="27">
        <v>1</v>
      </c>
      <c r="I231" s="27" t="str">
        <f>VLOOKUP($L231,怪物模板!$A:$N,MATCH(角色!I$1,模板表头,0),0)</f>
        <v>phy</v>
      </c>
      <c r="J231" s="27"/>
      <c r="K231" s="27"/>
      <c r="L231" s="27" t="s">
        <v>430</v>
      </c>
      <c r="M231" s="27" t="str">
        <f>VLOOKUP($L231,怪物模板!$A:$N,MATCH(角色!M$1,模板表头,0),0)</f>
        <v>无对应英雄</v>
      </c>
      <c r="N231" s="27" t="str">
        <f>VLOOKUP($L231,怪物模板!$A:$N,MATCH(角色!N$1,模板表头,0),0)</f>
        <v>夺宝奇兵专用、路线5</v>
      </c>
      <c r="O231" s="27" t="s">
        <v>38</v>
      </c>
      <c r="P231" s="27">
        <v>2</v>
      </c>
      <c r="Q231" s="27">
        <v>2</v>
      </c>
      <c r="R231" s="27">
        <f>VLOOKUP(P231,[1]辅助表!$A$2:$B$10,2,FALSE)</f>
        <v>2</v>
      </c>
      <c r="S231" s="27" t="str">
        <f>VLOOKUP($L231,怪物模板!$A:$N,MATCH(角色!S$1,模板表头,0),0)</f>
        <v>order</v>
      </c>
      <c r="T231" s="27" t="s">
        <v>95</v>
      </c>
      <c r="U231" s="27" t="s">
        <v>161</v>
      </c>
      <c r="V231" s="27"/>
      <c r="W231" s="27"/>
      <c r="X231" s="27"/>
      <c r="Y231" s="27"/>
      <c r="Z231" s="27"/>
      <c r="AA231" s="27"/>
      <c r="AB231" s="27">
        <v>8</v>
      </c>
      <c r="AC231" s="27">
        <v>10</v>
      </c>
      <c r="AD231" s="27"/>
      <c r="AE231" s="9">
        <f t="shared" si="53"/>
        <v>4</v>
      </c>
      <c r="AF231" s="27">
        <f t="shared" ref="AF231:AF271" si="57">AE231</f>
        <v>4</v>
      </c>
      <c r="AG231" s="27" t="str">
        <f>VLOOKUP($L231,怪物模板!$A:$N,MATCH(角色!AG$1,模板表头,0),0)</f>
        <v>misc.treasure5</v>
      </c>
      <c r="AH231" s="27">
        <f>IF(VLOOKUP($L231,怪物模板!$A:$N,MATCH(角色!AH$1,模板表头,0),0)=0,"",VLOOKUP($L231,怪物模板!$A:$N,MATCH(角色!AH$1,模板表头,0),0))</f>
        <v>11999009</v>
      </c>
      <c r="AI231" s="27" t="str">
        <f>IF(VLOOKUP($L231,怪物模板!$A:$N,MATCH(角色!AI$1,模板表头,0),0)=0,"",VLOOKUP($L231,怪物模板!$A:$N,MATCH(角色!AI$1,模板表头,0),0))</f>
        <v/>
      </c>
      <c r="AJ231" s="27" t="str">
        <f>IF(VLOOKUP($L231,怪物模板!$A:$N,MATCH(角色!AJ$1,模板表头,0),0)=0,"",VLOOKUP($L231,怪物模板!$A:$N,MATCH(角色!AJ$1,模板表头,0),0))</f>
        <v/>
      </c>
      <c r="AK231" s="27" t="str">
        <f>IF(VLOOKUP($L231,怪物模板!$A:$N,MATCH(角色!AK$1,模板表头,0),0)=0,"",VLOOKUP($L231,怪物模板!$A:$N,MATCH(角色!AK$1,模板表头,0),0))</f>
        <v/>
      </c>
      <c r="AL231" s="27" t="str">
        <f>IF(VLOOKUP($L231,怪物模板!$A:$N,MATCH(角色!AL$1,模板表头,0),0)=0,"",VLOOKUP($L231,怪物模板!$A:$N,MATCH(角色!AL$1,模板表头,0),0))</f>
        <v/>
      </c>
      <c r="AM231" s="27" t="str">
        <f>VLOOKUP($L231,怪物模板!$A:$N,MATCH(角色!AM$1,模板表头,0),0)</f>
        <v>mimic_silver</v>
      </c>
      <c r="AN231" s="27">
        <v>0.8</v>
      </c>
      <c r="AO231" s="27">
        <v>1</v>
      </c>
      <c r="AP231" s="27"/>
      <c r="AQ231" s="27"/>
      <c r="AR231" s="27"/>
      <c r="AS231" s="27"/>
      <c r="AT231" s="27"/>
      <c r="AU231" s="27"/>
      <c r="AV231" s="27"/>
      <c r="AW231" s="27"/>
      <c r="AX231" s="27"/>
      <c r="AY231" s="27"/>
      <c r="AZ231" s="27"/>
      <c r="BA231" s="27"/>
      <c r="BB231" s="27"/>
      <c r="BC231" s="27"/>
      <c r="BD231" s="27"/>
      <c r="BE231" s="27"/>
      <c r="BF231" s="27"/>
      <c r="BG231" s="27"/>
      <c r="BH231" s="27"/>
      <c r="BI231" s="27">
        <f t="shared" si="51"/>
        <v>-9500</v>
      </c>
      <c r="BJ231" s="27"/>
      <c r="BK231" s="27"/>
      <c r="BL231" s="27"/>
      <c r="BM231" s="27"/>
      <c r="BN231" s="27"/>
      <c r="BO231" s="27"/>
      <c r="BP231" s="27"/>
      <c r="BQ231" s="27"/>
      <c r="BR231" s="27"/>
      <c r="BS231" s="27"/>
      <c r="BT231" s="27"/>
      <c r="BU231" s="27">
        <v>-1.2</v>
      </c>
      <c r="BV231" s="27"/>
      <c r="BW231" s="27"/>
      <c r="BX231" s="27"/>
      <c r="BY231" s="27"/>
      <c r="BZ231" s="27"/>
      <c r="CA231" s="27"/>
      <c r="CB231" s="27"/>
      <c r="CC231" s="27"/>
      <c r="CD231" s="27"/>
      <c r="CE231" s="27"/>
      <c r="CF231" s="27"/>
      <c r="CG231" s="27" t="str">
        <f t="shared" si="56"/>
        <v/>
      </c>
      <c r="CH231" s="27" t="str">
        <f t="shared" si="56"/>
        <v/>
      </c>
      <c r="CI231" s="27" t="str">
        <f t="shared" si="56"/>
        <v/>
      </c>
      <c r="CJ231" s="27" t="str">
        <f t="shared" si="56"/>
        <v/>
      </c>
      <c r="CK231" s="27" t="str">
        <f t="shared" si="56"/>
        <v/>
      </c>
      <c r="CL231" s="27" t="str">
        <f t="shared" si="56"/>
        <v/>
      </c>
      <c r="CM231" s="27" t="str">
        <f t="shared" si="56"/>
        <v/>
      </c>
      <c r="CN231" s="27" t="str">
        <f t="shared" si="56"/>
        <v/>
      </c>
      <c r="CO231" s="27" t="str">
        <f t="shared" si="56"/>
        <v/>
      </c>
    </row>
    <row r="232" spans="1:93" s="11" customFormat="1" x14ac:dyDescent="0.15">
      <c r="A232" s="27">
        <v>31033202</v>
      </c>
      <c r="B232" s="27" t="s">
        <v>137</v>
      </c>
      <c r="C232" s="27" t="s">
        <v>468</v>
      </c>
      <c r="D232" s="27">
        <v>1</v>
      </c>
      <c r="E232" s="27" t="s">
        <v>109</v>
      </c>
      <c r="F232" s="27">
        <v>3</v>
      </c>
      <c r="G232" s="27" t="s">
        <v>104</v>
      </c>
      <c r="H232" s="27">
        <v>3</v>
      </c>
      <c r="I232" s="27" t="str">
        <f>VLOOKUP($L232,怪物模板!$A:$N,MATCH(角色!I$1,模板表头,0),0)</f>
        <v>mag</v>
      </c>
      <c r="J232" s="27"/>
      <c r="K232" s="27"/>
      <c r="L232" s="27" t="s">
        <v>431</v>
      </c>
      <c r="M232" s="27" t="str">
        <f>VLOOKUP($L232,怪物模板!$A:$N,MATCH(角色!M$1,模板表头,0),0)</f>
        <v>无对应英雄</v>
      </c>
      <c r="N232" s="27" t="str">
        <f>VLOOKUP($L232,怪物模板!$A:$N,MATCH(角色!N$1,模板表头,0),0)</f>
        <v>夺宝奇兵专用、路线5</v>
      </c>
      <c r="O232" s="27" t="s">
        <v>38</v>
      </c>
      <c r="P232" s="27">
        <v>7</v>
      </c>
      <c r="Q232" s="27">
        <v>4</v>
      </c>
      <c r="R232" s="27">
        <f>VLOOKUP(P232,辅助表!$A$2:$B$10,2,FALSE)</f>
        <v>4</v>
      </c>
      <c r="S232" s="27" t="str">
        <f>VLOOKUP($L232,怪物模板!$A:$N,MATCH(角色!S$1,模板表头,0),0)</f>
        <v>order</v>
      </c>
      <c r="T232" s="27" t="s">
        <v>27</v>
      </c>
      <c r="U232" s="27" t="s">
        <v>162</v>
      </c>
      <c r="V232" s="27"/>
      <c r="W232" s="27"/>
      <c r="X232" s="27"/>
      <c r="Y232" s="27"/>
      <c r="Z232" s="27"/>
      <c r="AA232" s="27"/>
      <c r="AB232" s="27">
        <v>8</v>
      </c>
      <c r="AC232" s="27">
        <v>10</v>
      </c>
      <c r="AD232" s="27"/>
      <c r="AE232" s="9">
        <f t="shared" si="53"/>
        <v>6</v>
      </c>
      <c r="AF232" s="27">
        <f t="shared" si="57"/>
        <v>6</v>
      </c>
      <c r="AG232" s="27" t="str">
        <f>VLOOKUP($L232,怪物模板!$A:$N,MATCH(角色!AG$1,模板表头,0),0)</f>
        <v>misc.treasure5</v>
      </c>
      <c r="AH232" s="27">
        <f>IF(VLOOKUP($L232,怪物模板!$A:$N,MATCH(角色!AH$1,模板表头,0),0)=0,"",VLOOKUP($L232,怪物模板!$A:$N,MATCH(角色!AH$1,模板表头,0),0))</f>
        <v>11999009</v>
      </c>
      <c r="AI232" s="27" t="str">
        <f>IF(VLOOKUP($L232,怪物模板!$A:$N,MATCH(角色!AI$1,模板表头,0),0)=0,"",VLOOKUP($L232,怪物模板!$A:$N,MATCH(角色!AI$1,模板表头,0),0))</f>
        <v/>
      </c>
      <c r="AJ232" s="27" t="str">
        <f>IF(VLOOKUP($L232,怪物模板!$A:$N,MATCH(角色!AJ$1,模板表头,0),0)=0,"",VLOOKUP($L232,怪物模板!$A:$N,MATCH(角色!AJ$1,模板表头,0),0))</f>
        <v/>
      </c>
      <c r="AK232" s="27" t="str">
        <f>IF(VLOOKUP($L232,怪物模板!$A:$N,MATCH(角色!AK$1,模板表头,0),0)=0,"",VLOOKUP($L232,怪物模板!$A:$N,MATCH(角色!AK$1,模板表头,0),0))</f>
        <v/>
      </c>
      <c r="AL232" s="27" t="str">
        <f>IF(VLOOKUP($L232,怪物模板!$A:$N,MATCH(角色!AL$1,模板表头,0),0)=0,"",VLOOKUP($L232,怪物模板!$A:$N,MATCH(角色!AL$1,模板表头,0),0))</f>
        <v/>
      </c>
      <c r="AM232" s="27" t="str">
        <f>VLOOKUP($L232,怪物模板!$A:$N,MATCH(角色!AM$1,模板表头,0),0)</f>
        <v>mimic_gold</v>
      </c>
      <c r="AN232" s="27">
        <v>0.9</v>
      </c>
      <c r="AO232" s="27">
        <v>1</v>
      </c>
      <c r="AP232" s="27"/>
      <c r="AQ232" s="27"/>
      <c r="AR232" s="27"/>
      <c r="AS232" s="27"/>
      <c r="AT232" s="27"/>
      <c r="AU232" s="27"/>
      <c r="AV232" s="27"/>
      <c r="AW232" s="27"/>
      <c r="AX232" s="27"/>
      <c r="AY232" s="27"/>
      <c r="AZ232" s="27"/>
      <c r="BA232" s="27"/>
      <c r="BB232" s="27"/>
      <c r="BC232" s="27"/>
      <c r="BD232" s="27"/>
      <c r="BE232" s="27"/>
      <c r="BF232" s="27"/>
      <c r="BG232" s="27"/>
      <c r="BH232" s="27"/>
      <c r="BI232" s="27">
        <f t="shared" si="51"/>
        <v>-9500</v>
      </c>
      <c r="BJ232" s="27"/>
      <c r="BK232" s="27"/>
      <c r="BL232" s="27"/>
      <c r="BM232" s="27"/>
      <c r="BN232" s="27"/>
      <c r="BO232" s="27"/>
      <c r="BP232" s="27"/>
      <c r="BQ232" s="27"/>
      <c r="BR232" s="27"/>
      <c r="BS232" s="27"/>
      <c r="BT232" s="27"/>
      <c r="BU232" s="27">
        <v>-1.2</v>
      </c>
      <c r="BV232" s="27"/>
      <c r="BW232" s="27"/>
      <c r="BX232" s="27"/>
      <c r="BY232" s="27"/>
      <c r="BZ232" s="27"/>
      <c r="CA232" s="27"/>
      <c r="CB232" s="27"/>
      <c r="CC232" s="27"/>
      <c r="CD232" s="27"/>
      <c r="CE232" s="27"/>
      <c r="CF232" s="27"/>
      <c r="CG232" s="27" t="str">
        <f t="shared" si="56"/>
        <v/>
      </c>
      <c r="CH232" s="27" t="str">
        <f t="shared" si="56"/>
        <v/>
      </c>
      <c r="CI232" s="27" t="str">
        <f t="shared" si="56"/>
        <v/>
      </c>
      <c r="CJ232" s="27" t="str">
        <f t="shared" si="56"/>
        <v/>
      </c>
      <c r="CK232" s="27" t="str">
        <f t="shared" si="56"/>
        <v/>
      </c>
      <c r="CL232" s="27" t="str">
        <f t="shared" si="56"/>
        <v/>
      </c>
      <c r="CM232" s="27" t="str">
        <f t="shared" si="56"/>
        <v/>
      </c>
      <c r="CN232" s="27" t="str">
        <f t="shared" si="56"/>
        <v/>
      </c>
      <c r="CO232" s="27" t="str">
        <f t="shared" si="56"/>
        <v/>
      </c>
    </row>
    <row r="233" spans="1:93" s="11" customFormat="1" ht="16.5" customHeight="1" x14ac:dyDescent="0.15">
      <c r="A233" s="27">
        <v>31033203</v>
      </c>
      <c r="B233" s="27" t="s">
        <v>135</v>
      </c>
      <c r="C233" s="27" t="s">
        <v>468</v>
      </c>
      <c r="D233" s="27">
        <v>1</v>
      </c>
      <c r="E233" s="27" t="s">
        <v>109</v>
      </c>
      <c r="F233" s="27">
        <v>1</v>
      </c>
      <c r="G233" s="27" t="s">
        <v>104</v>
      </c>
      <c r="H233" s="27">
        <v>1</v>
      </c>
      <c r="I233" s="27" t="str">
        <f>VLOOKUP($L233,怪物模板!$A:$N,MATCH(角色!I$1,模板表头,0),0)</f>
        <v>phy</v>
      </c>
      <c r="J233" s="27"/>
      <c r="K233" s="27"/>
      <c r="L233" s="27" t="s">
        <v>432</v>
      </c>
      <c r="M233" s="27" t="str">
        <f>VLOOKUP($L233,怪物模板!$A:$N,MATCH(角色!M$1,模板表头,0),0)</f>
        <v>无对应英雄</v>
      </c>
      <c r="N233" s="27" t="str">
        <f>VLOOKUP($L233,怪物模板!$A:$N,MATCH(角色!N$1,模板表头,0),0)</f>
        <v>夺宝奇兵专用、路线6</v>
      </c>
      <c r="O233" s="27" t="s">
        <v>38</v>
      </c>
      <c r="P233" s="27">
        <v>2</v>
      </c>
      <c r="Q233" s="27">
        <v>2</v>
      </c>
      <c r="R233" s="27">
        <f>VLOOKUP(P233,[1]辅助表!$A$2:$B$10,2,FALSE)</f>
        <v>2</v>
      </c>
      <c r="S233" s="27" t="str">
        <f>VLOOKUP($L233,怪物模板!$A:$N,MATCH(角色!S$1,模板表头,0),0)</f>
        <v>order</v>
      </c>
      <c r="T233" s="27" t="s">
        <v>138</v>
      </c>
      <c r="U233" s="27" t="s">
        <v>107</v>
      </c>
      <c r="V233" s="27"/>
      <c r="W233" s="27"/>
      <c r="X233" s="27"/>
      <c r="Y233" s="27"/>
      <c r="Z233" s="27"/>
      <c r="AA233" s="27"/>
      <c r="AB233" s="27">
        <v>8</v>
      </c>
      <c r="AC233" s="27">
        <v>10</v>
      </c>
      <c r="AD233" s="27"/>
      <c r="AE233" s="9">
        <f t="shared" si="53"/>
        <v>2</v>
      </c>
      <c r="AF233" s="27">
        <f t="shared" si="57"/>
        <v>2</v>
      </c>
      <c r="AG233" s="27" t="str">
        <f>VLOOKUP($L233,怪物模板!$A:$N,MATCH(角色!AG$1,模板表头,0),0)</f>
        <v>misc.treasure6</v>
      </c>
      <c r="AH233" s="27">
        <f>IF(VLOOKUP($L233,怪物模板!$A:$N,MATCH(角色!AH$1,模板表头,0),0)=0,"",VLOOKUP($L233,怪物模板!$A:$N,MATCH(角色!AH$1,模板表头,0),0))</f>
        <v>11999009</v>
      </c>
      <c r="AI233" s="27" t="str">
        <f>IF(VLOOKUP($L233,怪物模板!$A:$N,MATCH(角色!AI$1,模板表头,0),0)=0,"",VLOOKUP($L233,怪物模板!$A:$N,MATCH(角色!AI$1,模板表头,0),0))</f>
        <v/>
      </c>
      <c r="AJ233" s="27" t="str">
        <f>IF(VLOOKUP($L233,怪物模板!$A:$N,MATCH(角色!AJ$1,模板表头,0),0)=0,"",VLOOKUP($L233,怪物模板!$A:$N,MATCH(角色!AJ$1,模板表头,0),0))</f>
        <v/>
      </c>
      <c r="AK233" s="27" t="str">
        <f>IF(VLOOKUP($L233,怪物模板!$A:$N,MATCH(角色!AK$1,模板表头,0),0)=0,"",VLOOKUP($L233,怪物模板!$A:$N,MATCH(角色!AK$1,模板表头,0),0))</f>
        <v/>
      </c>
      <c r="AL233" s="27" t="str">
        <f>IF(VLOOKUP($L233,怪物模板!$A:$N,MATCH(角色!AL$1,模板表头,0),0)=0,"",VLOOKUP($L233,怪物模板!$A:$N,MATCH(角色!AL$1,模板表头,0),0))</f>
        <v/>
      </c>
      <c r="AM233" s="27" t="str">
        <f>VLOOKUP($L233,怪物模板!$A:$N,MATCH(角色!AM$1,模板表头,0),0)</f>
        <v>mimic</v>
      </c>
      <c r="AN233" s="27">
        <v>0.7</v>
      </c>
      <c r="AO233" s="27">
        <v>1</v>
      </c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27"/>
      <c r="BA233" s="27"/>
      <c r="BB233" s="27"/>
      <c r="BC233" s="27"/>
      <c r="BD233" s="27"/>
      <c r="BE233" s="27"/>
      <c r="BF233" s="27"/>
      <c r="BG233" s="27"/>
      <c r="BH233" s="27"/>
      <c r="BI233" s="27">
        <f t="shared" si="51"/>
        <v>-9500</v>
      </c>
      <c r="BJ233" s="27"/>
      <c r="BK233" s="27"/>
      <c r="BL233" s="27"/>
      <c r="BM233" s="27"/>
      <c r="BN233" s="27"/>
      <c r="BO233" s="27"/>
      <c r="BP233" s="27"/>
      <c r="BQ233" s="27"/>
      <c r="BR233" s="27"/>
      <c r="BS233" s="27"/>
      <c r="BT233" s="27"/>
      <c r="BU233" s="27">
        <v>-1.2</v>
      </c>
      <c r="BV233" s="27"/>
      <c r="BW233" s="27"/>
      <c r="BX233" s="27"/>
      <c r="BY233" s="27"/>
      <c r="BZ233" s="27"/>
      <c r="CA233" s="27"/>
      <c r="CB233" s="27"/>
      <c r="CC233" s="27"/>
      <c r="CD233" s="27"/>
      <c r="CE233" s="27"/>
      <c r="CF233" s="27"/>
      <c r="CG233" s="27" t="str">
        <f t="shared" si="56"/>
        <v/>
      </c>
      <c r="CH233" s="27" t="str">
        <f t="shared" si="56"/>
        <v/>
      </c>
      <c r="CI233" s="27" t="str">
        <f t="shared" si="56"/>
        <v/>
      </c>
      <c r="CJ233" s="27" t="str">
        <f t="shared" si="56"/>
        <v/>
      </c>
      <c r="CK233" s="27" t="str">
        <f t="shared" si="56"/>
        <v/>
      </c>
      <c r="CL233" s="27" t="str">
        <f t="shared" si="56"/>
        <v/>
      </c>
      <c r="CM233" s="27" t="str">
        <f t="shared" si="56"/>
        <v/>
      </c>
      <c r="CN233" s="27" t="str">
        <f t="shared" si="56"/>
        <v/>
      </c>
      <c r="CO233" s="27" t="str">
        <f t="shared" si="56"/>
        <v/>
      </c>
    </row>
    <row r="234" spans="1:93" s="11" customFormat="1" ht="16.5" customHeight="1" x14ac:dyDescent="0.15">
      <c r="A234" s="27">
        <v>31033204</v>
      </c>
      <c r="B234" s="27" t="s">
        <v>136</v>
      </c>
      <c r="C234" s="27" t="s">
        <v>468</v>
      </c>
      <c r="D234" s="27">
        <v>1</v>
      </c>
      <c r="E234" s="27" t="s">
        <v>109</v>
      </c>
      <c r="F234" s="27">
        <v>2</v>
      </c>
      <c r="G234" s="27" t="s">
        <v>104</v>
      </c>
      <c r="H234" s="27">
        <v>1</v>
      </c>
      <c r="I234" s="27" t="str">
        <f>VLOOKUP($L234,怪物模板!$A:$N,MATCH(角色!I$1,模板表头,0),0)</f>
        <v>phy</v>
      </c>
      <c r="J234" s="27"/>
      <c r="K234" s="27"/>
      <c r="L234" s="27" t="s">
        <v>433</v>
      </c>
      <c r="M234" s="27" t="str">
        <f>VLOOKUP($L234,怪物模板!$A:$N,MATCH(角色!M$1,模板表头,0),0)</f>
        <v>无对应英雄</v>
      </c>
      <c r="N234" s="27" t="str">
        <f>VLOOKUP($L234,怪物模板!$A:$N,MATCH(角色!N$1,模板表头,0),0)</f>
        <v>夺宝奇兵专用、路线6</v>
      </c>
      <c r="O234" s="27" t="s">
        <v>38</v>
      </c>
      <c r="P234" s="27">
        <v>2</v>
      </c>
      <c r="Q234" s="27">
        <v>2</v>
      </c>
      <c r="R234" s="27">
        <f>VLOOKUP(P234,[1]辅助表!$A$2:$B$10,2,FALSE)</f>
        <v>2</v>
      </c>
      <c r="S234" s="27" t="str">
        <f>VLOOKUP($L234,怪物模板!$A:$N,MATCH(角色!S$1,模板表头,0),0)</f>
        <v>order</v>
      </c>
      <c r="T234" s="27" t="s">
        <v>95</v>
      </c>
      <c r="U234" s="27" t="s">
        <v>161</v>
      </c>
      <c r="V234" s="27"/>
      <c r="W234" s="27"/>
      <c r="X234" s="27"/>
      <c r="Y234" s="27"/>
      <c r="Z234" s="27"/>
      <c r="AA234" s="27"/>
      <c r="AB234" s="27">
        <v>8</v>
      </c>
      <c r="AC234" s="27">
        <v>10</v>
      </c>
      <c r="AD234" s="27"/>
      <c r="AE234" s="9">
        <f t="shared" si="53"/>
        <v>4</v>
      </c>
      <c r="AF234" s="27">
        <f t="shared" si="57"/>
        <v>4</v>
      </c>
      <c r="AG234" s="27" t="str">
        <f>VLOOKUP($L234,怪物模板!$A:$N,MATCH(角色!AG$1,模板表头,0),0)</f>
        <v>misc.treasure6</v>
      </c>
      <c r="AH234" s="27">
        <f>IF(VLOOKUP($L234,怪物模板!$A:$N,MATCH(角色!AH$1,模板表头,0),0)=0,"",VLOOKUP($L234,怪物模板!$A:$N,MATCH(角色!AH$1,模板表头,0),0))</f>
        <v>11999009</v>
      </c>
      <c r="AI234" s="27" t="str">
        <f>IF(VLOOKUP($L234,怪物模板!$A:$N,MATCH(角色!AI$1,模板表头,0),0)=0,"",VLOOKUP($L234,怪物模板!$A:$N,MATCH(角色!AI$1,模板表头,0),0))</f>
        <v/>
      </c>
      <c r="AJ234" s="27" t="str">
        <f>IF(VLOOKUP($L234,怪物模板!$A:$N,MATCH(角色!AJ$1,模板表头,0),0)=0,"",VLOOKUP($L234,怪物模板!$A:$N,MATCH(角色!AJ$1,模板表头,0),0))</f>
        <v/>
      </c>
      <c r="AK234" s="27" t="str">
        <f>IF(VLOOKUP($L234,怪物模板!$A:$N,MATCH(角色!AK$1,模板表头,0),0)=0,"",VLOOKUP($L234,怪物模板!$A:$N,MATCH(角色!AK$1,模板表头,0),0))</f>
        <v/>
      </c>
      <c r="AL234" s="27" t="str">
        <f>IF(VLOOKUP($L234,怪物模板!$A:$N,MATCH(角色!AL$1,模板表头,0),0)=0,"",VLOOKUP($L234,怪物模板!$A:$N,MATCH(角色!AL$1,模板表头,0),0))</f>
        <v/>
      </c>
      <c r="AM234" s="27" t="str">
        <f>VLOOKUP($L234,怪物模板!$A:$N,MATCH(角色!AM$1,模板表头,0),0)</f>
        <v>mimic_silver</v>
      </c>
      <c r="AN234" s="27">
        <v>0.8</v>
      </c>
      <c r="AO234" s="27">
        <v>1</v>
      </c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27"/>
      <c r="BA234" s="27"/>
      <c r="BB234" s="27"/>
      <c r="BC234" s="27"/>
      <c r="BD234" s="27"/>
      <c r="BE234" s="27"/>
      <c r="BF234" s="27"/>
      <c r="BG234" s="27"/>
      <c r="BH234" s="27"/>
      <c r="BI234" s="27">
        <f t="shared" si="51"/>
        <v>-9500</v>
      </c>
      <c r="BJ234" s="27"/>
      <c r="BK234" s="27"/>
      <c r="BL234" s="27"/>
      <c r="BM234" s="27"/>
      <c r="BN234" s="27"/>
      <c r="BO234" s="27"/>
      <c r="BP234" s="27"/>
      <c r="BQ234" s="27"/>
      <c r="BR234" s="27"/>
      <c r="BS234" s="27"/>
      <c r="BT234" s="27"/>
      <c r="BU234" s="27">
        <v>-1.2</v>
      </c>
      <c r="BV234" s="27"/>
      <c r="BW234" s="27"/>
      <c r="BX234" s="27"/>
      <c r="BY234" s="27"/>
      <c r="BZ234" s="27"/>
      <c r="CA234" s="27"/>
      <c r="CB234" s="27"/>
      <c r="CC234" s="27"/>
      <c r="CD234" s="27"/>
      <c r="CE234" s="27"/>
      <c r="CF234" s="27"/>
      <c r="CG234" s="27" t="str">
        <f t="shared" si="56"/>
        <v/>
      </c>
      <c r="CH234" s="27" t="str">
        <f t="shared" si="56"/>
        <v/>
      </c>
      <c r="CI234" s="27" t="str">
        <f t="shared" si="56"/>
        <v/>
      </c>
      <c r="CJ234" s="27" t="str">
        <f t="shared" si="56"/>
        <v/>
      </c>
      <c r="CK234" s="27" t="str">
        <f t="shared" si="56"/>
        <v/>
      </c>
      <c r="CL234" s="27" t="str">
        <f t="shared" si="56"/>
        <v/>
      </c>
      <c r="CM234" s="27" t="str">
        <f t="shared" si="56"/>
        <v/>
      </c>
      <c r="CN234" s="27" t="str">
        <f t="shared" si="56"/>
        <v/>
      </c>
      <c r="CO234" s="27" t="str">
        <f t="shared" si="56"/>
        <v/>
      </c>
    </row>
    <row r="235" spans="1:93" s="11" customFormat="1" x14ac:dyDescent="0.15">
      <c r="A235" s="27">
        <v>31033205</v>
      </c>
      <c r="B235" s="27" t="s">
        <v>137</v>
      </c>
      <c r="C235" s="27" t="s">
        <v>468</v>
      </c>
      <c r="D235" s="27">
        <v>1</v>
      </c>
      <c r="E235" s="27" t="s">
        <v>109</v>
      </c>
      <c r="F235" s="27">
        <v>3</v>
      </c>
      <c r="G235" s="27" t="s">
        <v>104</v>
      </c>
      <c r="H235" s="27">
        <v>3</v>
      </c>
      <c r="I235" s="27" t="str">
        <f>VLOOKUP($L235,怪物模板!$A:$N,MATCH(角色!I$1,模板表头,0),0)</f>
        <v>mag</v>
      </c>
      <c r="J235" s="27"/>
      <c r="K235" s="27"/>
      <c r="L235" s="27" t="s">
        <v>434</v>
      </c>
      <c r="M235" s="27" t="str">
        <f>VLOOKUP($L235,怪物模板!$A:$N,MATCH(角色!M$1,模板表头,0),0)</f>
        <v>无对应英雄</v>
      </c>
      <c r="N235" s="27" t="str">
        <f>VLOOKUP($L235,怪物模板!$A:$N,MATCH(角色!N$1,模板表头,0),0)</f>
        <v>夺宝奇兵专用、路线6</v>
      </c>
      <c r="O235" s="27" t="s">
        <v>38</v>
      </c>
      <c r="P235" s="27">
        <v>7</v>
      </c>
      <c r="Q235" s="27">
        <v>4</v>
      </c>
      <c r="R235" s="27">
        <f>VLOOKUP(P235,辅助表!$A$2:$B$10,2,FALSE)</f>
        <v>4</v>
      </c>
      <c r="S235" s="27" t="str">
        <f>VLOOKUP($L235,怪物模板!$A:$N,MATCH(角色!S$1,模板表头,0),0)</f>
        <v>order</v>
      </c>
      <c r="T235" s="27" t="s">
        <v>27</v>
      </c>
      <c r="U235" s="27" t="s">
        <v>162</v>
      </c>
      <c r="V235" s="27"/>
      <c r="W235" s="27"/>
      <c r="X235" s="27"/>
      <c r="Y235" s="27"/>
      <c r="Z235" s="27"/>
      <c r="AA235" s="27"/>
      <c r="AB235" s="27">
        <v>8</v>
      </c>
      <c r="AC235" s="27">
        <v>10</v>
      </c>
      <c r="AD235" s="27"/>
      <c r="AE235" s="9">
        <f t="shared" si="53"/>
        <v>6</v>
      </c>
      <c r="AF235" s="27">
        <f t="shared" si="57"/>
        <v>6</v>
      </c>
      <c r="AG235" s="27" t="str">
        <f>VLOOKUP($L235,怪物模板!$A:$N,MATCH(角色!AG$1,模板表头,0),0)</f>
        <v>misc.treasure6</v>
      </c>
      <c r="AH235" s="27">
        <f>IF(VLOOKUP($L235,怪物模板!$A:$N,MATCH(角色!AH$1,模板表头,0),0)=0,"",VLOOKUP($L235,怪物模板!$A:$N,MATCH(角色!AH$1,模板表头,0),0))</f>
        <v>11999009</v>
      </c>
      <c r="AI235" s="27" t="str">
        <f>IF(VLOOKUP($L235,怪物模板!$A:$N,MATCH(角色!AI$1,模板表头,0),0)=0,"",VLOOKUP($L235,怪物模板!$A:$N,MATCH(角色!AI$1,模板表头,0),0))</f>
        <v/>
      </c>
      <c r="AJ235" s="27" t="str">
        <f>IF(VLOOKUP($L235,怪物模板!$A:$N,MATCH(角色!AJ$1,模板表头,0),0)=0,"",VLOOKUP($L235,怪物模板!$A:$N,MATCH(角色!AJ$1,模板表头,0),0))</f>
        <v/>
      </c>
      <c r="AK235" s="27" t="str">
        <f>IF(VLOOKUP($L235,怪物模板!$A:$N,MATCH(角色!AK$1,模板表头,0),0)=0,"",VLOOKUP($L235,怪物模板!$A:$N,MATCH(角色!AK$1,模板表头,0),0))</f>
        <v/>
      </c>
      <c r="AL235" s="27" t="str">
        <f>IF(VLOOKUP($L235,怪物模板!$A:$N,MATCH(角色!AL$1,模板表头,0),0)=0,"",VLOOKUP($L235,怪物模板!$A:$N,MATCH(角色!AL$1,模板表头,0),0))</f>
        <v/>
      </c>
      <c r="AM235" s="27" t="str">
        <f>VLOOKUP($L235,怪物模板!$A:$N,MATCH(角色!AM$1,模板表头,0),0)</f>
        <v>mimic_gold</v>
      </c>
      <c r="AN235" s="27">
        <v>0.9</v>
      </c>
      <c r="AO235" s="27">
        <v>1</v>
      </c>
      <c r="AP235" s="27"/>
      <c r="AQ235" s="27"/>
      <c r="AR235" s="27"/>
      <c r="AS235" s="27"/>
      <c r="AT235" s="27"/>
      <c r="AU235" s="27"/>
      <c r="AV235" s="27"/>
      <c r="AW235" s="27"/>
      <c r="AX235" s="27"/>
      <c r="AY235" s="27"/>
      <c r="AZ235" s="27"/>
      <c r="BA235" s="27"/>
      <c r="BB235" s="27"/>
      <c r="BC235" s="27"/>
      <c r="BD235" s="27"/>
      <c r="BE235" s="27"/>
      <c r="BF235" s="27"/>
      <c r="BG235" s="27"/>
      <c r="BH235" s="27"/>
      <c r="BI235" s="27">
        <f t="shared" si="51"/>
        <v>-9500</v>
      </c>
      <c r="BJ235" s="27"/>
      <c r="BK235" s="27"/>
      <c r="BL235" s="27"/>
      <c r="BM235" s="27"/>
      <c r="BN235" s="27"/>
      <c r="BO235" s="27"/>
      <c r="BP235" s="27"/>
      <c r="BQ235" s="27"/>
      <c r="BR235" s="27"/>
      <c r="BS235" s="27"/>
      <c r="BT235" s="27"/>
      <c r="BU235" s="27">
        <v>-1.2</v>
      </c>
      <c r="BV235" s="27"/>
      <c r="BW235" s="27"/>
      <c r="BX235" s="27"/>
      <c r="BY235" s="27"/>
      <c r="BZ235" s="27"/>
      <c r="CA235" s="27"/>
      <c r="CB235" s="27"/>
      <c r="CC235" s="27"/>
      <c r="CD235" s="27"/>
      <c r="CE235" s="27"/>
      <c r="CF235" s="27"/>
      <c r="CG235" s="27" t="str">
        <f t="shared" si="56"/>
        <v/>
      </c>
      <c r="CH235" s="27" t="str">
        <f t="shared" si="56"/>
        <v/>
      </c>
      <c r="CI235" s="27" t="str">
        <f t="shared" si="56"/>
        <v/>
      </c>
      <c r="CJ235" s="27" t="str">
        <f t="shared" si="56"/>
        <v/>
      </c>
      <c r="CK235" s="27" t="str">
        <f t="shared" si="56"/>
        <v/>
      </c>
      <c r="CL235" s="27" t="str">
        <f t="shared" si="56"/>
        <v/>
      </c>
      <c r="CM235" s="27" t="str">
        <f t="shared" si="56"/>
        <v/>
      </c>
      <c r="CN235" s="27" t="str">
        <f t="shared" si="56"/>
        <v/>
      </c>
      <c r="CO235" s="27" t="str">
        <f t="shared" si="56"/>
        <v/>
      </c>
    </row>
    <row r="236" spans="1:93" s="11" customFormat="1" ht="16.5" customHeight="1" x14ac:dyDescent="0.15">
      <c r="A236" s="27">
        <v>31033206</v>
      </c>
      <c r="B236" s="27" t="s">
        <v>135</v>
      </c>
      <c r="C236" s="27" t="s">
        <v>470</v>
      </c>
      <c r="D236" s="27">
        <v>1</v>
      </c>
      <c r="E236" s="27" t="s">
        <v>109</v>
      </c>
      <c r="F236" s="27">
        <v>1</v>
      </c>
      <c r="G236" s="27" t="s">
        <v>104</v>
      </c>
      <c r="H236" s="27">
        <v>1</v>
      </c>
      <c r="I236" s="27" t="str">
        <f>VLOOKUP($L236,怪物模板!$A:$N,MATCH(角色!I$1,模板表头,0),0)</f>
        <v>phy</v>
      </c>
      <c r="J236" s="27"/>
      <c r="K236" s="27"/>
      <c r="L236" s="11" t="s">
        <v>435</v>
      </c>
      <c r="M236" s="27" t="str">
        <f>VLOOKUP($L236,怪物模板!$A:$N,MATCH(角色!M$1,模板表头,0),0)</f>
        <v>无对应英雄</v>
      </c>
      <c r="N236" s="27" t="str">
        <f>VLOOKUP($L236,怪物模板!$A:$N,MATCH(角色!N$1,模板表头,0),0)</f>
        <v>夺宝奇兵专用、路线3</v>
      </c>
      <c r="O236" s="27" t="s">
        <v>38</v>
      </c>
      <c r="P236" s="27">
        <v>2</v>
      </c>
      <c r="Q236" s="27">
        <v>2</v>
      </c>
      <c r="R236" s="27">
        <f>VLOOKUP(P236,[1]辅助表!$A$2:$B$10,2,FALSE)</f>
        <v>2</v>
      </c>
      <c r="S236" s="27" t="str">
        <f>VLOOKUP($L236,怪物模板!$A:$N,MATCH(角色!S$1,模板表头,0),0)</f>
        <v>order</v>
      </c>
      <c r="T236" s="27" t="s">
        <v>138</v>
      </c>
      <c r="U236" s="27" t="s">
        <v>107</v>
      </c>
      <c r="V236" s="27"/>
      <c r="W236" s="27"/>
      <c r="X236" s="27"/>
      <c r="Y236" s="27"/>
      <c r="Z236" s="27"/>
      <c r="AA236" s="27"/>
      <c r="AB236" s="27">
        <v>8</v>
      </c>
      <c r="AC236" s="27">
        <v>10</v>
      </c>
      <c r="AD236" s="27"/>
      <c r="AE236" s="9">
        <f t="shared" si="53"/>
        <v>2</v>
      </c>
      <c r="AF236" s="27">
        <f t="shared" si="57"/>
        <v>2</v>
      </c>
      <c r="AG236" s="27" t="str">
        <f>VLOOKUP($L236,怪物模板!$A:$N,MATCH(角色!AG$1,模板表头,0),0)</f>
        <v>misc.treasure3</v>
      </c>
      <c r="AH236" s="27">
        <f>IF(VLOOKUP($L236,怪物模板!$A:$N,MATCH(角色!AH$1,模板表头,0),0)=0,"",VLOOKUP($L236,怪物模板!$A:$N,MATCH(角色!AH$1,模板表头,0),0))</f>
        <v>11999009</v>
      </c>
      <c r="AI236" s="27" t="str">
        <f>IF(VLOOKUP($L236,怪物模板!$A:$N,MATCH(角色!AI$1,模板表头,0),0)=0,"",VLOOKUP($L236,怪物模板!$A:$N,MATCH(角色!AI$1,模板表头,0),0))</f>
        <v/>
      </c>
      <c r="AJ236" s="27" t="str">
        <f>IF(VLOOKUP($L236,怪物模板!$A:$N,MATCH(角色!AJ$1,模板表头,0),0)=0,"",VLOOKUP($L236,怪物模板!$A:$N,MATCH(角色!AJ$1,模板表头,0),0))</f>
        <v/>
      </c>
      <c r="AK236" s="27" t="str">
        <f>IF(VLOOKUP($L236,怪物模板!$A:$N,MATCH(角色!AK$1,模板表头,0),0)=0,"",VLOOKUP($L236,怪物模板!$A:$N,MATCH(角色!AK$1,模板表头,0),0))</f>
        <v/>
      </c>
      <c r="AL236" s="27" t="str">
        <f>IF(VLOOKUP($L236,怪物模板!$A:$N,MATCH(角色!AL$1,模板表头,0),0)=0,"",VLOOKUP($L236,怪物模板!$A:$N,MATCH(角色!AL$1,模板表头,0),0))</f>
        <v/>
      </c>
      <c r="AM236" s="27" t="str">
        <f>VLOOKUP($L236,怪物模板!$A:$N,MATCH(角色!AM$1,模板表头,0),0)</f>
        <v>mimic</v>
      </c>
      <c r="AN236" s="27">
        <v>0.7</v>
      </c>
      <c r="AO236" s="27">
        <v>1</v>
      </c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27"/>
      <c r="BA236" s="27"/>
      <c r="BB236" s="27"/>
      <c r="BC236" s="27"/>
      <c r="BD236" s="27"/>
      <c r="BE236" s="27"/>
      <c r="BF236" s="27"/>
      <c r="BG236" s="27"/>
      <c r="BH236" s="27"/>
      <c r="BI236" s="27">
        <f t="shared" si="51"/>
        <v>-8500</v>
      </c>
      <c r="BJ236" s="27"/>
      <c r="BK236" s="27"/>
      <c r="BL236" s="27"/>
      <c r="BM236" s="27"/>
      <c r="BN236" s="27"/>
      <c r="BO236" s="27"/>
      <c r="BP236" s="27"/>
      <c r="BQ236" s="27"/>
      <c r="BR236" s="27"/>
      <c r="BS236" s="27"/>
      <c r="BT236" s="27"/>
      <c r="BU236" s="27">
        <v>-1.2</v>
      </c>
      <c r="BV236" s="27"/>
      <c r="BW236" s="27"/>
      <c r="BX236" s="27"/>
      <c r="BY236" s="27"/>
      <c r="BZ236" s="27"/>
      <c r="CA236" s="27"/>
      <c r="CB236" s="27"/>
      <c r="CC236" s="27"/>
      <c r="CD236" s="27"/>
      <c r="CE236" s="27"/>
      <c r="CF236" s="27"/>
      <c r="CG236" s="27" t="str">
        <f t="shared" si="56"/>
        <v/>
      </c>
      <c r="CH236" s="27" t="str">
        <f t="shared" si="56"/>
        <v/>
      </c>
      <c r="CI236" s="27" t="str">
        <f t="shared" si="56"/>
        <v/>
      </c>
      <c r="CJ236" s="27" t="str">
        <f t="shared" si="56"/>
        <v/>
      </c>
      <c r="CK236" s="27" t="str">
        <f t="shared" si="56"/>
        <v/>
      </c>
      <c r="CL236" s="27" t="str">
        <f t="shared" si="56"/>
        <v/>
      </c>
      <c r="CM236" s="27" t="str">
        <f t="shared" si="56"/>
        <v/>
      </c>
      <c r="CN236" s="27" t="str">
        <f t="shared" si="56"/>
        <v/>
      </c>
      <c r="CO236" s="27" t="str">
        <f t="shared" si="56"/>
        <v/>
      </c>
    </row>
    <row r="237" spans="1:93" s="11" customFormat="1" ht="16.5" customHeight="1" x14ac:dyDescent="0.15">
      <c r="A237" s="27">
        <v>31033207</v>
      </c>
      <c r="B237" s="27" t="s">
        <v>136</v>
      </c>
      <c r="C237" s="27" t="s">
        <v>470</v>
      </c>
      <c r="D237" s="27">
        <v>1</v>
      </c>
      <c r="E237" s="27" t="s">
        <v>109</v>
      </c>
      <c r="F237" s="27">
        <v>2</v>
      </c>
      <c r="G237" s="27" t="s">
        <v>104</v>
      </c>
      <c r="H237" s="27">
        <v>1</v>
      </c>
      <c r="I237" s="27" t="str">
        <f>VLOOKUP($L237,怪物模板!$A:$N,MATCH(角色!I$1,模板表头,0),0)</f>
        <v>phy</v>
      </c>
      <c r="J237" s="27"/>
      <c r="K237" s="27"/>
      <c r="L237" s="11" t="s">
        <v>436</v>
      </c>
      <c r="M237" s="27" t="str">
        <f>VLOOKUP($L237,怪物模板!$A:$N,MATCH(角色!M$1,模板表头,0),0)</f>
        <v>无对应英雄</v>
      </c>
      <c r="N237" s="27" t="str">
        <f>VLOOKUP($L237,怪物模板!$A:$N,MATCH(角色!N$1,模板表头,0),0)</f>
        <v>夺宝奇兵专用、路线3</v>
      </c>
      <c r="O237" s="27" t="s">
        <v>38</v>
      </c>
      <c r="P237" s="27">
        <v>2</v>
      </c>
      <c r="Q237" s="27">
        <v>2</v>
      </c>
      <c r="R237" s="27">
        <f>VLOOKUP(P237,[1]辅助表!$A$2:$B$10,2,FALSE)</f>
        <v>2</v>
      </c>
      <c r="S237" s="27" t="str">
        <f>VLOOKUP($L237,怪物模板!$A:$N,MATCH(角色!S$1,模板表头,0),0)</f>
        <v>order</v>
      </c>
      <c r="T237" s="27" t="s">
        <v>95</v>
      </c>
      <c r="U237" s="27" t="s">
        <v>161</v>
      </c>
      <c r="V237" s="27"/>
      <c r="W237" s="27"/>
      <c r="X237" s="27"/>
      <c r="Y237" s="27"/>
      <c r="Z237" s="27"/>
      <c r="AA237" s="27"/>
      <c r="AB237" s="27">
        <v>8</v>
      </c>
      <c r="AC237" s="27">
        <v>10</v>
      </c>
      <c r="AD237" s="27"/>
      <c r="AE237" s="9">
        <f t="shared" si="53"/>
        <v>4</v>
      </c>
      <c r="AF237" s="27">
        <f t="shared" si="57"/>
        <v>4</v>
      </c>
      <c r="AG237" s="27" t="str">
        <f>VLOOKUP($L237,怪物模板!$A:$N,MATCH(角色!AG$1,模板表头,0),0)</f>
        <v>misc.treasure3</v>
      </c>
      <c r="AH237" s="27">
        <f>IF(VLOOKUP($L237,怪物模板!$A:$N,MATCH(角色!AH$1,模板表头,0),0)=0,"",VLOOKUP($L237,怪物模板!$A:$N,MATCH(角色!AH$1,模板表头,0),0))</f>
        <v>11999009</v>
      </c>
      <c r="AI237" s="27" t="str">
        <f>IF(VLOOKUP($L237,怪物模板!$A:$N,MATCH(角色!AI$1,模板表头,0),0)=0,"",VLOOKUP($L237,怪物模板!$A:$N,MATCH(角色!AI$1,模板表头,0),0))</f>
        <v/>
      </c>
      <c r="AJ237" s="27" t="str">
        <f>IF(VLOOKUP($L237,怪物模板!$A:$N,MATCH(角色!AJ$1,模板表头,0),0)=0,"",VLOOKUP($L237,怪物模板!$A:$N,MATCH(角色!AJ$1,模板表头,0),0))</f>
        <v/>
      </c>
      <c r="AK237" s="27" t="str">
        <f>IF(VLOOKUP($L237,怪物模板!$A:$N,MATCH(角色!AK$1,模板表头,0),0)=0,"",VLOOKUP($L237,怪物模板!$A:$N,MATCH(角色!AK$1,模板表头,0),0))</f>
        <v/>
      </c>
      <c r="AL237" s="27" t="str">
        <f>IF(VLOOKUP($L237,怪物模板!$A:$N,MATCH(角色!AL$1,模板表头,0),0)=0,"",VLOOKUP($L237,怪物模板!$A:$N,MATCH(角色!AL$1,模板表头,0),0))</f>
        <v/>
      </c>
      <c r="AM237" s="27" t="str">
        <f>VLOOKUP($L237,怪物模板!$A:$N,MATCH(角色!AM$1,模板表头,0),0)</f>
        <v>mimic_silver</v>
      </c>
      <c r="AN237" s="27">
        <v>0.8</v>
      </c>
      <c r="AO237" s="27">
        <v>1</v>
      </c>
      <c r="AP237" s="27"/>
      <c r="AQ237" s="27"/>
      <c r="AR237" s="27"/>
      <c r="AS237" s="27"/>
      <c r="AT237" s="27"/>
      <c r="AU237" s="27"/>
      <c r="AV237" s="27"/>
      <c r="AW237" s="27"/>
      <c r="AX237" s="27"/>
      <c r="AY237" s="27"/>
      <c r="AZ237" s="27"/>
      <c r="BA237" s="27"/>
      <c r="BB237" s="27"/>
      <c r="BC237" s="27"/>
      <c r="BD237" s="27"/>
      <c r="BE237" s="27"/>
      <c r="BF237" s="27"/>
      <c r="BG237" s="27"/>
      <c r="BH237" s="27"/>
      <c r="BI237" s="27">
        <f t="shared" si="51"/>
        <v>-8500</v>
      </c>
      <c r="BJ237" s="27"/>
      <c r="BK237" s="27"/>
      <c r="BL237" s="27"/>
      <c r="BM237" s="27"/>
      <c r="BN237" s="27"/>
      <c r="BO237" s="27"/>
      <c r="BP237" s="27"/>
      <c r="BQ237" s="27"/>
      <c r="BR237" s="27"/>
      <c r="BS237" s="27"/>
      <c r="BT237" s="27"/>
      <c r="BU237" s="27">
        <v>-1.2</v>
      </c>
      <c r="BV237" s="27"/>
      <c r="BW237" s="27"/>
      <c r="BX237" s="27"/>
      <c r="BY237" s="27"/>
      <c r="BZ237" s="27"/>
      <c r="CA237" s="27"/>
      <c r="CB237" s="27"/>
      <c r="CC237" s="27"/>
      <c r="CD237" s="27"/>
      <c r="CE237" s="27"/>
      <c r="CF237" s="27"/>
      <c r="CG237" s="27" t="str">
        <f t="shared" si="56"/>
        <v/>
      </c>
      <c r="CH237" s="27" t="str">
        <f t="shared" si="56"/>
        <v/>
      </c>
      <c r="CI237" s="27" t="str">
        <f t="shared" si="56"/>
        <v/>
      </c>
      <c r="CJ237" s="27" t="str">
        <f t="shared" si="56"/>
        <v/>
      </c>
      <c r="CK237" s="27" t="str">
        <f t="shared" si="56"/>
        <v/>
      </c>
      <c r="CL237" s="27" t="str">
        <f t="shared" si="56"/>
        <v/>
      </c>
      <c r="CM237" s="27" t="str">
        <f t="shared" si="56"/>
        <v/>
      </c>
      <c r="CN237" s="27" t="str">
        <f t="shared" si="56"/>
        <v/>
      </c>
      <c r="CO237" s="27" t="str">
        <f t="shared" si="56"/>
        <v/>
      </c>
    </row>
    <row r="238" spans="1:93" s="11" customFormat="1" x14ac:dyDescent="0.15">
      <c r="A238" s="27">
        <v>31033208</v>
      </c>
      <c r="B238" s="27" t="s">
        <v>137</v>
      </c>
      <c r="C238" s="27" t="s">
        <v>470</v>
      </c>
      <c r="D238" s="27">
        <v>1</v>
      </c>
      <c r="E238" s="27" t="s">
        <v>109</v>
      </c>
      <c r="F238" s="27">
        <v>3</v>
      </c>
      <c r="G238" s="27" t="s">
        <v>104</v>
      </c>
      <c r="H238" s="27">
        <v>3</v>
      </c>
      <c r="I238" s="27" t="str">
        <f>VLOOKUP($L238,怪物模板!$A:$N,MATCH(角色!I$1,模板表头,0),0)</f>
        <v>mag</v>
      </c>
      <c r="J238" s="27"/>
      <c r="K238" s="27"/>
      <c r="L238" s="11" t="s">
        <v>437</v>
      </c>
      <c r="M238" s="27" t="str">
        <f>VLOOKUP($L238,怪物模板!$A:$N,MATCH(角色!M$1,模板表头,0),0)</f>
        <v>无对应英雄</v>
      </c>
      <c r="N238" s="27" t="str">
        <f>VLOOKUP($L238,怪物模板!$A:$N,MATCH(角色!N$1,模板表头,0),0)</f>
        <v>夺宝奇兵专用、路线3</v>
      </c>
      <c r="O238" s="27" t="s">
        <v>38</v>
      </c>
      <c r="P238" s="27">
        <v>7</v>
      </c>
      <c r="Q238" s="27">
        <v>4</v>
      </c>
      <c r="R238" s="27">
        <f>VLOOKUP(P238,辅助表!$A$2:$B$10,2,FALSE)</f>
        <v>4</v>
      </c>
      <c r="S238" s="27" t="str">
        <f>VLOOKUP($L238,怪物模板!$A:$N,MATCH(角色!S$1,模板表头,0),0)</f>
        <v>order</v>
      </c>
      <c r="T238" s="27" t="s">
        <v>27</v>
      </c>
      <c r="U238" s="27" t="s">
        <v>162</v>
      </c>
      <c r="V238" s="27"/>
      <c r="W238" s="27"/>
      <c r="X238" s="27"/>
      <c r="Y238" s="27"/>
      <c r="Z238" s="27"/>
      <c r="AA238" s="27"/>
      <c r="AB238" s="27">
        <v>8</v>
      </c>
      <c r="AC238" s="27">
        <v>10</v>
      </c>
      <c r="AD238" s="27"/>
      <c r="AE238" s="9">
        <f t="shared" si="53"/>
        <v>6</v>
      </c>
      <c r="AF238" s="27">
        <f t="shared" si="57"/>
        <v>6</v>
      </c>
      <c r="AG238" s="27" t="str">
        <f>VLOOKUP($L238,怪物模板!$A:$N,MATCH(角色!AG$1,模板表头,0),0)</f>
        <v>misc.treasure3</v>
      </c>
      <c r="AH238" s="27">
        <f>IF(VLOOKUP($L238,怪物模板!$A:$N,MATCH(角色!AH$1,模板表头,0),0)=0,"",VLOOKUP($L238,怪物模板!$A:$N,MATCH(角色!AH$1,模板表头,0),0))</f>
        <v>11999009</v>
      </c>
      <c r="AI238" s="27" t="str">
        <f>IF(VLOOKUP($L238,怪物模板!$A:$N,MATCH(角色!AI$1,模板表头,0),0)=0,"",VLOOKUP($L238,怪物模板!$A:$N,MATCH(角色!AI$1,模板表头,0),0))</f>
        <v/>
      </c>
      <c r="AJ238" s="27" t="str">
        <f>IF(VLOOKUP($L238,怪物模板!$A:$N,MATCH(角色!AJ$1,模板表头,0),0)=0,"",VLOOKUP($L238,怪物模板!$A:$N,MATCH(角色!AJ$1,模板表头,0),0))</f>
        <v/>
      </c>
      <c r="AK238" s="27" t="str">
        <f>IF(VLOOKUP($L238,怪物模板!$A:$N,MATCH(角色!AK$1,模板表头,0),0)=0,"",VLOOKUP($L238,怪物模板!$A:$N,MATCH(角色!AK$1,模板表头,0),0))</f>
        <v/>
      </c>
      <c r="AL238" s="27" t="str">
        <f>IF(VLOOKUP($L238,怪物模板!$A:$N,MATCH(角色!AL$1,模板表头,0),0)=0,"",VLOOKUP($L238,怪物模板!$A:$N,MATCH(角色!AL$1,模板表头,0),0))</f>
        <v/>
      </c>
      <c r="AM238" s="27" t="str">
        <f>VLOOKUP($L238,怪物模板!$A:$N,MATCH(角色!AM$1,模板表头,0),0)</f>
        <v>mimic_gold</v>
      </c>
      <c r="AN238" s="27">
        <v>0.9</v>
      </c>
      <c r="AO238" s="27">
        <v>1</v>
      </c>
      <c r="AP238" s="27"/>
      <c r="AQ238" s="27"/>
      <c r="AR238" s="27"/>
      <c r="AS238" s="27"/>
      <c r="AT238" s="27"/>
      <c r="AU238" s="27"/>
      <c r="AV238" s="27"/>
      <c r="AW238" s="27"/>
      <c r="AX238" s="27"/>
      <c r="AY238" s="27"/>
      <c r="AZ238" s="27"/>
      <c r="BA238" s="27"/>
      <c r="BB238" s="27"/>
      <c r="BC238" s="27"/>
      <c r="BD238" s="27"/>
      <c r="BE238" s="27"/>
      <c r="BF238" s="27"/>
      <c r="BG238" s="27"/>
      <c r="BH238" s="27"/>
      <c r="BI238" s="27">
        <f t="shared" si="51"/>
        <v>-8500</v>
      </c>
      <c r="BJ238" s="27"/>
      <c r="BK238" s="27"/>
      <c r="BL238" s="27"/>
      <c r="BM238" s="27"/>
      <c r="BN238" s="27"/>
      <c r="BO238" s="27"/>
      <c r="BP238" s="27"/>
      <c r="BQ238" s="27"/>
      <c r="BR238" s="27"/>
      <c r="BS238" s="27"/>
      <c r="BT238" s="27"/>
      <c r="BU238" s="27">
        <v>-1.2</v>
      </c>
      <c r="BV238" s="27"/>
      <c r="BW238" s="27"/>
      <c r="BX238" s="27"/>
      <c r="BY238" s="27"/>
      <c r="BZ238" s="27"/>
      <c r="CA238" s="27"/>
      <c r="CB238" s="27"/>
      <c r="CC238" s="27"/>
      <c r="CD238" s="27"/>
      <c r="CE238" s="27"/>
      <c r="CF238" s="27"/>
      <c r="CG238" s="27" t="str">
        <f t="shared" si="56"/>
        <v/>
      </c>
      <c r="CH238" s="27" t="str">
        <f t="shared" si="56"/>
        <v/>
      </c>
      <c r="CI238" s="27" t="str">
        <f t="shared" si="56"/>
        <v/>
      </c>
      <c r="CJ238" s="27" t="str">
        <f t="shared" si="56"/>
        <v/>
      </c>
      <c r="CK238" s="27" t="str">
        <f t="shared" si="56"/>
        <v/>
      </c>
      <c r="CL238" s="27" t="str">
        <f t="shared" si="56"/>
        <v/>
      </c>
      <c r="CM238" s="27" t="str">
        <f t="shared" si="56"/>
        <v/>
      </c>
      <c r="CN238" s="27" t="str">
        <f t="shared" si="56"/>
        <v/>
      </c>
      <c r="CO238" s="27" t="str">
        <f t="shared" si="56"/>
        <v/>
      </c>
    </row>
    <row r="239" spans="1:93" s="11" customFormat="1" ht="16.5" customHeight="1" x14ac:dyDescent="0.15">
      <c r="A239" s="27">
        <v>31033209</v>
      </c>
      <c r="B239" s="27" t="s">
        <v>135</v>
      </c>
      <c r="C239" s="27" t="s">
        <v>470</v>
      </c>
      <c r="D239" s="27">
        <v>1</v>
      </c>
      <c r="E239" s="27" t="s">
        <v>109</v>
      </c>
      <c r="F239" s="27">
        <v>1</v>
      </c>
      <c r="G239" s="27" t="s">
        <v>104</v>
      </c>
      <c r="H239" s="27">
        <v>1</v>
      </c>
      <c r="I239" s="27" t="str">
        <f>VLOOKUP($L239,怪物模板!$A:$N,MATCH(角色!I$1,模板表头,0),0)</f>
        <v>phy</v>
      </c>
      <c r="J239" s="27"/>
      <c r="K239" s="27"/>
      <c r="L239" s="11" t="s">
        <v>438</v>
      </c>
      <c r="M239" s="27" t="str">
        <f>VLOOKUP($L239,怪物模板!$A:$N,MATCH(角色!M$1,模板表头,0),0)</f>
        <v>无对应英雄</v>
      </c>
      <c r="N239" s="27" t="str">
        <f>VLOOKUP($L239,怪物模板!$A:$N,MATCH(角色!N$1,模板表头,0),0)</f>
        <v>夺宝奇兵专用、路线4</v>
      </c>
      <c r="O239" s="27" t="s">
        <v>38</v>
      </c>
      <c r="P239" s="27">
        <v>2</v>
      </c>
      <c r="Q239" s="27">
        <v>2</v>
      </c>
      <c r="R239" s="27">
        <f>VLOOKUP(P239,[1]辅助表!$A$2:$B$10,2,FALSE)</f>
        <v>2</v>
      </c>
      <c r="S239" s="27" t="str">
        <f>VLOOKUP($L239,怪物模板!$A:$N,MATCH(角色!S$1,模板表头,0),0)</f>
        <v>order</v>
      </c>
      <c r="T239" s="27" t="s">
        <v>138</v>
      </c>
      <c r="U239" s="27" t="s">
        <v>107</v>
      </c>
      <c r="V239" s="27"/>
      <c r="W239" s="27"/>
      <c r="X239" s="27"/>
      <c r="Y239" s="27"/>
      <c r="Z239" s="27"/>
      <c r="AA239" s="27"/>
      <c r="AB239" s="27">
        <v>8</v>
      </c>
      <c r="AC239" s="27">
        <v>10</v>
      </c>
      <c r="AD239" s="27"/>
      <c r="AE239" s="9">
        <f t="shared" si="53"/>
        <v>2</v>
      </c>
      <c r="AF239" s="27">
        <f t="shared" si="57"/>
        <v>2</v>
      </c>
      <c r="AG239" s="27" t="str">
        <f>VLOOKUP($L239,怪物模板!$A:$N,MATCH(角色!AG$1,模板表头,0),0)</f>
        <v>misc.treasure4</v>
      </c>
      <c r="AH239" s="27">
        <f>IF(VLOOKUP($L239,怪物模板!$A:$N,MATCH(角色!AH$1,模板表头,0),0)=0,"",VLOOKUP($L239,怪物模板!$A:$N,MATCH(角色!AH$1,模板表头,0),0))</f>
        <v>11999009</v>
      </c>
      <c r="AI239" s="27" t="str">
        <f>IF(VLOOKUP($L239,怪物模板!$A:$N,MATCH(角色!AI$1,模板表头,0),0)=0,"",VLOOKUP($L239,怪物模板!$A:$N,MATCH(角色!AI$1,模板表头,0),0))</f>
        <v/>
      </c>
      <c r="AJ239" s="27" t="str">
        <f>IF(VLOOKUP($L239,怪物模板!$A:$N,MATCH(角色!AJ$1,模板表头,0),0)=0,"",VLOOKUP($L239,怪物模板!$A:$N,MATCH(角色!AJ$1,模板表头,0),0))</f>
        <v/>
      </c>
      <c r="AK239" s="27" t="str">
        <f>IF(VLOOKUP($L239,怪物模板!$A:$N,MATCH(角色!AK$1,模板表头,0),0)=0,"",VLOOKUP($L239,怪物模板!$A:$N,MATCH(角色!AK$1,模板表头,0),0))</f>
        <v/>
      </c>
      <c r="AL239" s="27" t="str">
        <f>IF(VLOOKUP($L239,怪物模板!$A:$N,MATCH(角色!AL$1,模板表头,0),0)=0,"",VLOOKUP($L239,怪物模板!$A:$N,MATCH(角色!AL$1,模板表头,0),0))</f>
        <v/>
      </c>
      <c r="AM239" s="27" t="str">
        <f>VLOOKUP($L239,怪物模板!$A:$N,MATCH(角色!AM$1,模板表头,0),0)</f>
        <v>mimic</v>
      </c>
      <c r="AN239" s="27">
        <v>0.7</v>
      </c>
      <c r="AO239" s="27">
        <v>1</v>
      </c>
      <c r="AP239" s="27"/>
      <c r="AQ239" s="27"/>
      <c r="AR239" s="27"/>
      <c r="AS239" s="27"/>
      <c r="AT239" s="27"/>
      <c r="AU239" s="27"/>
      <c r="AV239" s="27"/>
      <c r="AW239" s="27"/>
      <c r="AX239" s="27"/>
      <c r="AY239" s="27"/>
      <c r="AZ239" s="27"/>
      <c r="BA239" s="27"/>
      <c r="BB239" s="27"/>
      <c r="BC239" s="27"/>
      <c r="BD239" s="27"/>
      <c r="BE239" s="27"/>
      <c r="BF239" s="27"/>
      <c r="BG239" s="27"/>
      <c r="BH239" s="27"/>
      <c r="BI239" s="27">
        <f t="shared" si="51"/>
        <v>-8500</v>
      </c>
      <c r="BJ239" s="27"/>
      <c r="BK239" s="27"/>
      <c r="BL239" s="27"/>
      <c r="BM239" s="27"/>
      <c r="BN239" s="27"/>
      <c r="BO239" s="27"/>
      <c r="BP239" s="27"/>
      <c r="BQ239" s="27"/>
      <c r="BR239" s="27"/>
      <c r="BS239" s="27"/>
      <c r="BT239" s="27"/>
      <c r="BU239" s="27">
        <v>-1.2</v>
      </c>
      <c r="BV239" s="27"/>
      <c r="BW239" s="27"/>
      <c r="BX239" s="27"/>
      <c r="BY239" s="27"/>
      <c r="BZ239" s="27"/>
      <c r="CA239" s="27"/>
      <c r="CB239" s="27"/>
      <c r="CC239" s="27"/>
      <c r="CD239" s="27"/>
      <c r="CE239" s="27"/>
      <c r="CF239" s="27"/>
      <c r="CG239" s="27" t="str">
        <f t="shared" si="56"/>
        <v/>
      </c>
      <c r="CH239" s="27" t="str">
        <f t="shared" si="56"/>
        <v/>
      </c>
      <c r="CI239" s="27" t="str">
        <f t="shared" si="56"/>
        <v/>
      </c>
      <c r="CJ239" s="27" t="str">
        <f t="shared" si="56"/>
        <v/>
      </c>
      <c r="CK239" s="27" t="str">
        <f t="shared" si="56"/>
        <v/>
      </c>
      <c r="CL239" s="27" t="str">
        <f t="shared" si="56"/>
        <v/>
      </c>
      <c r="CM239" s="27" t="str">
        <f t="shared" si="56"/>
        <v/>
      </c>
      <c r="CN239" s="27" t="str">
        <f t="shared" si="56"/>
        <v/>
      </c>
      <c r="CO239" s="27" t="str">
        <f t="shared" si="56"/>
        <v/>
      </c>
    </row>
    <row r="240" spans="1:93" s="11" customFormat="1" ht="16.5" customHeight="1" x14ac:dyDescent="0.15">
      <c r="A240" s="27">
        <v>31033210</v>
      </c>
      <c r="B240" s="27" t="s">
        <v>136</v>
      </c>
      <c r="C240" s="27" t="s">
        <v>470</v>
      </c>
      <c r="D240" s="27">
        <v>1</v>
      </c>
      <c r="E240" s="27" t="s">
        <v>109</v>
      </c>
      <c r="F240" s="27">
        <v>2</v>
      </c>
      <c r="G240" s="27" t="s">
        <v>104</v>
      </c>
      <c r="H240" s="27">
        <v>1</v>
      </c>
      <c r="I240" s="27" t="str">
        <f>VLOOKUP($L240,怪物模板!$A:$N,MATCH(角色!I$1,模板表头,0),0)</f>
        <v>phy</v>
      </c>
      <c r="J240" s="27"/>
      <c r="K240" s="27"/>
      <c r="L240" s="11" t="s">
        <v>439</v>
      </c>
      <c r="M240" s="27" t="str">
        <f>VLOOKUP($L240,怪物模板!$A:$N,MATCH(角色!M$1,模板表头,0),0)</f>
        <v>无对应英雄</v>
      </c>
      <c r="N240" s="27" t="str">
        <f>VLOOKUP($L240,怪物模板!$A:$N,MATCH(角色!N$1,模板表头,0),0)</f>
        <v>夺宝奇兵专用、路线4</v>
      </c>
      <c r="O240" s="27" t="s">
        <v>38</v>
      </c>
      <c r="P240" s="27">
        <v>2</v>
      </c>
      <c r="Q240" s="27">
        <v>2</v>
      </c>
      <c r="R240" s="27">
        <f>VLOOKUP(P240,[1]辅助表!$A$2:$B$10,2,FALSE)</f>
        <v>2</v>
      </c>
      <c r="S240" s="27" t="str">
        <f>VLOOKUP($L240,怪物模板!$A:$N,MATCH(角色!S$1,模板表头,0),0)</f>
        <v>order</v>
      </c>
      <c r="T240" s="27" t="s">
        <v>95</v>
      </c>
      <c r="U240" s="27" t="s">
        <v>161</v>
      </c>
      <c r="V240" s="27"/>
      <c r="W240" s="27"/>
      <c r="X240" s="27"/>
      <c r="Y240" s="27"/>
      <c r="Z240" s="27"/>
      <c r="AA240" s="27"/>
      <c r="AB240" s="27">
        <v>8</v>
      </c>
      <c r="AC240" s="27">
        <v>10</v>
      </c>
      <c r="AD240" s="27"/>
      <c r="AE240" s="9">
        <f t="shared" si="53"/>
        <v>4</v>
      </c>
      <c r="AF240" s="27">
        <f t="shared" si="57"/>
        <v>4</v>
      </c>
      <c r="AG240" s="27" t="str">
        <f>VLOOKUP($L240,怪物模板!$A:$N,MATCH(角色!AG$1,模板表头,0),0)</f>
        <v>misc.treasure4</v>
      </c>
      <c r="AH240" s="27">
        <f>IF(VLOOKUP($L240,怪物模板!$A:$N,MATCH(角色!AH$1,模板表头,0),0)=0,"",VLOOKUP($L240,怪物模板!$A:$N,MATCH(角色!AH$1,模板表头,0),0))</f>
        <v>11999009</v>
      </c>
      <c r="AI240" s="27" t="str">
        <f>IF(VLOOKUP($L240,怪物模板!$A:$N,MATCH(角色!AI$1,模板表头,0),0)=0,"",VLOOKUP($L240,怪物模板!$A:$N,MATCH(角色!AI$1,模板表头,0),0))</f>
        <v/>
      </c>
      <c r="AJ240" s="27" t="str">
        <f>IF(VLOOKUP($L240,怪物模板!$A:$N,MATCH(角色!AJ$1,模板表头,0),0)=0,"",VLOOKUP($L240,怪物模板!$A:$N,MATCH(角色!AJ$1,模板表头,0),0))</f>
        <v/>
      </c>
      <c r="AK240" s="27" t="str">
        <f>IF(VLOOKUP($L240,怪物模板!$A:$N,MATCH(角色!AK$1,模板表头,0),0)=0,"",VLOOKUP($L240,怪物模板!$A:$N,MATCH(角色!AK$1,模板表头,0),0))</f>
        <v/>
      </c>
      <c r="AL240" s="27" t="str">
        <f>IF(VLOOKUP($L240,怪物模板!$A:$N,MATCH(角色!AL$1,模板表头,0),0)=0,"",VLOOKUP($L240,怪物模板!$A:$N,MATCH(角色!AL$1,模板表头,0),0))</f>
        <v/>
      </c>
      <c r="AM240" s="27" t="str">
        <f>VLOOKUP($L240,怪物模板!$A:$N,MATCH(角色!AM$1,模板表头,0),0)</f>
        <v>mimic_silver</v>
      </c>
      <c r="AN240" s="27">
        <v>0.8</v>
      </c>
      <c r="AO240" s="27">
        <v>1</v>
      </c>
      <c r="AP240" s="27"/>
      <c r="AQ240" s="27"/>
      <c r="AR240" s="27"/>
      <c r="AS240" s="27"/>
      <c r="AT240" s="27"/>
      <c r="AU240" s="27"/>
      <c r="AV240" s="27"/>
      <c r="AW240" s="27"/>
      <c r="AX240" s="27"/>
      <c r="AY240" s="27"/>
      <c r="AZ240" s="27"/>
      <c r="BA240" s="27"/>
      <c r="BB240" s="27"/>
      <c r="BC240" s="27"/>
      <c r="BD240" s="27"/>
      <c r="BE240" s="27"/>
      <c r="BF240" s="27"/>
      <c r="BG240" s="27"/>
      <c r="BH240" s="27"/>
      <c r="BI240" s="27">
        <f t="shared" si="51"/>
        <v>-8500</v>
      </c>
      <c r="BJ240" s="27"/>
      <c r="BK240" s="27"/>
      <c r="BL240" s="27"/>
      <c r="BM240" s="27"/>
      <c r="BN240" s="27"/>
      <c r="BO240" s="27"/>
      <c r="BP240" s="27"/>
      <c r="BQ240" s="27"/>
      <c r="BR240" s="27"/>
      <c r="BS240" s="27"/>
      <c r="BT240" s="27"/>
      <c r="BU240" s="27">
        <v>-1.2</v>
      </c>
      <c r="BV240" s="27"/>
      <c r="BW240" s="27"/>
      <c r="BX240" s="27"/>
      <c r="BY240" s="27"/>
      <c r="BZ240" s="27"/>
      <c r="CA240" s="27"/>
      <c r="CB240" s="27"/>
      <c r="CC240" s="27"/>
      <c r="CD240" s="27"/>
      <c r="CE240" s="27"/>
      <c r="CF240" s="27"/>
      <c r="CG240" s="27" t="str">
        <f t="shared" ref="CG240:CO248" si="58">IF($G240="boss",5000,"")</f>
        <v/>
      </c>
      <c r="CH240" s="27" t="str">
        <f t="shared" si="58"/>
        <v/>
      </c>
      <c r="CI240" s="27" t="str">
        <f t="shared" si="58"/>
        <v/>
      </c>
      <c r="CJ240" s="27" t="str">
        <f t="shared" si="58"/>
        <v/>
      </c>
      <c r="CK240" s="27" t="str">
        <f t="shared" si="58"/>
        <v/>
      </c>
      <c r="CL240" s="27" t="str">
        <f t="shared" si="58"/>
        <v/>
      </c>
      <c r="CM240" s="27" t="str">
        <f t="shared" si="58"/>
        <v/>
      </c>
      <c r="CN240" s="27" t="str">
        <f t="shared" si="58"/>
        <v/>
      </c>
      <c r="CO240" s="27" t="str">
        <f t="shared" si="58"/>
        <v/>
      </c>
    </row>
    <row r="241" spans="1:93" s="11" customFormat="1" x14ac:dyDescent="0.15">
      <c r="A241" s="27">
        <v>31033211</v>
      </c>
      <c r="B241" s="27" t="s">
        <v>137</v>
      </c>
      <c r="C241" s="27" t="s">
        <v>470</v>
      </c>
      <c r="D241" s="27">
        <v>1</v>
      </c>
      <c r="E241" s="27" t="s">
        <v>109</v>
      </c>
      <c r="F241" s="27">
        <v>3</v>
      </c>
      <c r="G241" s="27" t="s">
        <v>104</v>
      </c>
      <c r="H241" s="27">
        <v>3</v>
      </c>
      <c r="I241" s="27" t="str">
        <f>VLOOKUP($L241,怪物模板!$A:$N,MATCH(角色!I$1,模板表头,0),0)</f>
        <v>mag</v>
      </c>
      <c r="J241" s="27"/>
      <c r="K241" s="27"/>
      <c r="L241" s="11" t="s">
        <v>440</v>
      </c>
      <c r="M241" s="27" t="str">
        <f>VLOOKUP($L241,怪物模板!$A:$N,MATCH(角色!M$1,模板表头,0),0)</f>
        <v>无对应英雄</v>
      </c>
      <c r="N241" s="27" t="str">
        <f>VLOOKUP($L241,怪物模板!$A:$N,MATCH(角色!N$1,模板表头,0),0)</f>
        <v>夺宝奇兵专用、路线4</v>
      </c>
      <c r="O241" s="27" t="s">
        <v>38</v>
      </c>
      <c r="P241" s="27">
        <v>7</v>
      </c>
      <c r="Q241" s="27">
        <v>4</v>
      </c>
      <c r="R241" s="27">
        <f>VLOOKUP(P241,辅助表!$A$2:$B$10,2,FALSE)</f>
        <v>4</v>
      </c>
      <c r="S241" s="27" t="str">
        <f>VLOOKUP($L241,怪物模板!$A:$N,MATCH(角色!S$1,模板表头,0),0)</f>
        <v>order</v>
      </c>
      <c r="T241" s="27" t="s">
        <v>27</v>
      </c>
      <c r="U241" s="27" t="s">
        <v>162</v>
      </c>
      <c r="V241" s="27"/>
      <c r="W241" s="27"/>
      <c r="X241" s="27"/>
      <c r="Y241" s="27"/>
      <c r="Z241" s="27"/>
      <c r="AA241" s="27"/>
      <c r="AB241" s="27">
        <v>8</v>
      </c>
      <c r="AC241" s="27">
        <v>10</v>
      </c>
      <c r="AD241" s="27"/>
      <c r="AE241" s="9">
        <f t="shared" si="53"/>
        <v>6</v>
      </c>
      <c r="AF241" s="27">
        <f t="shared" si="57"/>
        <v>6</v>
      </c>
      <c r="AG241" s="27" t="str">
        <f>VLOOKUP($L241,怪物模板!$A:$N,MATCH(角色!AG$1,模板表头,0),0)</f>
        <v>misc.treasure4</v>
      </c>
      <c r="AH241" s="27">
        <f>IF(VLOOKUP($L241,怪物模板!$A:$N,MATCH(角色!AH$1,模板表头,0),0)=0,"",VLOOKUP($L241,怪物模板!$A:$N,MATCH(角色!AH$1,模板表头,0),0))</f>
        <v>11999009</v>
      </c>
      <c r="AI241" s="27" t="str">
        <f>IF(VLOOKUP($L241,怪物模板!$A:$N,MATCH(角色!AI$1,模板表头,0),0)=0,"",VLOOKUP($L241,怪物模板!$A:$N,MATCH(角色!AI$1,模板表头,0),0))</f>
        <v/>
      </c>
      <c r="AJ241" s="27" t="str">
        <f>IF(VLOOKUP($L241,怪物模板!$A:$N,MATCH(角色!AJ$1,模板表头,0),0)=0,"",VLOOKUP($L241,怪物模板!$A:$N,MATCH(角色!AJ$1,模板表头,0),0))</f>
        <v/>
      </c>
      <c r="AK241" s="27" t="str">
        <f>IF(VLOOKUP($L241,怪物模板!$A:$N,MATCH(角色!AK$1,模板表头,0),0)=0,"",VLOOKUP($L241,怪物模板!$A:$N,MATCH(角色!AK$1,模板表头,0),0))</f>
        <v/>
      </c>
      <c r="AL241" s="27" t="str">
        <f>IF(VLOOKUP($L241,怪物模板!$A:$N,MATCH(角色!AL$1,模板表头,0),0)=0,"",VLOOKUP($L241,怪物模板!$A:$N,MATCH(角色!AL$1,模板表头,0),0))</f>
        <v/>
      </c>
      <c r="AM241" s="27" t="str">
        <f>VLOOKUP($L241,怪物模板!$A:$N,MATCH(角色!AM$1,模板表头,0),0)</f>
        <v>mimic_gold</v>
      </c>
      <c r="AN241" s="27">
        <v>0.9</v>
      </c>
      <c r="AO241" s="27">
        <v>1</v>
      </c>
      <c r="AP241" s="27"/>
      <c r="AQ241" s="27"/>
      <c r="AR241" s="27"/>
      <c r="AS241" s="27"/>
      <c r="AT241" s="27"/>
      <c r="AU241" s="27"/>
      <c r="AV241" s="27"/>
      <c r="AW241" s="27"/>
      <c r="AX241" s="27"/>
      <c r="AY241" s="27"/>
      <c r="AZ241" s="27"/>
      <c r="BA241" s="27"/>
      <c r="BB241" s="27"/>
      <c r="BC241" s="27"/>
      <c r="BD241" s="27"/>
      <c r="BE241" s="27"/>
      <c r="BF241" s="27"/>
      <c r="BG241" s="27"/>
      <c r="BH241" s="27"/>
      <c r="BI241" s="27">
        <f t="shared" ref="BI241:BI292" si="59">BI220</f>
        <v>-8500</v>
      </c>
      <c r="BJ241" s="27"/>
      <c r="BK241" s="27"/>
      <c r="BL241" s="27"/>
      <c r="BM241" s="27"/>
      <c r="BN241" s="27"/>
      <c r="BO241" s="27"/>
      <c r="BP241" s="27"/>
      <c r="BQ241" s="27"/>
      <c r="BR241" s="27"/>
      <c r="BS241" s="27"/>
      <c r="BT241" s="27"/>
      <c r="BU241" s="27">
        <v>-1.2</v>
      </c>
      <c r="BV241" s="27"/>
      <c r="BW241" s="27"/>
      <c r="BX241" s="27"/>
      <c r="BY241" s="27"/>
      <c r="BZ241" s="27"/>
      <c r="CA241" s="27"/>
      <c r="CB241" s="27"/>
      <c r="CC241" s="27"/>
      <c r="CD241" s="27"/>
      <c r="CE241" s="27"/>
      <c r="CF241" s="27"/>
      <c r="CG241" s="27" t="str">
        <f t="shared" si="58"/>
        <v/>
      </c>
      <c r="CH241" s="27" t="str">
        <f t="shared" si="58"/>
        <v/>
      </c>
      <c r="CI241" s="27" t="str">
        <f t="shared" si="58"/>
        <v/>
      </c>
      <c r="CJ241" s="27" t="str">
        <f t="shared" si="58"/>
        <v/>
      </c>
      <c r="CK241" s="27" t="str">
        <f t="shared" si="58"/>
        <v/>
      </c>
      <c r="CL241" s="27" t="str">
        <f t="shared" si="58"/>
        <v/>
      </c>
      <c r="CM241" s="27" t="str">
        <f t="shared" si="58"/>
        <v/>
      </c>
      <c r="CN241" s="27" t="str">
        <f t="shared" si="58"/>
        <v/>
      </c>
      <c r="CO241" s="27" t="str">
        <f t="shared" si="58"/>
        <v/>
      </c>
    </row>
    <row r="242" spans="1:93" s="11" customFormat="1" ht="16.5" customHeight="1" x14ac:dyDescent="0.15">
      <c r="A242" s="27">
        <v>31033212</v>
      </c>
      <c r="B242" s="27" t="s">
        <v>135</v>
      </c>
      <c r="C242" s="27" t="s">
        <v>471</v>
      </c>
      <c r="D242" s="27">
        <v>1</v>
      </c>
      <c r="E242" s="27" t="s">
        <v>109</v>
      </c>
      <c r="F242" s="27">
        <v>1</v>
      </c>
      <c r="G242" s="27" t="s">
        <v>104</v>
      </c>
      <c r="H242" s="27">
        <v>1</v>
      </c>
      <c r="I242" s="27" t="str">
        <f>VLOOKUP($L242,怪物模板!$A:$N,MATCH(角色!I$1,模板表头,0),0)</f>
        <v>phy</v>
      </c>
      <c r="J242" s="27"/>
      <c r="K242" s="27"/>
      <c r="L242" s="27" t="s">
        <v>429</v>
      </c>
      <c r="M242" s="27" t="str">
        <f>VLOOKUP($L242,怪物模板!$A:$N,MATCH(角色!M$1,模板表头,0),0)</f>
        <v>无对应英雄</v>
      </c>
      <c r="N242" s="27" t="str">
        <f>VLOOKUP($L242,怪物模板!$A:$N,MATCH(角色!N$1,模板表头,0),0)</f>
        <v>夺宝奇兵专用、路线5</v>
      </c>
      <c r="O242" s="27" t="s">
        <v>38</v>
      </c>
      <c r="P242" s="27">
        <v>2</v>
      </c>
      <c r="Q242" s="27">
        <v>2</v>
      </c>
      <c r="R242" s="27">
        <f>VLOOKUP(P242,[1]辅助表!$A$2:$B$10,2,FALSE)</f>
        <v>2</v>
      </c>
      <c r="S242" s="27" t="str">
        <f>VLOOKUP($L242,怪物模板!$A:$N,MATCH(角色!S$1,模板表头,0),0)</f>
        <v>order</v>
      </c>
      <c r="T242" s="27" t="s">
        <v>138</v>
      </c>
      <c r="U242" s="27" t="s">
        <v>107</v>
      </c>
      <c r="V242" s="27"/>
      <c r="W242" s="27"/>
      <c r="X242" s="27"/>
      <c r="Y242" s="27"/>
      <c r="Z242" s="27"/>
      <c r="AA242" s="27"/>
      <c r="AB242" s="27">
        <v>8</v>
      </c>
      <c r="AC242" s="27">
        <v>10</v>
      </c>
      <c r="AD242" s="27"/>
      <c r="AE242" s="9">
        <f t="shared" si="53"/>
        <v>2</v>
      </c>
      <c r="AF242" s="27">
        <f t="shared" si="57"/>
        <v>2</v>
      </c>
      <c r="AG242" s="27" t="str">
        <f>VLOOKUP($L242,怪物模板!$A:$N,MATCH(角色!AG$1,模板表头,0),0)</f>
        <v>misc.treasure5</v>
      </c>
      <c r="AH242" s="27">
        <f>IF(VLOOKUP($L242,怪物模板!$A:$N,MATCH(角色!AH$1,模板表头,0),0)=0,"",VLOOKUP($L242,怪物模板!$A:$N,MATCH(角色!AH$1,模板表头,0),0))</f>
        <v>11999009</v>
      </c>
      <c r="AI242" s="27" t="str">
        <f>IF(VLOOKUP($L242,怪物模板!$A:$N,MATCH(角色!AI$1,模板表头,0),0)=0,"",VLOOKUP($L242,怪物模板!$A:$N,MATCH(角色!AI$1,模板表头,0),0))</f>
        <v/>
      </c>
      <c r="AJ242" s="27" t="str">
        <f>IF(VLOOKUP($L242,怪物模板!$A:$N,MATCH(角色!AJ$1,模板表头,0),0)=0,"",VLOOKUP($L242,怪物模板!$A:$N,MATCH(角色!AJ$1,模板表头,0),0))</f>
        <v/>
      </c>
      <c r="AK242" s="27" t="str">
        <f>IF(VLOOKUP($L242,怪物模板!$A:$N,MATCH(角色!AK$1,模板表头,0),0)=0,"",VLOOKUP($L242,怪物模板!$A:$N,MATCH(角色!AK$1,模板表头,0),0))</f>
        <v/>
      </c>
      <c r="AL242" s="27" t="str">
        <f>IF(VLOOKUP($L242,怪物模板!$A:$N,MATCH(角色!AL$1,模板表头,0),0)=0,"",VLOOKUP($L242,怪物模板!$A:$N,MATCH(角色!AL$1,模板表头,0),0))</f>
        <v/>
      </c>
      <c r="AM242" s="27" t="str">
        <f>VLOOKUP($L242,怪物模板!$A:$N,MATCH(角色!AM$1,模板表头,0),0)</f>
        <v>mimic</v>
      </c>
      <c r="AN242" s="27">
        <v>0.7</v>
      </c>
      <c r="AO242" s="27">
        <v>1</v>
      </c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  <c r="BE242" s="27"/>
      <c r="BF242" s="27"/>
      <c r="BG242" s="27"/>
      <c r="BH242" s="27"/>
      <c r="BI242" s="27">
        <f t="shared" si="59"/>
        <v>-7500</v>
      </c>
      <c r="BJ242" s="27"/>
      <c r="BK242" s="27"/>
      <c r="BL242" s="27"/>
      <c r="BM242" s="27"/>
      <c r="BN242" s="27"/>
      <c r="BO242" s="27"/>
      <c r="BP242" s="27"/>
      <c r="BQ242" s="27"/>
      <c r="BR242" s="27"/>
      <c r="BS242" s="27"/>
      <c r="BT242" s="27"/>
      <c r="BU242" s="27">
        <v>-1.2</v>
      </c>
      <c r="BV242" s="27"/>
      <c r="BW242" s="27"/>
      <c r="BX242" s="27"/>
      <c r="BY242" s="27"/>
      <c r="BZ242" s="27"/>
      <c r="CA242" s="27"/>
      <c r="CB242" s="27"/>
      <c r="CC242" s="27"/>
      <c r="CD242" s="27"/>
      <c r="CE242" s="27"/>
      <c r="CF242" s="27"/>
      <c r="CG242" s="27" t="str">
        <f t="shared" si="58"/>
        <v/>
      </c>
      <c r="CH242" s="27" t="str">
        <f t="shared" si="58"/>
        <v/>
      </c>
      <c r="CI242" s="27" t="str">
        <f t="shared" si="58"/>
        <v/>
      </c>
      <c r="CJ242" s="27" t="str">
        <f t="shared" si="58"/>
        <v/>
      </c>
      <c r="CK242" s="27" t="str">
        <f t="shared" si="58"/>
        <v/>
      </c>
      <c r="CL242" s="27" t="str">
        <f t="shared" si="58"/>
        <v/>
      </c>
      <c r="CM242" s="27" t="str">
        <f t="shared" si="58"/>
        <v/>
      </c>
      <c r="CN242" s="27" t="str">
        <f t="shared" si="58"/>
        <v/>
      </c>
      <c r="CO242" s="27" t="str">
        <f t="shared" si="58"/>
        <v/>
      </c>
    </row>
    <row r="243" spans="1:93" s="11" customFormat="1" ht="16.5" customHeight="1" x14ac:dyDescent="0.15">
      <c r="A243" s="27">
        <v>31033213</v>
      </c>
      <c r="B243" s="27" t="s">
        <v>136</v>
      </c>
      <c r="C243" s="27" t="s">
        <v>471</v>
      </c>
      <c r="D243" s="27">
        <v>1</v>
      </c>
      <c r="E243" s="27" t="s">
        <v>109</v>
      </c>
      <c r="F243" s="27">
        <v>2</v>
      </c>
      <c r="G243" s="27" t="s">
        <v>104</v>
      </c>
      <c r="H243" s="27">
        <v>1</v>
      </c>
      <c r="I243" s="27" t="str">
        <f>VLOOKUP($L243,怪物模板!$A:$N,MATCH(角色!I$1,模板表头,0),0)</f>
        <v>phy</v>
      </c>
      <c r="J243" s="27"/>
      <c r="K243" s="27"/>
      <c r="L243" s="27" t="s">
        <v>430</v>
      </c>
      <c r="M243" s="27" t="str">
        <f>VLOOKUP($L243,怪物模板!$A:$N,MATCH(角色!M$1,模板表头,0),0)</f>
        <v>无对应英雄</v>
      </c>
      <c r="N243" s="27" t="str">
        <f>VLOOKUP($L243,怪物模板!$A:$N,MATCH(角色!N$1,模板表头,0),0)</f>
        <v>夺宝奇兵专用、路线5</v>
      </c>
      <c r="O243" s="27" t="s">
        <v>38</v>
      </c>
      <c r="P243" s="27">
        <v>2</v>
      </c>
      <c r="Q243" s="27">
        <v>2</v>
      </c>
      <c r="R243" s="27">
        <f>VLOOKUP(P243,[1]辅助表!$A$2:$B$10,2,FALSE)</f>
        <v>2</v>
      </c>
      <c r="S243" s="27" t="str">
        <f>VLOOKUP($L243,怪物模板!$A:$N,MATCH(角色!S$1,模板表头,0),0)</f>
        <v>order</v>
      </c>
      <c r="T243" s="27" t="s">
        <v>95</v>
      </c>
      <c r="U243" s="27" t="s">
        <v>161</v>
      </c>
      <c r="V243" s="27"/>
      <c r="W243" s="27"/>
      <c r="X243" s="27"/>
      <c r="Y243" s="27"/>
      <c r="Z243" s="27"/>
      <c r="AA243" s="27"/>
      <c r="AB243" s="27">
        <v>8</v>
      </c>
      <c r="AC243" s="27">
        <v>10</v>
      </c>
      <c r="AD243" s="27"/>
      <c r="AE243" s="9">
        <f t="shared" si="53"/>
        <v>4</v>
      </c>
      <c r="AF243" s="27">
        <f t="shared" si="57"/>
        <v>4</v>
      </c>
      <c r="AG243" s="27" t="str">
        <f>VLOOKUP($L243,怪物模板!$A:$N,MATCH(角色!AG$1,模板表头,0),0)</f>
        <v>misc.treasure5</v>
      </c>
      <c r="AH243" s="27">
        <f>IF(VLOOKUP($L243,怪物模板!$A:$N,MATCH(角色!AH$1,模板表头,0),0)=0,"",VLOOKUP($L243,怪物模板!$A:$N,MATCH(角色!AH$1,模板表头,0),0))</f>
        <v>11999009</v>
      </c>
      <c r="AI243" s="27" t="str">
        <f>IF(VLOOKUP($L243,怪物模板!$A:$N,MATCH(角色!AI$1,模板表头,0),0)=0,"",VLOOKUP($L243,怪物模板!$A:$N,MATCH(角色!AI$1,模板表头,0),0))</f>
        <v/>
      </c>
      <c r="AJ243" s="27" t="str">
        <f>IF(VLOOKUP($L243,怪物模板!$A:$N,MATCH(角色!AJ$1,模板表头,0),0)=0,"",VLOOKUP($L243,怪物模板!$A:$N,MATCH(角色!AJ$1,模板表头,0),0))</f>
        <v/>
      </c>
      <c r="AK243" s="27" t="str">
        <f>IF(VLOOKUP($L243,怪物模板!$A:$N,MATCH(角色!AK$1,模板表头,0),0)=0,"",VLOOKUP($L243,怪物模板!$A:$N,MATCH(角色!AK$1,模板表头,0),0))</f>
        <v/>
      </c>
      <c r="AL243" s="27" t="str">
        <f>IF(VLOOKUP($L243,怪物模板!$A:$N,MATCH(角色!AL$1,模板表头,0),0)=0,"",VLOOKUP($L243,怪物模板!$A:$N,MATCH(角色!AL$1,模板表头,0),0))</f>
        <v/>
      </c>
      <c r="AM243" s="27" t="str">
        <f>VLOOKUP($L243,怪物模板!$A:$N,MATCH(角色!AM$1,模板表头,0),0)</f>
        <v>mimic_silver</v>
      </c>
      <c r="AN243" s="27">
        <v>0.8</v>
      </c>
      <c r="AO243" s="27">
        <v>1</v>
      </c>
      <c r="AP243" s="27"/>
      <c r="AQ243" s="27"/>
      <c r="AR243" s="27"/>
      <c r="AS243" s="27"/>
      <c r="AT243" s="27"/>
      <c r="AU243" s="27"/>
      <c r="AV243" s="27"/>
      <c r="AW243" s="27"/>
      <c r="AX243" s="27"/>
      <c r="AY243" s="27"/>
      <c r="AZ243" s="27"/>
      <c r="BA243" s="27"/>
      <c r="BB243" s="27"/>
      <c r="BC243" s="27"/>
      <c r="BD243" s="27"/>
      <c r="BE243" s="27"/>
      <c r="BF243" s="27"/>
      <c r="BG243" s="27"/>
      <c r="BH243" s="27"/>
      <c r="BI243" s="27">
        <f t="shared" si="59"/>
        <v>-7500</v>
      </c>
      <c r="BJ243" s="27"/>
      <c r="BK243" s="27"/>
      <c r="BL243" s="27"/>
      <c r="BM243" s="27"/>
      <c r="BN243" s="27"/>
      <c r="BO243" s="27"/>
      <c r="BP243" s="27"/>
      <c r="BQ243" s="27"/>
      <c r="BR243" s="27"/>
      <c r="BS243" s="27"/>
      <c r="BT243" s="27"/>
      <c r="BU243" s="27">
        <v>-1.2</v>
      </c>
      <c r="BV243" s="27"/>
      <c r="BW243" s="27"/>
      <c r="BX243" s="27"/>
      <c r="BY243" s="27"/>
      <c r="BZ243" s="27"/>
      <c r="CA243" s="27"/>
      <c r="CB243" s="27"/>
      <c r="CC243" s="27"/>
      <c r="CD243" s="27"/>
      <c r="CE243" s="27"/>
      <c r="CF243" s="27"/>
      <c r="CG243" s="27" t="str">
        <f t="shared" si="58"/>
        <v/>
      </c>
      <c r="CH243" s="27" t="str">
        <f t="shared" si="58"/>
        <v/>
      </c>
      <c r="CI243" s="27" t="str">
        <f t="shared" si="58"/>
        <v/>
      </c>
      <c r="CJ243" s="27" t="str">
        <f t="shared" si="58"/>
        <v/>
      </c>
      <c r="CK243" s="27" t="str">
        <f t="shared" si="58"/>
        <v/>
      </c>
      <c r="CL243" s="27" t="str">
        <f t="shared" si="58"/>
        <v/>
      </c>
      <c r="CM243" s="27" t="str">
        <f t="shared" si="58"/>
        <v/>
      </c>
      <c r="CN243" s="27" t="str">
        <f t="shared" si="58"/>
        <v/>
      </c>
      <c r="CO243" s="27" t="str">
        <f t="shared" si="58"/>
        <v/>
      </c>
    </row>
    <row r="244" spans="1:93" s="11" customFormat="1" x14ac:dyDescent="0.15">
      <c r="A244" s="27">
        <v>31033214</v>
      </c>
      <c r="B244" s="27" t="s">
        <v>137</v>
      </c>
      <c r="C244" s="27" t="s">
        <v>471</v>
      </c>
      <c r="D244" s="27">
        <v>1</v>
      </c>
      <c r="E244" s="27" t="s">
        <v>109</v>
      </c>
      <c r="F244" s="27">
        <v>3</v>
      </c>
      <c r="G244" s="27" t="s">
        <v>104</v>
      </c>
      <c r="H244" s="27">
        <v>3</v>
      </c>
      <c r="I244" s="27" t="str">
        <f>VLOOKUP($L244,怪物模板!$A:$N,MATCH(角色!I$1,模板表头,0),0)</f>
        <v>mag</v>
      </c>
      <c r="J244" s="27"/>
      <c r="K244" s="27"/>
      <c r="L244" s="27" t="s">
        <v>431</v>
      </c>
      <c r="M244" s="27" t="str">
        <f>VLOOKUP($L244,怪物模板!$A:$N,MATCH(角色!M$1,模板表头,0),0)</f>
        <v>无对应英雄</v>
      </c>
      <c r="N244" s="27" t="str">
        <f>VLOOKUP($L244,怪物模板!$A:$N,MATCH(角色!N$1,模板表头,0),0)</f>
        <v>夺宝奇兵专用、路线5</v>
      </c>
      <c r="O244" s="27" t="s">
        <v>38</v>
      </c>
      <c r="P244" s="27">
        <v>7</v>
      </c>
      <c r="Q244" s="27">
        <v>4</v>
      </c>
      <c r="R244" s="27">
        <f>VLOOKUP(P244,辅助表!$A$2:$B$10,2,FALSE)</f>
        <v>4</v>
      </c>
      <c r="S244" s="27" t="str">
        <f>VLOOKUP($L244,怪物模板!$A:$N,MATCH(角色!S$1,模板表头,0),0)</f>
        <v>order</v>
      </c>
      <c r="T244" s="27" t="s">
        <v>27</v>
      </c>
      <c r="U244" s="27" t="s">
        <v>162</v>
      </c>
      <c r="V244" s="27"/>
      <c r="W244" s="27"/>
      <c r="X244" s="27"/>
      <c r="Y244" s="27"/>
      <c r="Z244" s="27"/>
      <c r="AA244" s="27"/>
      <c r="AB244" s="27">
        <v>8</v>
      </c>
      <c r="AC244" s="27">
        <v>10</v>
      </c>
      <c r="AD244" s="27"/>
      <c r="AE244" s="9">
        <f t="shared" si="53"/>
        <v>6</v>
      </c>
      <c r="AF244" s="27">
        <f t="shared" si="57"/>
        <v>6</v>
      </c>
      <c r="AG244" s="27" t="str">
        <f>VLOOKUP($L244,怪物模板!$A:$N,MATCH(角色!AG$1,模板表头,0),0)</f>
        <v>misc.treasure5</v>
      </c>
      <c r="AH244" s="27">
        <f>IF(VLOOKUP($L244,怪物模板!$A:$N,MATCH(角色!AH$1,模板表头,0),0)=0,"",VLOOKUP($L244,怪物模板!$A:$N,MATCH(角色!AH$1,模板表头,0),0))</f>
        <v>11999009</v>
      </c>
      <c r="AI244" s="27" t="str">
        <f>IF(VLOOKUP($L244,怪物模板!$A:$N,MATCH(角色!AI$1,模板表头,0),0)=0,"",VLOOKUP($L244,怪物模板!$A:$N,MATCH(角色!AI$1,模板表头,0),0))</f>
        <v/>
      </c>
      <c r="AJ244" s="27" t="str">
        <f>IF(VLOOKUP($L244,怪物模板!$A:$N,MATCH(角色!AJ$1,模板表头,0),0)=0,"",VLOOKUP($L244,怪物模板!$A:$N,MATCH(角色!AJ$1,模板表头,0),0))</f>
        <v/>
      </c>
      <c r="AK244" s="27" t="str">
        <f>IF(VLOOKUP($L244,怪物模板!$A:$N,MATCH(角色!AK$1,模板表头,0),0)=0,"",VLOOKUP($L244,怪物模板!$A:$N,MATCH(角色!AK$1,模板表头,0),0))</f>
        <v/>
      </c>
      <c r="AL244" s="27" t="str">
        <f>IF(VLOOKUP($L244,怪物模板!$A:$N,MATCH(角色!AL$1,模板表头,0),0)=0,"",VLOOKUP($L244,怪物模板!$A:$N,MATCH(角色!AL$1,模板表头,0),0))</f>
        <v/>
      </c>
      <c r="AM244" s="27" t="str">
        <f>VLOOKUP($L244,怪物模板!$A:$N,MATCH(角色!AM$1,模板表头,0),0)</f>
        <v>mimic_gold</v>
      </c>
      <c r="AN244" s="27">
        <v>0.9</v>
      </c>
      <c r="AO244" s="27">
        <v>1</v>
      </c>
      <c r="AP244" s="27"/>
      <c r="AQ244" s="27"/>
      <c r="AR244" s="27"/>
      <c r="AS244" s="27"/>
      <c r="AT244" s="27"/>
      <c r="AU244" s="27"/>
      <c r="AV244" s="27"/>
      <c r="AW244" s="27"/>
      <c r="AX244" s="27"/>
      <c r="AY244" s="27"/>
      <c r="AZ244" s="27"/>
      <c r="BA244" s="27"/>
      <c r="BB244" s="27"/>
      <c r="BC244" s="27"/>
      <c r="BD244" s="27"/>
      <c r="BE244" s="27"/>
      <c r="BF244" s="27"/>
      <c r="BG244" s="27"/>
      <c r="BH244" s="27"/>
      <c r="BI244" s="27">
        <f t="shared" si="59"/>
        <v>-7500</v>
      </c>
      <c r="BJ244" s="27"/>
      <c r="BK244" s="27"/>
      <c r="BL244" s="27"/>
      <c r="BM244" s="27"/>
      <c r="BN244" s="27"/>
      <c r="BO244" s="27"/>
      <c r="BP244" s="27"/>
      <c r="BQ244" s="27"/>
      <c r="BR244" s="27"/>
      <c r="BS244" s="27"/>
      <c r="BT244" s="27"/>
      <c r="BU244" s="27">
        <v>-1.2</v>
      </c>
      <c r="BV244" s="27"/>
      <c r="BW244" s="27"/>
      <c r="BX244" s="27"/>
      <c r="BY244" s="27"/>
      <c r="BZ244" s="27"/>
      <c r="CA244" s="27"/>
      <c r="CB244" s="27"/>
      <c r="CC244" s="27"/>
      <c r="CD244" s="27"/>
      <c r="CE244" s="27"/>
      <c r="CF244" s="27"/>
      <c r="CG244" s="27" t="str">
        <f t="shared" si="58"/>
        <v/>
      </c>
      <c r="CH244" s="27" t="str">
        <f t="shared" si="58"/>
        <v/>
      </c>
      <c r="CI244" s="27" t="str">
        <f t="shared" si="58"/>
        <v/>
      </c>
      <c r="CJ244" s="27" t="str">
        <f t="shared" si="58"/>
        <v/>
      </c>
      <c r="CK244" s="27" t="str">
        <f t="shared" si="58"/>
        <v/>
      </c>
      <c r="CL244" s="27" t="str">
        <f t="shared" si="58"/>
        <v/>
      </c>
      <c r="CM244" s="27" t="str">
        <f t="shared" si="58"/>
        <v/>
      </c>
      <c r="CN244" s="27" t="str">
        <f t="shared" si="58"/>
        <v/>
      </c>
      <c r="CO244" s="27" t="str">
        <f t="shared" si="58"/>
        <v/>
      </c>
    </row>
    <row r="245" spans="1:93" s="11" customFormat="1" ht="16.5" customHeight="1" x14ac:dyDescent="0.15">
      <c r="A245" s="27">
        <v>31033215</v>
      </c>
      <c r="B245" s="27" t="s">
        <v>135</v>
      </c>
      <c r="C245" s="27" t="s">
        <v>471</v>
      </c>
      <c r="D245" s="27">
        <v>1</v>
      </c>
      <c r="E245" s="27" t="s">
        <v>109</v>
      </c>
      <c r="F245" s="27">
        <v>1</v>
      </c>
      <c r="G245" s="27" t="s">
        <v>104</v>
      </c>
      <c r="H245" s="27">
        <v>1</v>
      </c>
      <c r="I245" s="27" t="str">
        <f>VLOOKUP($L245,怪物模板!$A:$N,MATCH(角色!I$1,模板表头,0),0)</f>
        <v>phy</v>
      </c>
      <c r="J245" s="27"/>
      <c r="K245" s="27"/>
      <c r="L245" s="27" t="s">
        <v>432</v>
      </c>
      <c r="M245" s="27" t="str">
        <f>VLOOKUP($L245,怪物模板!$A:$N,MATCH(角色!M$1,模板表头,0),0)</f>
        <v>无对应英雄</v>
      </c>
      <c r="N245" s="27" t="str">
        <f>VLOOKUP($L245,怪物模板!$A:$N,MATCH(角色!N$1,模板表头,0),0)</f>
        <v>夺宝奇兵专用、路线6</v>
      </c>
      <c r="O245" s="27" t="s">
        <v>38</v>
      </c>
      <c r="P245" s="27">
        <v>2</v>
      </c>
      <c r="Q245" s="27">
        <v>2</v>
      </c>
      <c r="R245" s="27">
        <f>VLOOKUP(P245,[1]辅助表!$A$2:$B$10,2,FALSE)</f>
        <v>2</v>
      </c>
      <c r="S245" s="27" t="str">
        <f>VLOOKUP($L245,怪物模板!$A:$N,MATCH(角色!S$1,模板表头,0),0)</f>
        <v>order</v>
      </c>
      <c r="T245" s="27" t="s">
        <v>138</v>
      </c>
      <c r="U245" s="27" t="s">
        <v>107</v>
      </c>
      <c r="V245" s="27"/>
      <c r="W245" s="27"/>
      <c r="X245" s="27"/>
      <c r="Y245" s="27"/>
      <c r="Z245" s="27"/>
      <c r="AA245" s="27"/>
      <c r="AB245" s="27">
        <v>8</v>
      </c>
      <c r="AC245" s="27">
        <v>10</v>
      </c>
      <c r="AD245" s="27"/>
      <c r="AE245" s="9">
        <f t="shared" si="53"/>
        <v>2</v>
      </c>
      <c r="AF245" s="27">
        <f t="shared" si="57"/>
        <v>2</v>
      </c>
      <c r="AG245" s="27" t="str">
        <f>VLOOKUP($L245,怪物模板!$A:$N,MATCH(角色!AG$1,模板表头,0),0)</f>
        <v>misc.treasure6</v>
      </c>
      <c r="AH245" s="27">
        <f>IF(VLOOKUP($L245,怪物模板!$A:$N,MATCH(角色!AH$1,模板表头,0),0)=0,"",VLOOKUP($L245,怪物模板!$A:$N,MATCH(角色!AH$1,模板表头,0),0))</f>
        <v>11999009</v>
      </c>
      <c r="AI245" s="27" t="str">
        <f>IF(VLOOKUP($L245,怪物模板!$A:$N,MATCH(角色!AI$1,模板表头,0),0)=0,"",VLOOKUP($L245,怪物模板!$A:$N,MATCH(角色!AI$1,模板表头,0),0))</f>
        <v/>
      </c>
      <c r="AJ245" s="27" t="str">
        <f>IF(VLOOKUP($L245,怪物模板!$A:$N,MATCH(角色!AJ$1,模板表头,0),0)=0,"",VLOOKUP($L245,怪物模板!$A:$N,MATCH(角色!AJ$1,模板表头,0),0))</f>
        <v/>
      </c>
      <c r="AK245" s="27" t="str">
        <f>IF(VLOOKUP($L245,怪物模板!$A:$N,MATCH(角色!AK$1,模板表头,0),0)=0,"",VLOOKUP($L245,怪物模板!$A:$N,MATCH(角色!AK$1,模板表头,0),0))</f>
        <v/>
      </c>
      <c r="AL245" s="27" t="str">
        <f>IF(VLOOKUP($L245,怪物模板!$A:$N,MATCH(角色!AL$1,模板表头,0),0)=0,"",VLOOKUP($L245,怪物模板!$A:$N,MATCH(角色!AL$1,模板表头,0),0))</f>
        <v/>
      </c>
      <c r="AM245" s="27" t="str">
        <f>VLOOKUP($L245,怪物模板!$A:$N,MATCH(角色!AM$1,模板表头,0),0)</f>
        <v>mimic</v>
      </c>
      <c r="AN245" s="27">
        <v>0.7</v>
      </c>
      <c r="AO245" s="27">
        <v>1</v>
      </c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27"/>
      <c r="BA245" s="27"/>
      <c r="BB245" s="27"/>
      <c r="BC245" s="27"/>
      <c r="BD245" s="27"/>
      <c r="BE245" s="27"/>
      <c r="BF245" s="27"/>
      <c r="BG245" s="27"/>
      <c r="BH245" s="27"/>
      <c r="BI245" s="27">
        <f t="shared" si="59"/>
        <v>-7500</v>
      </c>
      <c r="BJ245" s="27"/>
      <c r="BK245" s="27"/>
      <c r="BL245" s="27"/>
      <c r="BM245" s="27"/>
      <c r="BN245" s="27"/>
      <c r="BO245" s="27"/>
      <c r="BP245" s="27"/>
      <c r="BQ245" s="27"/>
      <c r="BR245" s="27"/>
      <c r="BS245" s="27"/>
      <c r="BT245" s="27"/>
      <c r="BU245" s="27">
        <v>-1.2</v>
      </c>
      <c r="BV245" s="27"/>
      <c r="BW245" s="27"/>
      <c r="BX245" s="27"/>
      <c r="BY245" s="27"/>
      <c r="BZ245" s="27"/>
      <c r="CA245" s="27"/>
      <c r="CB245" s="27"/>
      <c r="CC245" s="27"/>
      <c r="CD245" s="27"/>
      <c r="CE245" s="27"/>
      <c r="CF245" s="27"/>
      <c r="CG245" s="27" t="str">
        <f t="shared" si="58"/>
        <v/>
      </c>
      <c r="CH245" s="27" t="str">
        <f t="shared" si="58"/>
        <v/>
      </c>
      <c r="CI245" s="27" t="str">
        <f t="shared" si="58"/>
        <v/>
      </c>
      <c r="CJ245" s="27" t="str">
        <f t="shared" si="58"/>
        <v/>
      </c>
      <c r="CK245" s="27" t="str">
        <f t="shared" si="58"/>
        <v/>
      </c>
      <c r="CL245" s="27" t="str">
        <f t="shared" si="58"/>
        <v/>
      </c>
      <c r="CM245" s="27" t="str">
        <f t="shared" si="58"/>
        <v/>
      </c>
      <c r="CN245" s="27" t="str">
        <f t="shared" si="58"/>
        <v/>
      </c>
      <c r="CO245" s="27" t="str">
        <f t="shared" si="58"/>
        <v/>
      </c>
    </row>
    <row r="246" spans="1:93" s="11" customFormat="1" ht="16.5" customHeight="1" x14ac:dyDescent="0.15">
      <c r="A246" s="27">
        <v>31033216</v>
      </c>
      <c r="B246" s="27" t="s">
        <v>136</v>
      </c>
      <c r="C246" s="27" t="s">
        <v>471</v>
      </c>
      <c r="D246" s="27">
        <v>1</v>
      </c>
      <c r="E246" s="27" t="s">
        <v>109</v>
      </c>
      <c r="F246" s="27">
        <v>2</v>
      </c>
      <c r="G246" s="27" t="s">
        <v>104</v>
      </c>
      <c r="H246" s="27">
        <v>1</v>
      </c>
      <c r="I246" s="27" t="str">
        <f>VLOOKUP($L246,怪物模板!$A:$N,MATCH(角色!I$1,模板表头,0),0)</f>
        <v>phy</v>
      </c>
      <c r="J246" s="27"/>
      <c r="K246" s="27"/>
      <c r="L246" s="27" t="s">
        <v>433</v>
      </c>
      <c r="M246" s="27" t="str">
        <f>VLOOKUP($L246,怪物模板!$A:$N,MATCH(角色!M$1,模板表头,0),0)</f>
        <v>无对应英雄</v>
      </c>
      <c r="N246" s="27" t="str">
        <f>VLOOKUP($L246,怪物模板!$A:$N,MATCH(角色!N$1,模板表头,0),0)</f>
        <v>夺宝奇兵专用、路线6</v>
      </c>
      <c r="O246" s="27" t="s">
        <v>38</v>
      </c>
      <c r="P246" s="27">
        <v>2</v>
      </c>
      <c r="Q246" s="27">
        <v>2</v>
      </c>
      <c r="R246" s="27">
        <f>VLOOKUP(P246,[1]辅助表!$A$2:$B$10,2,FALSE)</f>
        <v>2</v>
      </c>
      <c r="S246" s="27" t="str">
        <f>VLOOKUP($L246,怪物模板!$A:$N,MATCH(角色!S$1,模板表头,0),0)</f>
        <v>order</v>
      </c>
      <c r="T246" s="27" t="s">
        <v>95</v>
      </c>
      <c r="U246" s="27" t="s">
        <v>161</v>
      </c>
      <c r="V246" s="27"/>
      <c r="W246" s="27"/>
      <c r="X246" s="27"/>
      <c r="Y246" s="27"/>
      <c r="Z246" s="27"/>
      <c r="AA246" s="27"/>
      <c r="AB246" s="27">
        <v>8</v>
      </c>
      <c r="AC246" s="27">
        <v>10</v>
      </c>
      <c r="AD246" s="27"/>
      <c r="AE246" s="9">
        <f t="shared" si="53"/>
        <v>4</v>
      </c>
      <c r="AF246" s="27">
        <f t="shared" si="57"/>
        <v>4</v>
      </c>
      <c r="AG246" s="27" t="str">
        <f>VLOOKUP($L246,怪物模板!$A:$N,MATCH(角色!AG$1,模板表头,0),0)</f>
        <v>misc.treasure6</v>
      </c>
      <c r="AH246" s="27">
        <f>IF(VLOOKUP($L246,怪物模板!$A:$N,MATCH(角色!AH$1,模板表头,0),0)=0,"",VLOOKUP($L246,怪物模板!$A:$N,MATCH(角色!AH$1,模板表头,0),0))</f>
        <v>11999009</v>
      </c>
      <c r="AI246" s="27" t="str">
        <f>IF(VLOOKUP($L246,怪物模板!$A:$N,MATCH(角色!AI$1,模板表头,0),0)=0,"",VLOOKUP($L246,怪物模板!$A:$N,MATCH(角色!AI$1,模板表头,0),0))</f>
        <v/>
      </c>
      <c r="AJ246" s="27" t="str">
        <f>IF(VLOOKUP($L246,怪物模板!$A:$N,MATCH(角色!AJ$1,模板表头,0),0)=0,"",VLOOKUP($L246,怪物模板!$A:$N,MATCH(角色!AJ$1,模板表头,0),0))</f>
        <v/>
      </c>
      <c r="AK246" s="27" t="str">
        <f>IF(VLOOKUP($L246,怪物模板!$A:$N,MATCH(角色!AK$1,模板表头,0),0)=0,"",VLOOKUP($L246,怪物模板!$A:$N,MATCH(角色!AK$1,模板表头,0),0))</f>
        <v/>
      </c>
      <c r="AL246" s="27" t="str">
        <f>IF(VLOOKUP($L246,怪物模板!$A:$N,MATCH(角色!AL$1,模板表头,0),0)=0,"",VLOOKUP($L246,怪物模板!$A:$N,MATCH(角色!AL$1,模板表头,0),0))</f>
        <v/>
      </c>
      <c r="AM246" s="27" t="str">
        <f>VLOOKUP($L246,怪物模板!$A:$N,MATCH(角色!AM$1,模板表头,0),0)</f>
        <v>mimic_silver</v>
      </c>
      <c r="AN246" s="27">
        <v>0.8</v>
      </c>
      <c r="AO246" s="27">
        <v>1</v>
      </c>
      <c r="AP246" s="27"/>
      <c r="AQ246" s="27"/>
      <c r="AR246" s="27"/>
      <c r="AS246" s="27"/>
      <c r="AT246" s="27"/>
      <c r="AU246" s="27"/>
      <c r="AV246" s="27"/>
      <c r="AW246" s="27"/>
      <c r="AX246" s="27"/>
      <c r="AY246" s="27"/>
      <c r="AZ246" s="27"/>
      <c r="BA246" s="27"/>
      <c r="BB246" s="27"/>
      <c r="BC246" s="27"/>
      <c r="BD246" s="27"/>
      <c r="BE246" s="27"/>
      <c r="BF246" s="27"/>
      <c r="BG246" s="27"/>
      <c r="BH246" s="27"/>
      <c r="BI246" s="27">
        <f t="shared" si="59"/>
        <v>-7500</v>
      </c>
      <c r="BJ246" s="27"/>
      <c r="BK246" s="27"/>
      <c r="BL246" s="27"/>
      <c r="BM246" s="27"/>
      <c r="BN246" s="27"/>
      <c r="BO246" s="27"/>
      <c r="BP246" s="27"/>
      <c r="BQ246" s="27"/>
      <c r="BR246" s="27"/>
      <c r="BS246" s="27"/>
      <c r="BT246" s="27"/>
      <c r="BU246" s="27">
        <v>-1.2</v>
      </c>
      <c r="BV246" s="27"/>
      <c r="BW246" s="27"/>
      <c r="BX246" s="27"/>
      <c r="BY246" s="27"/>
      <c r="BZ246" s="27"/>
      <c r="CA246" s="27"/>
      <c r="CB246" s="27"/>
      <c r="CC246" s="27"/>
      <c r="CD246" s="27"/>
      <c r="CE246" s="27"/>
      <c r="CF246" s="27"/>
      <c r="CG246" s="27" t="str">
        <f t="shared" si="58"/>
        <v/>
      </c>
      <c r="CH246" s="27" t="str">
        <f t="shared" si="58"/>
        <v/>
      </c>
      <c r="CI246" s="27" t="str">
        <f t="shared" si="58"/>
        <v/>
      </c>
      <c r="CJ246" s="27" t="str">
        <f t="shared" si="58"/>
        <v/>
      </c>
      <c r="CK246" s="27" t="str">
        <f t="shared" si="58"/>
        <v/>
      </c>
      <c r="CL246" s="27" t="str">
        <f t="shared" si="58"/>
        <v/>
      </c>
      <c r="CM246" s="27" t="str">
        <f t="shared" si="58"/>
        <v/>
      </c>
      <c r="CN246" s="27" t="str">
        <f t="shared" si="58"/>
        <v/>
      </c>
      <c r="CO246" s="27" t="str">
        <f t="shared" si="58"/>
        <v/>
      </c>
    </row>
    <row r="247" spans="1:93" s="11" customFormat="1" x14ac:dyDescent="0.15">
      <c r="A247" s="27">
        <v>31033217</v>
      </c>
      <c r="B247" s="27" t="s">
        <v>137</v>
      </c>
      <c r="C247" s="27" t="s">
        <v>471</v>
      </c>
      <c r="D247" s="27">
        <v>1</v>
      </c>
      <c r="E247" s="27" t="s">
        <v>109</v>
      </c>
      <c r="F247" s="27">
        <v>3</v>
      </c>
      <c r="G247" s="27" t="s">
        <v>104</v>
      </c>
      <c r="H247" s="27">
        <v>3</v>
      </c>
      <c r="I247" s="27" t="str">
        <f>VLOOKUP($L247,怪物模板!$A:$N,MATCH(角色!I$1,模板表头,0),0)</f>
        <v>mag</v>
      </c>
      <c r="J247" s="27"/>
      <c r="K247" s="27"/>
      <c r="L247" s="27" t="s">
        <v>434</v>
      </c>
      <c r="M247" s="27" t="str">
        <f>VLOOKUP($L247,怪物模板!$A:$N,MATCH(角色!M$1,模板表头,0),0)</f>
        <v>无对应英雄</v>
      </c>
      <c r="N247" s="27" t="str">
        <f>VLOOKUP($L247,怪物模板!$A:$N,MATCH(角色!N$1,模板表头,0),0)</f>
        <v>夺宝奇兵专用、路线6</v>
      </c>
      <c r="O247" s="27" t="s">
        <v>38</v>
      </c>
      <c r="P247" s="27">
        <v>7</v>
      </c>
      <c r="Q247" s="27">
        <v>4</v>
      </c>
      <c r="R247" s="27">
        <f>VLOOKUP(P247,辅助表!$A$2:$B$10,2,FALSE)</f>
        <v>4</v>
      </c>
      <c r="S247" s="27" t="str">
        <f>VLOOKUP($L247,怪物模板!$A:$N,MATCH(角色!S$1,模板表头,0),0)</f>
        <v>order</v>
      </c>
      <c r="T247" s="27" t="s">
        <v>27</v>
      </c>
      <c r="U247" s="27" t="s">
        <v>162</v>
      </c>
      <c r="V247" s="27"/>
      <c r="W247" s="27"/>
      <c r="X247" s="27"/>
      <c r="Y247" s="27"/>
      <c r="Z247" s="27"/>
      <c r="AA247" s="27"/>
      <c r="AB247" s="27">
        <v>8</v>
      </c>
      <c r="AC247" s="27">
        <v>10</v>
      </c>
      <c r="AD247" s="27"/>
      <c r="AE247" s="9">
        <f t="shared" si="53"/>
        <v>6</v>
      </c>
      <c r="AF247" s="27">
        <f t="shared" si="57"/>
        <v>6</v>
      </c>
      <c r="AG247" s="27" t="str">
        <f>VLOOKUP($L247,怪物模板!$A:$N,MATCH(角色!AG$1,模板表头,0),0)</f>
        <v>misc.treasure6</v>
      </c>
      <c r="AH247" s="27">
        <f>IF(VLOOKUP($L247,怪物模板!$A:$N,MATCH(角色!AH$1,模板表头,0),0)=0,"",VLOOKUP($L247,怪物模板!$A:$N,MATCH(角色!AH$1,模板表头,0),0))</f>
        <v>11999009</v>
      </c>
      <c r="AI247" s="27" t="str">
        <f>IF(VLOOKUP($L247,怪物模板!$A:$N,MATCH(角色!AI$1,模板表头,0),0)=0,"",VLOOKUP($L247,怪物模板!$A:$N,MATCH(角色!AI$1,模板表头,0),0))</f>
        <v/>
      </c>
      <c r="AJ247" s="27" t="str">
        <f>IF(VLOOKUP($L247,怪物模板!$A:$N,MATCH(角色!AJ$1,模板表头,0),0)=0,"",VLOOKUP($L247,怪物模板!$A:$N,MATCH(角色!AJ$1,模板表头,0),0))</f>
        <v/>
      </c>
      <c r="AK247" s="27" t="str">
        <f>IF(VLOOKUP($L247,怪物模板!$A:$N,MATCH(角色!AK$1,模板表头,0),0)=0,"",VLOOKUP($L247,怪物模板!$A:$N,MATCH(角色!AK$1,模板表头,0),0))</f>
        <v/>
      </c>
      <c r="AL247" s="27" t="str">
        <f>IF(VLOOKUP($L247,怪物模板!$A:$N,MATCH(角色!AL$1,模板表头,0),0)=0,"",VLOOKUP($L247,怪物模板!$A:$N,MATCH(角色!AL$1,模板表头,0),0))</f>
        <v/>
      </c>
      <c r="AM247" s="27" t="str">
        <f>VLOOKUP($L247,怪物模板!$A:$N,MATCH(角色!AM$1,模板表头,0),0)</f>
        <v>mimic_gold</v>
      </c>
      <c r="AN247" s="27">
        <v>0.9</v>
      </c>
      <c r="AO247" s="27">
        <v>1</v>
      </c>
      <c r="AP247" s="27"/>
      <c r="AQ247" s="27"/>
      <c r="AR247" s="27"/>
      <c r="AS247" s="27"/>
      <c r="AT247" s="27"/>
      <c r="AU247" s="27"/>
      <c r="AV247" s="27"/>
      <c r="AW247" s="27"/>
      <c r="AX247" s="27"/>
      <c r="AY247" s="27"/>
      <c r="AZ247" s="27"/>
      <c r="BA247" s="27"/>
      <c r="BB247" s="27"/>
      <c r="BC247" s="27"/>
      <c r="BD247" s="27"/>
      <c r="BE247" s="27"/>
      <c r="BF247" s="27"/>
      <c r="BG247" s="27"/>
      <c r="BH247" s="27"/>
      <c r="BI247" s="27">
        <f t="shared" si="59"/>
        <v>-7500</v>
      </c>
      <c r="BJ247" s="27"/>
      <c r="BK247" s="27"/>
      <c r="BL247" s="27"/>
      <c r="BM247" s="27"/>
      <c r="BN247" s="27"/>
      <c r="BO247" s="27"/>
      <c r="BP247" s="27"/>
      <c r="BQ247" s="27"/>
      <c r="BR247" s="27"/>
      <c r="BS247" s="27"/>
      <c r="BT247" s="27"/>
      <c r="BU247" s="27">
        <v>-1.2</v>
      </c>
      <c r="BV247" s="27"/>
      <c r="BW247" s="27"/>
      <c r="BX247" s="27"/>
      <c r="BY247" s="27"/>
      <c r="BZ247" s="27"/>
      <c r="CA247" s="27"/>
      <c r="CB247" s="27"/>
      <c r="CC247" s="27"/>
      <c r="CD247" s="27"/>
      <c r="CE247" s="27"/>
      <c r="CF247" s="27"/>
      <c r="CG247" s="27" t="str">
        <f t="shared" si="58"/>
        <v/>
      </c>
      <c r="CH247" s="27" t="str">
        <f t="shared" si="58"/>
        <v/>
      </c>
      <c r="CI247" s="27" t="str">
        <f t="shared" si="58"/>
        <v/>
      </c>
      <c r="CJ247" s="27" t="str">
        <f t="shared" si="58"/>
        <v/>
      </c>
      <c r="CK247" s="27" t="str">
        <f t="shared" si="58"/>
        <v/>
      </c>
      <c r="CL247" s="27" t="str">
        <f t="shared" si="58"/>
        <v/>
      </c>
      <c r="CM247" s="27" t="str">
        <f t="shared" si="58"/>
        <v/>
      </c>
      <c r="CN247" s="27" t="str">
        <f t="shared" si="58"/>
        <v/>
      </c>
      <c r="CO247" s="27" t="str">
        <f t="shared" si="58"/>
        <v/>
      </c>
    </row>
    <row r="248" spans="1:93" s="11" customFormat="1" ht="16.5" customHeight="1" x14ac:dyDescent="0.15">
      <c r="A248" s="27">
        <v>31033224</v>
      </c>
      <c r="B248" s="27" t="s">
        <v>133</v>
      </c>
      <c r="C248" s="27"/>
      <c r="D248" s="27">
        <v>1</v>
      </c>
      <c r="E248" s="27" t="s">
        <v>109</v>
      </c>
      <c r="F248" s="27">
        <v>3</v>
      </c>
      <c r="G248" s="27" t="s">
        <v>104</v>
      </c>
      <c r="H248" s="27">
        <v>1</v>
      </c>
      <c r="I248" s="27" t="str">
        <f>VLOOKUP($L248,怪物模板!$A:$N,MATCH(角色!I$1,模板表头,0),0)</f>
        <v>phy</v>
      </c>
      <c r="J248" s="27"/>
      <c r="K248" s="27" t="s">
        <v>134</v>
      </c>
      <c r="L248" s="27" t="s">
        <v>441</v>
      </c>
      <c r="M248" s="27" t="str">
        <f>VLOOKUP($L248,怪物模板!$A:$N,MATCH(角色!M$1,模板表头,0),0)</f>
        <v>哥布林亲王</v>
      </c>
      <c r="N248" s="27" t="str">
        <f>VLOOKUP($L248,怪物模板!$A:$N,MATCH(角色!N$1,模板表头,0),0)</f>
        <v>夺宝奇兵专用，无技能版，只会逃跑</v>
      </c>
      <c r="O248" s="27" t="s">
        <v>38</v>
      </c>
      <c r="P248" s="27">
        <v>2</v>
      </c>
      <c r="Q248" s="27">
        <v>2</v>
      </c>
      <c r="R248" s="27">
        <f>VLOOKUP(P248,[1]辅助表!$A$2:$B$10,2,FALSE)</f>
        <v>2</v>
      </c>
      <c r="S248" s="27" t="str">
        <f>VLOOKUP($L248,怪物模板!$A:$N,MATCH(角色!S$1,模板表头,0),0)</f>
        <v>horde</v>
      </c>
      <c r="T248" s="27" t="s">
        <v>95</v>
      </c>
      <c r="U248" s="27" t="s">
        <v>147</v>
      </c>
      <c r="V248" s="27"/>
      <c r="W248" s="27" t="s">
        <v>170</v>
      </c>
      <c r="X248" s="27"/>
      <c r="Y248" s="27"/>
      <c r="Z248" s="27"/>
      <c r="AA248" s="27"/>
      <c r="AB248" s="27">
        <v>8</v>
      </c>
      <c r="AC248" s="27">
        <v>10</v>
      </c>
      <c r="AD248" s="27"/>
      <c r="AE248" s="9">
        <f t="shared" si="53"/>
        <v>10</v>
      </c>
      <c r="AF248" s="27">
        <f t="shared" si="57"/>
        <v>10</v>
      </c>
      <c r="AG248" s="27" t="str">
        <f>VLOOKUP($L248,怪物模板!$A:$N,MATCH(角色!AG$1,模板表头,0),0)</f>
        <v>misc.treasure6</v>
      </c>
      <c r="AH248" s="27" t="str">
        <f>IF(VLOOKUP($L248,怪物模板!$A:$N,MATCH(角色!AH$1,模板表头,0),0)=0,"",VLOOKUP($L248,怪物模板!$A:$N,MATCH(角色!AH$1,模板表头,0),0))</f>
        <v/>
      </c>
      <c r="AI248" s="27" t="str">
        <f>IF(VLOOKUP($L248,怪物模板!$A:$N,MATCH(角色!AI$1,模板表头,0),0)=0,"",VLOOKUP($L248,怪物模板!$A:$N,MATCH(角色!AI$1,模板表头,0),0))</f>
        <v/>
      </c>
      <c r="AJ248" s="27" t="str">
        <f>IF(VLOOKUP($L248,怪物模板!$A:$N,MATCH(角色!AJ$1,模板表头,0),0)=0,"",VLOOKUP($L248,怪物模板!$A:$N,MATCH(角色!AJ$1,模板表头,0),0))</f>
        <v/>
      </c>
      <c r="AK248" s="27" t="str">
        <f>IF(VLOOKUP($L248,怪物模板!$A:$N,MATCH(角色!AK$1,模板表头,0),0)=0,"",VLOOKUP($L248,怪物模板!$A:$N,MATCH(角色!AK$1,模板表头,0),0))</f>
        <v/>
      </c>
      <c r="AL248" s="27" t="str">
        <f>IF(VLOOKUP($L248,怪物模板!$A:$N,MATCH(角色!AL$1,模板表头,0),0)=0,"",VLOOKUP($L248,怪物模板!$A:$N,MATCH(角色!AL$1,模板表头,0),0))</f>
        <v/>
      </c>
      <c r="AM248" s="27" t="str">
        <f>VLOOKUP($L248,怪物模板!$A:$N,MATCH(角色!AM$1,模板表头,0),0)</f>
        <v>gallywix_boss</v>
      </c>
      <c r="AN248" s="27">
        <f t="shared" ref="AN248" si="60">IF(T248="monster",0.8,IF(T248="boss",1.3,IF(T248="entity",1,IF(T248="guard",1.5,1))))</f>
        <v>1</v>
      </c>
      <c r="AO248" s="27">
        <v>1</v>
      </c>
      <c r="AP248" s="27" t="s">
        <v>158</v>
      </c>
      <c r="AQ248" s="27"/>
      <c r="AR248" s="27"/>
      <c r="AS248" s="27">
        <v>92430301</v>
      </c>
      <c r="AT248" s="27"/>
      <c r="AU248" s="27"/>
      <c r="AV248" s="27"/>
      <c r="AW248" s="27"/>
      <c r="AX248" s="27"/>
      <c r="AY248" s="27"/>
      <c r="AZ248" s="27"/>
      <c r="BA248" s="27"/>
      <c r="BB248" s="27"/>
      <c r="BC248" s="27"/>
      <c r="BD248" s="27"/>
      <c r="BE248" s="27"/>
      <c r="BF248" s="27"/>
      <c r="BG248" s="27"/>
      <c r="BH248" s="27"/>
      <c r="BI248" s="27">
        <f t="shared" si="59"/>
        <v>0</v>
      </c>
      <c r="BJ248" s="27"/>
      <c r="BK248" s="27"/>
      <c r="BL248" s="27"/>
      <c r="BM248" s="27"/>
      <c r="BN248" s="27"/>
      <c r="BO248" s="27"/>
      <c r="BP248" s="27"/>
      <c r="BQ248" s="27"/>
      <c r="BR248" s="27"/>
      <c r="BS248" s="27"/>
      <c r="BT248" s="27"/>
      <c r="BU248" s="27">
        <v>-1.5</v>
      </c>
      <c r="BV248" s="27"/>
      <c r="BW248" s="27"/>
      <c r="BX248" s="27"/>
      <c r="BY248" s="27"/>
      <c r="BZ248" s="27"/>
      <c r="CA248" s="27"/>
      <c r="CB248" s="27"/>
      <c r="CC248" s="27"/>
      <c r="CD248" s="27"/>
      <c r="CE248" s="27"/>
      <c r="CF248" s="27"/>
      <c r="CG248" s="27" t="str">
        <f t="shared" si="58"/>
        <v/>
      </c>
      <c r="CH248" s="27" t="str">
        <f t="shared" si="58"/>
        <v/>
      </c>
      <c r="CI248" s="27" t="str">
        <f t="shared" si="58"/>
        <v/>
      </c>
      <c r="CJ248" s="27" t="str">
        <f t="shared" si="58"/>
        <v/>
      </c>
      <c r="CK248" s="27" t="str">
        <f t="shared" si="58"/>
        <v/>
      </c>
      <c r="CL248" s="27" t="str">
        <f t="shared" si="58"/>
        <v/>
      </c>
      <c r="CM248" s="27" t="str">
        <f t="shared" si="58"/>
        <v/>
      </c>
      <c r="CN248" s="27" t="str">
        <f t="shared" si="58"/>
        <v/>
      </c>
      <c r="CO248" s="27" t="str">
        <f t="shared" si="58"/>
        <v/>
      </c>
    </row>
    <row r="249" spans="1:93" s="11" customFormat="1" ht="16.5" customHeight="1" x14ac:dyDescent="0.15">
      <c r="A249" s="27">
        <v>31033240</v>
      </c>
      <c r="B249" s="27" t="s">
        <v>279</v>
      </c>
      <c r="C249" s="27" t="s">
        <v>278</v>
      </c>
      <c r="D249" s="27">
        <v>1</v>
      </c>
      <c r="E249" s="27" t="s">
        <v>109</v>
      </c>
      <c r="F249" s="27">
        <v>5</v>
      </c>
      <c r="G249" s="27" t="s">
        <v>104</v>
      </c>
      <c r="H249" s="27">
        <v>1</v>
      </c>
      <c r="I249" s="27" t="str">
        <f>VLOOKUP($L249,怪物模板!$A:$N,MATCH(角色!I$1,模板表头,0),0)</f>
        <v>mix</v>
      </c>
      <c r="J249" s="27"/>
      <c r="K249" s="27"/>
      <c r="L249" s="27" t="s">
        <v>397</v>
      </c>
      <c r="M249" s="27" t="str">
        <f>VLOOKUP($L249,怪物模板!$A:$N,MATCH(角色!M$1,模板表头,0),0)</f>
        <v>无对应英雄</v>
      </c>
      <c r="N249" s="27" t="str">
        <f>VLOOKUP($L249,怪物模板!$A:$N,MATCH(角色!N$1,模板表头,0),0)</f>
        <v>无技能</v>
      </c>
      <c r="O249" s="27" t="s">
        <v>37</v>
      </c>
      <c r="P249" s="27">
        <v>1</v>
      </c>
      <c r="Q249" s="27">
        <v>5</v>
      </c>
      <c r="R249" s="27">
        <v>1</v>
      </c>
      <c r="S249" s="27" t="str">
        <f>VLOOKUP($L249,怪物模板!$A:$N,MATCH(角色!S$1,模板表头,0),0)</f>
        <v>order</v>
      </c>
      <c r="T249" s="27" t="s">
        <v>95</v>
      </c>
      <c r="U249" s="27"/>
      <c r="V249" s="26" t="s">
        <v>467</v>
      </c>
      <c r="W249" s="27" t="s">
        <v>139</v>
      </c>
      <c r="X249" s="27" t="s">
        <v>280</v>
      </c>
      <c r="Y249" s="27"/>
      <c r="Z249" s="27"/>
      <c r="AA249" s="27"/>
      <c r="AB249" s="27">
        <v>99</v>
      </c>
      <c r="AC249" s="27">
        <v>99</v>
      </c>
      <c r="AD249" s="27"/>
      <c r="AE249" s="9">
        <f t="shared" si="53"/>
        <v>0</v>
      </c>
      <c r="AF249" s="27">
        <f t="shared" si="57"/>
        <v>0</v>
      </c>
      <c r="AG249" s="27" t="str">
        <f>VLOOKUP($L249,怪物模板!$A:$N,MATCH(角色!AG$1,模板表头,0),0)</f>
        <v>misc.entity</v>
      </c>
      <c r="AH249" s="27" t="str">
        <f>IF(VLOOKUP($L249,怪物模板!$A:$N,MATCH(角色!AH$1,模板表头,0),0)=0,"",VLOOKUP($L249,怪物模板!$A:$N,MATCH(角色!AH$1,模板表头,0),0))</f>
        <v/>
      </c>
      <c r="AI249" s="27" t="str">
        <f>IF(VLOOKUP($L249,怪物模板!$A:$N,MATCH(角色!AI$1,模板表头,0),0)=0,"",VLOOKUP($L249,怪物模板!$A:$N,MATCH(角色!AI$1,模板表头,0),0))</f>
        <v/>
      </c>
      <c r="AJ249" s="27" t="str">
        <f>IF(VLOOKUP($L249,怪物模板!$A:$N,MATCH(角色!AJ$1,模板表头,0),0)=0,"",VLOOKUP($L249,怪物模板!$A:$N,MATCH(角色!AJ$1,模板表头,0),0))</f>
        <v/>
      </c>
      <c r="AK249" s="27" t="str">
        <f>IF(VLOOKUP($L249,怪物模板!$A:$N,MATCH(角色!AK$1,模板表头,0),0)=0,"",VLOOKUP($L249,怪物模板!$A:$N,MATCH(角色!AK$1,模板表头,0),0))</f>
        <v/>
      </c>
      <c r="AL249" s="27" t="str">
        <f>IF(VLOOKUP($L249,怪物模板!$A:$N,MATCH(角色!AL$1,模板表头,0),0)=0,"",VLOOKUP($L249,怪物模板!$A:$N,MATCH(角色!AL$1,模板表头,0),0))</f>
        <v/>
      </c>
      <c r="AM249" s="27" t="str">
        <f>VLOOKUP($L249,怪物模板!$A:$N,MATCH(角色!AM$1,模板表头,0),0)</f>
        <v>devils_door_new</v>
      </c>
      <c r="AN249" s="27">
        <v>1</v>
      </c>
      <c r="AO249" s="27">
        <v>1</v>
      </c>
      <c r="AP249" s="27" t="s">
        <v>444</v>
      </c>
      <c r="AQ249" s="27"/>
      <c r="AR249" s="27"/>
      <c r="AS249" s="27"/>
      <c r="AT249" s="27"/>
      <c r="AU249" s="27"/>
      <c r="AV249" s="27"/>
      <c r="AW249" s="27"/>
      <c r="AX249" s="27"/>
      <c r="AY249" s="27"/>
      <c r="AZ249" s="27"/>
      <c r="BA249" s="27"/>
      <c r="BB249" s="27"/>
      <c r="BC249" s="27"/>
      <c r="BD249" s="27"/>
      <c r="BE249" s="27"/>
      <c r="BF249" s="27"/>
      <c r="BG249" s="27"/>
      <c r="BH249" s="27"/>
      <c r="BI249" s="27">
        <f t="shared" si="59"/>
        <v>0</v>
      </c>
      <c r="BJ249" s="27"/>
      <c r="BK249" s="27"/>
      <c r="BL249" s="27"/>
      <c r="BM249" s="27"/>
      <c r="BN249" s="27"/>
      <c r="BO249" s="27"/>
      <c r="BP249" s="27"/>
      <c r="BQ249" s="27"/>
      <c r="BR249" s="27"/>
      <c r="BS249" s="27"/>
      <c r="BT249" s="27"/>
      <c r="BU249" s="27" t="s">
        <v>268</v>
      </c>
      <c r="BV249" s="27"/>
      <c r="BW249" s="27"/>
      <c r="BX249" s="27"/>
      <c r="BY249" s="27"/>
      <c r="BZ249" s="27"/>
      <c r="CA249" s="27"/>
      <c r="CB249" s="27"/>
      <c r="CC249" s="27"/>
      <c r="CD249" s="27"/>
      <c r="CE249" s="27"/>
      <c r="CF249" s="27"/>
      <c r="CG249" s="27" t="s">
        <v>268</v>
      </c>
      <c r="CH249" s="27" t="s">
        <v>268</v>
      </c>
      <c r="CI249" s="27" t="s">
        <v>268</v>
      </c>
      <c r="CJ249" s="27" t="s">
        <v>268</v>
      </c>
      <c r="CK249" s="27" t="s">
        <v>268</v>
      </c>
      <c r="CL249" s="27" t="s">
        <v>268</v>
      </c>
      <c r="CM249" s="27" t="s">
        <v>268</v>
      </c>
      <c r="CN249" s="27" t="s">
        <v>268</v>
      </c>
      <c r="CO249" s="27" t="s">
        <v>268</v>
      </c>
    </row>
    <row r="250" spans="1:93" s="11" customFormat="1" ht="16.5" customHeight="1" x14ac:dyDescent="0.15">
      <c r="A250" s="27">
        <v>31033241</v>
      </c>
      <c r="B250" s="27" t="s">
        <v>279</v>
      </c>
      <c r="C250" s="27" t="s">
        <v>64</v>
      </c>
      <c r="D250" s="27">
        <v>1</v>
      </c>
      <c r="E250" s="27" t="s">
        <v>109</v>
      </c>
      <c r="F250" s="27">
        <v>5</v>
      </c>
      <c r="G250" s="27" t="s">
        <v>104</v>
      </c>
      <c r="H250" s="27">
        <v>1</v>
      </c>
      <c r="I250" s="27" t="str">
        <f>VLOOKUP($L250,怪物模板!$A:$N,MATCH(角色!I$1,模板表头,0),0)</f>
        <v>mix</v>
      </c>
      <c r="J250" s="27"/>
      <c r="K250" s="27"/>
      <c r="L250" s="27" t="s">
        <v>397</v>
      </c>
      <c r="M250" s="27" t="str">
        <f>VLOOKUP($L250,怪物模板!$A:$N,MATCH(角色!M$1,模板表头,0),0)</f>
        <v>无对应英雄</v>
      </c>
      <c r="N250" s="27" t="str">
        <f>VLOOKUP($L250,怪物模板!$A:$N,MATCH(角色!N$1,模板表头,0),0)</f>
        <v>无技能</v>
      </c>
      <c r="O250" s="27" t="s">
        <v>37</v>
      </c>
      <c r="P250" s="27">
        <v>1</v>
      </c>
      <c r="Q250" s="27">
        <v>5</v>
      </c>
      <c r="R250" s="27">
        <v>1</v>
      </c>
      <c r="S250" s="27" t="str">
        <f>VLOOKUP($L250,怪物模板!$A:$N,MATCH(角色!S$1,模板表头,0),0)</f>
        <v>order</v>
      </c>
      <c r="T250" s="27" t="s">
        <v>95</v>
      </c>
      <c r="U250" s="27"/>
      <c r="V250" s="26" t="s">
        <v>467</v>
      </c>
      <c r="W250" s="27" t="s">
        <v>139</v>
      </c>
      <c r="X250" s="27" t="s">
        <v>239</v>
      </c>
      <c r="Y250" s="27"/>
      <c r="Z250" s="27"/>
      <c r="AA250" s="27"/>
      <c r="AB250" s="27">
        <v>99</v>
      </c>
      <c r="AC250" s="27">
        <v>99</v>
      </c>
      <c r="AD250" s="27"/>
      <c r="AE250" s="9">
        <f t="shared" si="53"/>
        <v>0</v>
      </c>
      <c r="AF250" s="27">
        <f t="shared" si="57"/>
        <v>0</v>
      </c>
      <c r="AG250" s="27" t="str">
        <f>VLOOKUP($L250,怪物模板!$A:$N,MATCH(角色!AG$1,模板表头,0),0)</f>
        <v>misc.entity</v>
      </c>
      <c r="AH250" s="27" t="str">
        <f>IF(VLOOKUP($L250,怪物模板!$A:$N,MATCH(角色!AH$1,模板表头,0),0)=0,"",VLOOKUP($L250,怪物模板!$A:$N,MATCH(角色!AH$1,模板表头,0),0))</f>
        <v/>
      </c>
      <c r="AI250" s="27" t="str">
        <f>IF(VLOOKUP($L250,怪物模板!$A:$N,MATCH(角色!AI$1,模板表头,0),0)=0,"",VLOOKUP($L250,怪物模板!$A:$N,MATCH(角色!AI$1,模板表头,0),0))</f>
        <v/>
      </c>
      <c r="AJ250" s="27" t="str">
        <f>IF(VLOOKUP($L250,怪物模板!$A:$N,MATCH(角色!AJ$1,模板表头,0),0)=0,"",VLOOKUP($L250,怪物模板!$A:$N,MATCH(角色!AJ$1,模板表头,0),0))</f>
        <v/>
      </c>
      <c r="AK250" s="27" t="str">
        <f>IF(VLOOKUP($L250,怪物模板!$A:$N,MATCH(角色!AK$1,模板表头,0),0)=0,"",VLOOKUP($L250,怪物模板!$A:$N,MATCH(角色!AK$1,模板表头,0),0))</f>
        <v/>
      </c>
      <c r="AL250" s="27" t="str">
        <f>IF(VLOOKUP($L250,怪物模板!$A:$N,MATCH(角色!AL$1,模板表头,0),0)=0,"",VLOOKUP($L250,怪物模板!$A:$N,MATCH(角色!AL$1,模板表头,0),0))</f>
        <v/>
      </c>
      <c r="AM250" s="27" t="str">
        <f>VLOOKUP($L250,怪物模板!$A:$N,MATCH(角色!AM$1,模板表头,0),0)</f>
        <v>devils_door_new</v>
      </c>
      <c r="AN250" s="27">
        <v>1</v>
      </c>
      <c r="AO250" s="27">
        <v>1</v>
      </c>
      <c r="AP250" s="27" t="s">
        <v>444</v>
      </c>
      <c r="AQ250" s="27"/>
      <c r="AR250" s="27"/>
      <c r="AS250" s="27"/>
      <c r="AT250" s="27"/>
      <c r="AU250" s="27"/>
      <c r="AV250" s="27"/>
      <c r="AW250" s="27"/>
      <c r="AX250" s="27"/>
      <c r="AY250" s="27"/>
      <c r="AZ250" s="27"/>
      <c r="BA250" s="27"/>
      <c r="BB250" s="27"/>
      <c r="BC250" s="27"/>
      <c r="BD250" s="27"/>
      <c r="BE250" s="27"/>
      <c r="BF250" s="27"/>
      <c r="BG250" s="27"/>
      <c r="BH250" s="27"/>
      <c r="BI250" s="27">
        <f t="shared" si="59"/>
        <v>0</v>
      </c>
      <c r="BJ250" s="27"/>
      <c r="BK250" s="27"/>
      <c r="BL250" s="27"/>
      <c r="BM250" s="27"/>
      <c r="BN250" s="27"/>
      <c r="BO250" s="27"/>
      <c r="BP250" s="27"/>
      <c r="BQ250" s="27"/>
      <c r="BR250" s="27"/>
      <c r="BS250" s="27"/>
      <c r="BT250" s="27"/>
      <c r="BU250" s="27" t="s">
        <v>268</v>
      </c>
      <c r="BV250" s="27"/>
      <c r="BW250" s="27"/>
      <c r="BX250" s="27"/>
      <c r="BY250" s="27"/>
      <c r="BZ250" s="27"/>
      <c r="CA250" s="27"/>
      <c r="CB250" s="27"/>
      <c r="CC250" s="27"/>
      <c r="CD250" s="27"/>
      <c r="CE250" s="27"/>
      <c r="CF250" s="27"/>
      <c r="CG250" s="27" t="s">
        <v>268</v>
      </c>
      <c r="CH250" s="27" t="s">
        <v>268</v>
      </c>
      <c r="CI250" s="27" t="s">
        <v>268</v>
      </c>
      <c r="CJ250" s="27" t="s">
        <v>268</v>
      </c>
      <c r="CK250" s="27" t="s">
        <v>268</v>
      </c>
      <c r="CL250" s="27" t="s">
        <v>268</v>
      </c>
      <c r="CM250" s="27" t="s">
        <v>268</v>
      </c>
      <c r="CN250" s="27" t="s">
        <v>268</v>
      </c>
      <c r="CO250" s="27" t="s">
        <v>268</v>
      </c>
    </row>
    <row r="251" spans="1:93" s="12" customFormat="1" ht="16.5" customHeight="1" x14ac:dyDescent="0.15">
      <c r="A251" s="9">
        <v>31033300</v>
      </c>
      <c r="B251" s="9" t="s">
        <v>135</v>
      </c>
      <c r="C251" s="9" t="s">
        <v>468</v>
      </c>
      <c r="D251" s="9">
        <v>1</v>
      </c>
      <c r="E251" s="9" t="s">
        <v>110</v>
      </c>
      <c r="F251" s="9">
        <v>1</v>
      </c>
      <c r="G251" s="9" t="s">
        <v>104</v>
      </c>
      <c r="H251" s="9">
        <v>1</v>
      </c>
      <c r="I251" s="9" t="str">
        <f>VLOOKUP($L251,怪物模板!$A:$N,MATCH(角色!I$1,模板表头,0),0)</f>
        <v>phy</v>
      </c>
      <c r="J251" s="9"/>
      <c r="K251" s="9"/>
      <c r="L251" s="9" t="s">
        <v>429</v>
      </c>
      <c r="M251" s="9" t="str">
        <f>VLOOKUP($L251,怪物模板!$A:$N,MATCH(角色!M$1,模板表头,0),0)</f>
        <v>无对应英雄</v>
      </c>
      <c r="N251" s="9" t="str">
        <f>VLOOKUP($L251,怪物模板!$A:$N,MATCH(角色!N$1,模板表头,0),0)</f>
        <v>夺宝奇兵专用、路线5</v>
      </c>
      <c r="O251" s="9" t="s">
        <v>38</v>
      </c>
      <c r="P251" s="9">
        <v>2</v>
      </c>
      <c r="Q251" s="9">
        <v>2</v>
      </c>
      <c r="R251" s="9">
        <f>VLOOKUP(P251,[1]辅助表!$A$2:$B$10,2,FALSE)</f>
        <v>2</v>
      </c>
      <c r="S251" s="9" t="str">
        <f>VLOOKUP($L251,怪物模板!$A:$N,MATCH(角色!S$1,模板表头,0),0)</f>
        <v>order</v>
      </c>
      <c r="T251" s="9" t="s">
        <v>138</v>
      </c>
      <c r="U251" s="9" t="s">
        <v>107</v>
      </c>
      <c r="V251" s="9"/>
      <c r="W251" s="9"/>
      <c r="X251" s="9"/>
      <c r="Y251" s="9"/>
      <c r="Z251" s="9"/>
      <c r="AA251" s="9"/>
      <c r="AB251" s="9">
        <v>8</v>
      </c>
      <c r="AC251" s="9">
        <v>10</v>
      </c>
      <c r="AD251" s="9"/>
      <c r="AE251" s="9">
        <f t="shared" si="53"/>
        <v>2</v>
      </c>
      <c r="AF251" s="9">
        <f t="shared" si="57"/>
        <v>2</v>
      </c>
      <c r="AG251" s="9" t="str">
        <f>VLOOKUP($L251,怪物模板!$A:$N,MATCH(角色!AG$1,模板表头,0),0)</f>
        <v>misc.treasure5</v>
      </c>
      <c r="AH251" s="9">
        <f>IF(VLOOKUP($L251,怪物模板!$A:$N,MATCH(角色!AH$1,模板表头,0),0)=0,"",VLOOKUP($L251,怪物模板!$A:$N,MATCH(角色!AH$1,模板表头,0),0))</f>
        <v>11999009</v>
      </c>
      <c r="AI251" s="9" t="str">
        <f>IF(VLOOKUP($L251,怪物模板!$A:$N,MATCH(角色!AI$1,模板表头,0),0)=0,"",VLOOKUP($L251,怪物模板!$A:$N,MATCH(角色!AI$1,模板表头,0),0))</f>
        <v/>
      </c>
      <c r="AJ251" s="9" t="str">
        <f>IF(VLOOKUP($L251,怪物模板!$A:$N,MATCH(角色!AJ$1,模板表头,0),0)=0,"",VLOOKUP($L251,怪物模板!$A:$N,MATCH(角色!AJ$1,模板表头,0),0))</f>
        <v/>
      </c>
      <c r="AK251" s="9" t="str">
        <f>IF(VLOOKUP($L251,怪物模板!$A:$N,MATCH(角色!AK$1,模板表头,0),0)=0,"",VLOOKUP($L251,怪物模板!$A:$N,MATCH(角色!AK$1,模板表头,0),0))</f>
        <v/>
      </c>
      <c r="AL251" s="9" t="str">
        <f>IF(VLOOKUP($L251,怪物模板!$A:$N,MATCH(角色!AL$1,模板表头,0),0)=0,"",VLOOKUP($L251,怪物模板!$A:$N,MATCH(角色!AL$1,模板表头,0),0))</f>
        <v/>
      </c>
      <c r="AM251" s="9" t="str">
        <f>VLOOKUP($L251,怪物模板!$A:$N,MATCH(角色!AM$1,模板表头,0),0)</f>
        <v>mimic</v>
      </c>
      <c r="AN251" s="9">
        <v>0.7</v>
      </c>
      <c r="AO251" s="9">
        <v>1</v>
      </c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>
        <f t="shared" si="59"/>
        <v>-9500</v>
      </c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>
        <v>-1.2</v>
      </c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 t="str">
        <f t="shared" ref="CG251:CO260" si="61">IF($G251="boss",5000,"")</f>
        <v/>
      </c>
      <c r="CH251" s="9" t="str">
        <f t="shared" si="61"/>
        <v/>
      </c>
      <c r="CI251" s="9" t="str">
        <f t="shared" si="61"/>
        <v/>
      </c>
      <c r="CJ251" s="9" t="str">
        <f t="shared" si="61"/>
        <v/>
      </c>
      <c r="CK251" s="9" t="str">
        <f t="shared" si="61"/>
        <v/>
      </c>
      <c r="CL251" s="9" t="str">
        <f t="shared" si="61"/>
        <v/>
      </c>
      <c r="CM251" s="9" t="str">
        <f t="shared" si="61"/>
        <v/>
      </c>
      <c r="CN251" s="9" t="str">
        <f t="shared" si="61"/>
        <v/>
      </c>
      <c r="CO251" s="9" t="str">
        <f t="shared" si="61"/>
        <v/>
      </c>
    </row>
    <row r="252" spans="1:93" s="12" customFormat="1" ht="16.5" customHeight="1" x14ac:dyDescent="0.15">
      <c r="A252" s="9">
        <v>31033301</v>
      </c>
      <c r="B252" s="9" t="s">
        <v>136</v>
      </c>
      <c r="C252" s="9" t="s">
        <v>468</v>
      </c>
      <c r="D252" s="9">
        <v>1</v>
      </c>
      <c r="E252" s="9" t="s">
        <v>110</v>
      </c>
      <c r="F252" s="9">
        <v>2</v>
      </c>
      <c r="G252" s="9" t="s">
        <v>104</v>
      </c>
      <c r="H252" s="9">
        <v>1</v>
      </c>
      <c r="I252" s="9" t="str">
        <f>VLOOKUP($L252,怪物模板!$A:$N,MATCH(角色!I$1,模板表头,0),0)</f>
        <v>phy</v>
      </c>
      <c r="J252" s="9"/>
      <c r="K252" s="9"/>
      <c r="L252" s="9" t="s">
        <v>430</v>
      </c>
      <c r="M252" s="9" t="str">
        <f>VLOOKUP($L252,怪物模板!$A:$N,MATCH(角色!M$1,模板表头,0),0)</f>
        <v>无对应英雄</v>
      </c>
      <c r="N252" s="9" t="str">
        <f>VLOOKUP($L252,怪物模板!$A:$N,MATCH(角色!N$1,模板表头,0),0)</f>
        <v>夺宝奇兵专用、路线5</v>
      </c>
      <c r="O252" s="9" t="s">
        <v>38</v>
      </c>
      <c r="P252" s="9">
        <v>2</v>
      </c>
      <c r="Q252" s="9">
        <v>2</v>
      </c>
      <c r="R252" s="9">
        <f>VLOOKUP(P252,[1]辅助表!$A$2:$B$10,2,FALSE)</f>
        <v>2</v>
      </c>
      <c r="S252" s="9" t="str">
        <f>VLOOKUP($L252,怪物模板!$A:$N,MATCH(角色!S$1,模板表头,0),0)</f>
        <v>order</v>
      </c>
      <c r="T252" s="9" t="s">
        <v>95</v>
      </c>
      <c r="U252" s="9" t="s">
        <v>161</v>
      </c>
      <c r="V252" s="9"/>
      <c r="W252" s="9"/>
      <c r="X252" s="9"/>
      <c r="Y252" s="9"/>
      <c r="Z252" s="9"/>
      <c r="AA252" s="9"/>
      <c r="AB252" s="9">
        <v>8</v>
      </c>
      <c r="AC252" s="9">
        <v>10</v>
      </c>
      <c r="AD252" s="9"/>
      <c r="AE252" s="9">
        <f t="shared" si="53"/>
        <v>4</v>
      </c>
      <c r="AF252" s="9">
        <f t="shared" si="57"/>
        <v>4</v>
      </c>
      <c r="AG252" s="9" t="str">
        <f>VLOOKUP($L252,怪物模板!$A:$N,MATCH(角色!AG$1,模板表头,0),0)</f>
        <v>misc.treasure5</v>
      </c>
      <c r="AH252" s="9">
        <f>IF(VLOOKUP($L252,怪物模板!$A:$N,MATCH(角色!AH$1,模板表头,0),0)=0,"",VLOOKUP($L252,怪物模板!$A:$N,MATCH(角色!AH$1,模板表头,0),0))</f>
        <v>11999009</v>
      </c>
      <c r="AI252" s="9" t="str">
        <f>IF(VLOOKUP($L252,怪物模板!$A:$N,MATCH(角色!AI$1,模板表头,0),0)=0,"",VLOOKUP($L252,怪物模板!$A:$N,MATCH(角色!AI$1,模板表头,0),0))</f>
        <v/>
      </c>
      <c r="AJ252" s="9" t="str">
        <f>IF(VLOOKUP($L252,怪物模板!$A:$N,MATCH(角色!AJ$1,模板表头,0),0)=0,"",VLOOKUP($L252,怪物模板!$A:$N,MATCH(角色!AJ$1,模板表头,0),0))</f>
        <v/>
      </c>
      <c r="AK252" s="9" t="str">
        <f>IF(VLOOKUP($L252,怪物模板!$A:$N,MATCH(角色!AK$1,模板表头,0),0)=0,"",VLOOKUP($L252,怪物模板!$A:$N,MATCH(角色!AK$1,模板表头,0),0))</f>
        <v/>
      </c>
      <c r="AL252" s="9" t="str">
        <f>IF(VLOOKUP($L252,怪物模板!$A:$N,MATCH(角色!AL$1,模板表头,0),0)=0,"",VLOOKUP($L252,怪物模板!$A:$N,MATCH(角色!AL$1,模板表头,0),0))</f>
        <v/>
      </c>
      <c r="AM252" s="9" t="str">
        <f>VLOOKUP($L252,怪物模板!$A:$N,MATCH(角色!AM$1,模板表头,0),0)</f>
        <v>mimic_silver</v>
      </c>
      <c r="AN252" s="9">
        <v>0.8</v>
      </c>
      <c r="AO252" s="9">
        <v>1</v>
      </c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>
        <f t="shared" si="59"/>
        <v>-9500</v>
      </c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>
        <v>-1.2</v>
      </c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 t="str">
        <f t="shared" si="61"/>
        <v/>
      </c>
      <c r="CH252" s="9" t="str">
        <f t="shared" si="61"/>
        <v/>
      </c>
      <c r="CI252" s="9" t="str">
        <f t="shared" si="61"/>
        <v/>
      </c>
      <c r="CJ252" s="9" t="str">
        <f t="shared" si="61"/>
        <v/>
      </c>
      <c r="CK252" s="9" t="str">
        <f t="shared" si="61"/>
        <v/>
      </c>
      <c r="CL252" s="9" t="str">
        <f t="shared" si="61"/>
        <v/>
      </c>
      <c r="CM252" s="9" t="str">
        <f t="shared" si="61"/>
        <v/>
      </c>
      <c r="CN252" s="9" t="str">
        <f t="shared" si="61"/>
        <v/>
      </c>
      <c r="CO252" s="9" t="str">
        <f t="shared" si="61"/>
        <v/>
      </c>
    </row>
    <row r="253" spans="1:93" s="12" customFormat="1" x14ac:dyDescent="0.15">
      <c r="A253" s="9">
        <v>31033302</v>
      </c>
      <c r="B253" s="9" t="s">
        <v>137</v>
      </c>
      <c r="C253" s="9" t="s">
        <v>468</v>
      </c>
      <c r="D253" s="9">
        <v>1</v>
      </c>
      <c r="E253" s="9" t="s">
        <v>110</v>
      </c>
      <c r="F253" s="9">
        <v>3</v>
      </c>
      <c r="G253" s="9" t="s">
        <v>104</v>
      </c>
      <c r="H253" s="9">
        <v>3</v>
      </c>
      <c r="I253" s="9" t="str">
        <f>VLOOKUP($L253,怪物模板!$A:$N,MATCH(角色!I$1,模板表头,0),0)</f>
        <v>mag</v>
      </c>
      <c r="J253" s="9"/>
      <c r="K253" s="9"/>
      <c r="L253" s="9" t="s">
        <v>431</v>
      </c>
      <c r="M253" s="9" t="str">
        <f>VLOOKUP($L253,怪物模板!$A:$N,MATCH(角色!M$1,模板表头,0),0)</f>
        <v>无对应英雄</v>
      </c>
      <c r="N253" s="9" t="str">
        <f>VLOOKUP($L253,怪物模板!$A:$N,MATCH(角色!N$1,模板表头,0),0)</f>
        <v>夺宝奇兵专用、路线5</v>
      </c>
      <c r="O253" s="9" t="s">
        <v>38</v>
      </c>
      <c r="P253" s="9">
        <v>7</v>
      </c>
      <c r="Q253" s="9">
        <v>4</v>
      </c>
      <c r="R253" s="9">
        <f>VLOOKUP(P253,辅助表!$A$2:$B$10,2,FALSE)</f>
        <v>4</v>
      </c>
      <c r="S253" s="9" t="str">
        <f>VLOOKUP($L253,怪物模板!$A:$N,MATCH(角色!S$1,模板表头,0),0)</f>
        <v>order</v>
      </c>
      <c r="T253" s="9" t="s">
        <v>27</v>
      </c>
      <c r="U253" s="9" t="s">
        <v>162</v>
      </c>
      <c r="V253" s="9"/>
      <c r="W253" s="9"/>
      <c r="X253" s="9"/>
      <c r="Y253" s="9"/>
      <c r="Z253" s="9"/>
      <c r="AA253" s="9"/>
      <c r="AB253" s="9">
        <v>8</v>
      </c>
      <c r="AC253" s="9">
        <v>10</v>
      </c>
      <c r="AD253" s="9"/>
      <c r="AE253" s="9">
        <f t="shared" si="53"/>
        <v>6</v>
      </c>
      <c r="AF253" s="9">
        <f t="shared" si="57"/>
        <v>6</v>
      </c>
      <c r="AG253" s="9" t="str">
        <f>VLOOKUP($L253,怪物模板!$A:$N,MATCH(角色!AG$1,模板表头,0),0)</f>
        <v>misc.treasure5</v>
      </c>
      <c r="AH253" s="9">
        <f>IF(VLOOKUP($L253,怪物模板!$A:$N,MATCH(角色!AH$1,模板表头,0),0)=0,"",VLOOKUP($L253,怪物模板!$A:$N,MATCH(角色!AH$1,模板表头,0),0))</f>
        <v>11999009</v>
      </c>
      <c r="AI253" s="9" t="str">
        <f>IF(VLOOKUP($L253,怪物模板!$A:$N,MATCH(角色!AI$1,模板表头,0),0)=0,"",VLOOKUP($L253,怪物模板!$A:$N,MATCH(角色!AI$1,模板表头,0),0))</f>
        <v/>
      </c>
      <c r="AJ253" s="9" t="str">
        <f>IF(VLOOKUP($L253,怪物模板!$A:$N,MATCH(角色!AJ$1,模板表头,0),0)=0,"",VLOOKUP($L253,怪物模板!$A:$N,MATCH(角色!AJ$1,模板表头,0),0))</f>
        <v/>
      </c>
      <c r="AK253" s="9" t="str">
        <f>IF(VLOOKUP($L253,怪物模板!$A:$N,MATCH(角色!AK$1,模板表头,0),0)=0,"",VLOOKUP($L253,怪物模板!$A:$N,MATCH(角色!AK$1,模板表头,0),0))</f>
        <v/>
      </c>
      <c r="AL253" s="9" t="str">
        <f>IF(VLOOKUP($L253,怪物模板!$A:$N,MATCH(角色!AL$1,模板表头,0),0)=0,"",VLOOKUP($L253,怪物模板!$A:$N,MATCH(角色!AL$1,模板表头,0),0))</f>
        <v/>
      </c>
      <c r="AM253" s="9" t="str">
        <f>VLOOKUP($L253,怪物模板!$A:$N,MATCH(角色!AM$1,模板表头,0),0)</f>
        <v>mimic_gold</v>
      </c>
      <c r="AN253" s="9">
        <v>0.9</v>
      </c>
      <c r="AO253" s="9">
        <v>1</v>
      </c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>
        <f t="shared" si="59"/>
        <v>-9500</v>
      </c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>
        <v>-1.2</v>
      </c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 t="str">
        <f t="shared" si="61"/>
        <v/>
      </c>
      <c r="CH253" s="9" t="str">
        <f t="shared" si="61"/>
        <v/>
      </c>
      <c r="CI253" s="9" t="str">
        <f t="shared" si="61"/>
        <v/>
      </c>
      <c r="CJ253" s="9" t="str">
        <f t="shared" si="61"/>
        <v/>
      </c>
      <c r="CK253" s="9" t="str">
        <f t="shared" si="61"/>
        <v/>
      </c>
      <c r="CL253" s="9" t="str">
        <f t="shared" si="61"/>
        <v/>
      </c>
      <c r="CM253" s="9" t="str">
        <f t="shared" si="61"/>
        <v/>
      </c>
      <c r="CN253" s="9" t="str">
        <f t="shared" si="61"/>
        <v/>
      </c>
      <c r="CO253" s="9" t="str">
        <f t="shared" si="61"/>
        <v/>
      </c>
    </row>
    <row r="254" spans="1:93" s="12" customFormat="1" ht="16.5" customHeight="1" x14ac:dyDescent="0.15">
      <c r="A254" s="9">
        <v>31033303</v>
      </c>
      <c r="B254" s="9" t="s">
        <v>135</v>
      </c>
      <c r="C254" s="9" t="s">
        <v>468</v>
      </c>
      <c r="D254" s="9">
        <v>1</v>
      </c>
      <c r="E254" s="9" t="s">
        <v>110</v>
      </c>
      <c r="F254" s="9">
        <v>1</v>
      </c>
      <c r="G254" s="9" t="s">
        <v>104</v>
      </c>
      <c r="H254" s="9">
        <v>1</v>
      </c>
      <c r="I254" s="9" t="str">
        <f>VLOOKUP($L254,怪物模板!$A:$N,MATCH(角色!I$1,模板表头,0),0)</f>
        <v>phy</v>
      </c>
      <c r="J254" s="9"/>
      <c r="K254" s="9"/>
      <c r="L254" s="9" t="s">
        <v>432</v>
      </c>
      <c r="M254" s="9" t="str">
        <f>VLOOKUP($L254,怪物模板!$A:$N,MATCH(角色!M$1,模板表头,0),0)</f>
        <v>无对应英雄</v>
      </c>
      <c r="N254" s="9" t="str">
        <f>VLOOKUP($L254,怪物模板!$A:$N,MATCH(角色!N$1,模板表头,0),0)</f>
        <v>夺宝奇兵专用、路线6</v>
      </c>
      <c r="O254" s="9" t="s">
        <v>38</v>
      </c>
      <c r="P254" s="9">
        <v>2</v>
      </c>
      <c r="Q254" s="9">
        <v>2</v>
      </c>
      <c r="R254" s="9">
        <f>VLOOKUP(P254,[1]辅助表!$A$2:$B$10,2,FALSE)</f>
        <v>2</v>
      </c>
      <c r="S254" s="9" t="str">
        <f>VLOOKUP($L254,怪物模板!$A:$N,MATCH(角色!S$1,模板表头,0),0)</f>
        <v>order</v>
      </c>
      <c r="T254" s="9" t="s">
        <v>138</v>
      </c>
      <c r="U254" s="9" t="s">
        <v>107</v>
      </c>
      <c r="V254" s="9"/>
      <c r="W254" s="9"/>
      <c r="X254" s="9"/>
      <c r="Y254" s="9"/>
      <c r="Z254" s="9"/>
      <c r="AA254" s="9"/>
      <c r="AB254" s="9">
        <v>8</v>
      </c>
      <c r="AC254" s="9">
        <v>10</v>
      </c>
      <c r="AD254" s="9"/>
      <c r="AE254" s="9">
        <f t="shared" si="53"/>
        <v>2</v>
      </c>
      <c r="AF254" s="9">
        <f t="shared" si="57"/>
        <v>2</v>
      </c>
      <c r="AG254" s="9" t="str">
        <f>VLOOKUP($L254,怪物模板!$A:$N,MATCH(角色!AG$1,模板表头,0),0)</f>
        <v>misc.treasure6</v>
      </c>
      <c r="AH254" s="9">
        <f>IF(VLOOKUP($L254,怪物模板!$A:$N,MATCH(角色!AH$1,模板表头,0),0)=0,"",VLOOKUP($L254,怪物模板!$A:$N,MATCH(角色!AH$1,模板表头,0),0))</f>
        <v>11999009</v>
      </c>
      <c r="AI254" s="9" t="str">
        <f>IF(VLOOKUP($L254,怪物模板!$A:$N,MATCH(角色!AI$1,模板表头,0),0)=0,"",VLOOKUP($L254,怪物模板!$A:$N,MATCH(角色!AI$1,模板表头,0),0))</f>
        <v/>
      </c>
      <c r="AJ254" s="9" t="str">
        <f>IF(VLOOKUP($L254,怪物模板!$A:$N,MATCH(角色!AJ$1,模板表头,0),0)=0,"",VLOOKUP($L254,怪物模板!$A:$N,MATCH(角色!AJ$1,模板表头,0),0))</f>
        <v/>
      </c>
      <c r="AK254" s="9" t="str">
        <f>IF(VLOOKUP($L254,怪物模板!$A:$N,MATCH(角色!AK$1,模板表头,0),0)=0,"",VLOOKUP($L254,怪物模板!$A:$N,MATCH(角色!AK$1,模板表头,0),0))</f>
        <v/>
      </c>
      <c r="AL254" s="9" t="str">
        <f>IF(VLOOKUP($L254,怪物模板!$A:$N,MATCH(角色!AL$1,模板表头,0),0)=0,"",VLOOKUP($L254,怪物模板!$A:$N,MATCH(角色!AL$1,模板表头,0),0))</f>
        <v/>
      </c>
      <c r="AM254" s="9" t="str">
        <f>VLOOKUP($L254,怪物模板!$A:$N,MATCH(角色!AM$1,模板表头,0),0)</f>
        <v>mimic</v>
      </c>
      <c r="AN254" s="9">
        <v>0.7</v>
      </c>
      <c r="AO254" s="9">
        <v>1</v>
      </c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>
        <f t="shared" si="59"/>
        <v>-9500</v>
      </c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>
        <v>-1.2</v>
      </c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 t="str">
        <f t="shared" si="61"/>
        <v/>
      </c>
      <c r="CH254" s="9" t="str">
        <f t="shared" si="61"/>
        <v/>
      </c>
      <c r="CI254" s="9" t="str">
        <f t="shared" si="61"/>
        <v/>
      </c>
      <c r="CJ254" s="9" t="str">
        <f t="shared" si="61"/>
        <v/>
      </c>
      <c r="CK254" s="9" t="str">
        <f t="shared" si="61"/>
        <v/>
      </c>
      <c r="CL254" s="9" t="str">
        <f t="shared" si="61"/>
        <v/>
      </c>
      <c r="CM254" s="9" t="str">
        <f t="shared" si="61"/>
        <v/>
      </c>
      <c r="CN254" s="9" t="str">
        <f t="shared" si="61"/>
        <v/>
      </c>
      <c r="CO254" s="9" t="str">
        <f t="shared" si="61"/>
        <v/>
      </c>
    </row>
    <row r="255" spans="1:93" s="12" customFormat="1" ht="16.5" customHeight="1" x14ac:dyDescent="0.15">
      <c r="A255" s="9">
        <v>31033304</v>
      </c>
      <c r="B255" s="9" t="s">
        <v>136</v>
      </c>
      <c r="C255" s="9" t="s">
        <v>468</v>
      </c>
      <c r="D255" s="9">
        <v>1</v>
      </c>
      <c r="E255" s="9" t="s">
        <v>110</v>
      </c>
      <c r="F255" s="9">
        <v>2</v>
      </c>
      <c r="G255" s="9" t="s">
        <v>104</v>
      </c>
      <c r="H255" s="9">
        <v>1</v>
      </c>
      <c r="I255" s="9" t="str">
        <f>VLOOKUP($L255,怪物模板!$A:$N,MATCH(角色!I$1,模板表头,0),0)</f>
        <v>phy</v>
      </c>
      <c r="J255" s="9"/>
      <c r="K255" s="9"/>
      <c r="L255" s="9" t="s">
        <v>433</v>
      </c>
      <c r="M255" s="9" t="str">
        <f>VLOOKUP($L255,怪物模板!$A:$N,MATCH(角色!M$1,模板表头,0),0)</f>
        <v>无对应英雄</v>
      </c>
      <c r="N255" s="9" t="str">
        <f>VLOOKUP($L255,怪物模板!$A:$N,MATCH(角色!N$1,模板表头,0),0)</f>
        <v>夺宝奇兵专用、路线6</v>
      </c>
      <c r="O255" s="9" t="s">
        <v>38</v>
      </c>
      <c r="P255" s="9">
        <v>2</v>
      </c>
      <c r="Q255" s="9">
        <v>2</v>
      </c>
      <c r="R255" s="9">
        <f>VLOOKUP(P255,[1]辅助表!$A$2:$B$10,2,FALSE)</f>
        <v>2</v>
      </c>
      <c r="S255" s="9" t="str">
        <f>VLOOKUP($L255,怪物模板!$A:$N,MATCH(角色!S$1,模板表头,0),0)</f>
        <v>order</v>
      </c>
      <c r="T255" s="9" t="s">
        <v>95</v>
      </c>
      <c r="U255" s="9" t="s">
        <v>161</v>
      </c>
      <c r="V255" s="9"/>
      <c r="W255" s="9"/>
      <c r="X255" s="9"/>
      <c r="Y255" s="9"/>
      <c r="Z255" s="9"/>
      <c r="AA255" s="9"/>
      <c r="AB255" s="9">
        <v>8</v>
      </c>
      <c r="AC255" s="9">
        <v>10</v>
      </c>
      <c r="AD255" s="9"/>
      <c r="AE255" s="9">
        <f t="shared" si="53"/>
        <v>4</v>
      </c>
      <c r="AF255" s="9">
        <f t="shared" si="57"/>
        <v>4</v>
      </c>
      <c r="AG255" s="9" t="str">
        <f>VLOOKUP($L255,怪物模板!$A:$N,MATCH(角色!AG$1,模板表头,0),0)</f>
        <v>misc.treasure6</v>
      </c>
      <c r="AH255" s="9">
        <f>IF(VLOOKUP($L255,怪物模板!$A:$N,MATCH(角色!AH$1,模板表头,0),0)=0,"",VLOOKUP($L255,怪物模板!$A:$N,MATCH(角色!AH$1,模板表头,0),0))</f>
        <v>11999009</v>
      </c>
      <c r="AI255" s="9" t="str">
        <f>IF(VLOOKUP($L255,怪物模板!$A:$N,MATCH(角色!AI$1,模板表头,0),0)=0,"",VLOOKUP($L255,怪物模板!$A:$N,MATCH(角色!AI$1,模板表头,0),0))</f>
        <v/>
      </c>
      <c r="AJ255" s="9" t="str">
        <f>IF(VLOOKUP($L255,怪物模板!$A:$N,MATCH(角色!AJ$1,模板表头,0),0)=0,"",VLOOKUP($L255,怪物模板!$A:$N,MATCH(角色!AJ$1,模板表头,0),0))</f>
        <v/>
      </c>
      <c r="AK255" s="9" t="str">
        <f>IF(VLOOKUP($L255,怪物模板!$A:$N,MATCH(角色!AK$1,模板表头,0),0)=0,"",VLOOKUP($L255,怪物模板!$A:$N,MATCH(角色!AK$1,模板表头,0),0))</f>
        <v/>
      </c>
      <c r="AL255" s="9" t="str">
        <f>IF(VLOOKUP($L255,怪物模板!$A:$N,MATCH(角色!AL$1,模板表头,0),0)=0,"",VLOOKUP($L255,怪物模板!$A:$N,MATCH(角色!AL$1,模板表头,0),0))</f>
        <v/>
      </c>
      <c r="AM255" s="9" t="str">
        <f>VLOOKUP($L255,怪物模板!$A:$N,MATCH(角色!AM$1,模板表头,0),0)</f>
        <v>mimic_silver</v>
      </c>
      <c r="AN255" s="9">
        <v>0.8</v>
      </c>
      <c r="AO255" s="9">
        <v>1</v>
      </c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>
        <f t="shared" si="59"/>
        <v>-9500</v>
      </c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>
        <v>-1.2</v>
      </c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 t="str">
        <f t="shared" si="61"/>
        <v/>
      </c>
      <c r="CH255" s="9" t="str">
        <f t="shared" si="61"/>
        <v/>
      </c>
      <c r="CI255" s="9" t="str">
        <f t="shared" si="61"/>
        <v/>
      </c>
      <c r="CJ255" s="9" t="str">
        <f t="shared" si="61"/>
        <v/>
      </c>
      <c r="CK255" s="9" t="str">
        <f t="shared" si="61"/>
        <v/>
      </c>
      <c r="CL255" s="9" t="str">
        <f t="shared" si="61"/>
        <v/>
      </c>
      <c r="CM255" s="9" t="str">
        <f t="shared" si="61"/>
        <v/>
      </c>
      <c r="CN255" s="9" t="str">
        <f t="shared" si="61"/>
        <v/>
      </c>
      <c r="CO255" s="9" t="str">
        <f t="shared" si="61"/>
        <v/>
      </c>
    </row>
    <row r="256" spans="1:93" s="12" customFormat="1" x14ac:dyDescent="0.15">
      <c r="A256" s="9">
        <v>31033305</v>
      </c>
      <c r="B256" s="9" t="s">
        <v>137</v>
      </c>
      <c r="C256" s="9" t="s">
        <v>468</v>
      </c>
      <c r="D256" s="9">
        <v>1</v>
      </c>
      <c r="E256" s="9" t="s">
        <v>110</v>
      </c>
      <c r="F256" s="9">
        <v>3</v>
      </c>
      <c r="G256" s="9" t="s">
        <v>104</v>
      </c>
      <c r="H256" s="9">
        <v>3</v>
      </c>
      <c r="I256" s="9" t="str">
        <f>VLOOKUP($L256,怪物模板!$A:$N,MATCH(角色!I$1,模板表头,0),0)</f>
        <v>mag</v>
      </c>
      <c r="J256" s="9"/>
      <c r="K256" s="9"/>
      <c r="L256" s="9" t="s">
        <v>434</v>
      </c>
      <c r="M256" s="9" t="str">
        <f>VLOOKUP($L256,怪物模板!$A:$N,MATCH(角色!M$1,模板表头,0),0)</f>
        <v>无对应英雄</v>
      </c>
      <c r="N256" s="9" t="str">
        <f>VLOOKUP($L256,怪物模板!$A:$N,MATCH(角色!N$1,模板表头,0),0)</f>
        <v>夺宝奇兵专用、路线6</v>
      </c>
      <c r="O256" s="9" t="s">
        <v>38</v>
      </c>
      <c r="P256" s="9">
        <v>7</v>
      </c>
      <c r="Q256" s="9">
        <v>4</v>
      </c>
      <c r="R256" s="9">
        <f>VLOOKUP(P256,辅助表!$A$2:$B$10,2,FALSE)</f>
        <v>4</v>
      </c>
      <c r="S256" s="9" t="str">
        <f>VLOOKUP($L256,怪物模板!$A:$N,MATCH(角色!S$1,模板表头,0),0)</f>
        <v>order</v>
      </c>
      <c r="T256" s="9" t="s">
        <v>27</v>
      </c>
      <c r="U256" s="9" t="s">
        <v>162</v>
      </c>
      <c r="V256" s="9"/>
      <c r="W256" s="9"/>
      <c r="X256" s="9"/>
      <c r="Y256" s="9"/>
      <c r="Z256" s="9"/>
      <c r="AA256" s="9"/>
      <c r="AB256" s="9">
        <v>8</v>
      </c>
      <c r="AC256" s="9">
        <v>10</v>
      </c>
      <c r="AD256" s="9"/>
      <c r="AE256" s="9">
        <f t="shared" si="53"/>
        <v>6</v>
      </c>
      <c r="AF256" s="9">
        <f t="shared" si="57"/>
        <v>6</v>
      </c>
      <c r="AG256" s="9" t="str">
        <f>VLOOKUP($L256,怪物模板!$A:$N,MATCH(角色!AG$1,模板表头,0),0)</f>
        <v>misc.treasure6</v>
      </c>
      <c r="AH256" s="9">
        <f>IF(VLOOKUP($L256,怪物模板!$A:$N,MATCH(角色!AH$1,模板表头,0),0)=0,"",VLOOKUP($L256,怪物模板!$A:$N,MATCH(角色!AH$1,模板表头,0),0))</f>
        <v>11999009</v>
      </c>
      <c r="AI256" s="9" t="str">
        <f>IF(VLOOKUP($L256,怪物模板!$A:$N,MATCH(角色!AI$1,模板表头,0),0)=0,"",VLOOKUP($L256,怪物模板!$A:$N,MATCH(角色!AI$1,模板表头,0),0))</f>
        <v/>
      </c>
      <c r="AJ256" s="9" t="str">
        <f>IF(VLOOKUP($L256,怪物模板!$A:$N,MATCH(角色!AJ$1,模板表头,0),0)=0,"",VLOOKUP($L256,怪物模板!$A:$N,MATCH(角色!AJ$1,模板表头,0),0))</f>
        <v/>
      </c>
      <c r="AK256" s="9" t="str">
        <f>IF(VLOOKUP($L256,怪物模板!$A:$N,MATCH(角色!AK$1,模板表头,0),0)=0,"",VLOOKUP($L256,怪物模板!$A:$N,MATCH(角色!AK$1,模板表头,0),0))</f>
        <v/>
      </c>
      <c r="AL256" s="9" t="str">
        <f>IF(VLOOKUP($L256,怪物模板!$A:$N,MATCH(角色!AL$1,模板表头,0),0)=0,"",VLOOKUP($L256,怪物模板!$A:$N,MATCH(角色!AL$1,模板表头,0),0))</f>
        <v/>
      </c>
      <c r="AM256" s="9" t="str">
        <f>VLOOKUP($L256,怪物模板!$A:$N,MATCH(角色!AM$1,模板表头,0),0)</f>
        <v>mimic_gold</v>
      </c>
      <c r="AN256" s="9">
        <v>0.9</v>
      </c>
      <c r="AO256" s="9">
        <v>1</v>
      </c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>
        <f t="shared" si="59"/>
        <v>-9500</v>
      </c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>
        <v>-1.2</v>
      </c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 t="str">
        <f t="shared" si="61"/>
        <v/>
      </c>
      <c r="CH256" s="9" t="str">
        <f t="shared" si="61"/>
        <v/>
      </c>
      <c r="CI256" s="9" t="str">
        <f t="shared" si="61"/>
        <v/>
      </c>
      <c r="CJ256" s="9" t="str">
        <f t="shared" si="61"/>
        <v/>
      </c>
      <c r="CK256" s="9" t="str">
        <f t="shared" si="61"/>
        <v/>
      </c>
      <c r="CL256" s="9" t="str">
        <f t="shared" si="61"/>
        <v/>
      </c>
      <c r="CM256" s="9" t="str">
        <f t="shared" si="61"/>
        <v/>
      </c>
      <c r="CN256" s="9" t="str">
        <f t="shared" si="61"/>
        <v/>
      </c>
      <c r="CO256" s="9" t="str">
        <f t="shared" si="61"/>
        <v/>
      </c>
    </row>
    <row r="257" spans="1:93" s="12" customFormat="1" ht="16.5" customHeight="1" x14ac:dyDescent="0.15">
      <c r="A257" s="9">
        <v>31033306</v>
      </c>
      <c r="B257" s="9" t="s">
        <v>135</v>
      </c>
      <c r="C257" s="9" t="s">
        <v>470</v>
      </c>
      <c r="D257" s="9">
        <v>1</v>
      </c>
      <c r="E257" s="9" t="s">
        <v>110</v>
      </c>
      <c r="F257" s="9">
        <v>1</v>
      </c>
      <c r="G257" s="9" t="s">
        <v>104</v>
      </c>
      <c r="H257" s="9">
        <v>1</v>
      </c>
      <c r="I257" s="9" t="str">
        <f>VLOOKUP($L257,怪物模板!$A:$N,MATCH(角色!I$1,模板表头,0),0)</f>
        <v>phy</v>
      </c>
      <c r="J257" s="9"/>
      <c r="K257" s="9"/>
      <c r="L257" s="25" t="s">
        <v>435</v>
      </c>
      <c r="M257" s="9" t="str">
        <f>VLOOKUP($L257,怪物模板!$A:$N,MATCH(角色!M$1,模板表头,0),0)</f>
        <v>无对应英雄</v>
      </c>
      <c r="N257" s="9" t="str">
        <f>VLOOKUP($L257,怪物模板!$A:$N,MATCH(角色!N$1,模板表头,0),0)</f>
        <v>夺宝奇兵专用、路线3</v>
      </c>
      <c r="O257" s="9" t="s">
        <v>38</v>
      </c>
      <c r="P257" s="9">
        <v>2</v>
      </c>
      <c r="Q257" s="9">
        <v>2</v>
      </c>
      <c r="R257" s="9">
        <f>VLOOKUP(P257,[1]辅助表!$A$2:$B$10,2,FALSE)</f>
        <v>2</v>
      </c>
      <c r="S257" s="9" t="str">
        <f>VLOOKUP($L257,怪物模板!$A:$N,MATCH(角色!S$1,模板表头,0),0)</f>
        <v>order</v>
      </c>
      <c r="T257" s="9" t="s">
        <v>138</v>
      </c>
      <c r="U257" s="9" t="s">
        <v>107</v>
      </c>
      <c r="V257" s="9"/>
      <c r="W257" s="9"/>
      <c r="X257" s="9"/>
      <c r="Y257" s="9"/>
      <c r="Z257" s="9"/>
      <c r="AA257" s="9"/>
      <c r="AB257" s="9">
        <v>8</v>
      </c>
      <c r="AC257" s="9">
        <v>10</v>
      </c>
      <c r="AD257" s="9"/>
      <c r="AE257" s="9">
        <f t="shared" si="53"/>
        <v>2</v>
      </c>
      <c r="AF257" s="9">
        <f t="shared" si="57"/>
        <v>2</v>
      </c>
      <c r="AG257" s="9" t="str">
        <f>VLOOKUP($L257,怪物模板!$A:$N,MATCH(角色!AG$1,模板表头,0),0)</f>
        <v>misc.treasure3</v>
      </c>
      <c r="AH257" s="9">
        <f>IF(VLOOKUP($L257,怪物模板!$A:$N,MATCH(角色!AH$1,模板表头,0),0)=0,"",VLOOKUP($L257,怪物模板!$A:$N,MATCH(角色!AH$1,模板表头,0),0))</f>
        <v>11999009</v>
      </c>
      <c r="AI257" s="9" t="str">
        <f>IF(VLOOKUP($L257,怪物模板!$A:$N,MATCH(角色!AI$1,模板表头,0),0)=0,"",VLOOKUP($L257,怪物模板!$A:$N,MATCH(角色!AI$1,模板表头,0),0))</f>
        <v/>
      </c>
      <c r="AJ257" s="9" t="str">
        <f>IF(VLOOKUP($L257,怪物模板!$A:$N,MATCH(角色!AJ$1,模板表头,0),0)=0,"",VLOOKUP($L257,怪物模板!$A:$N,MATCH(角色!AJ$1,模板表头,0),0))</f>
        <v/>
      </c>
      <c r="AK257" s="9" t="str">
        <f>IF(VLOOKUP($L257,怪物模板!$A:$N,MATCH(角色!AK$1,模板表头,0),0)=0,"",VLOOKUP($L257,怪物模板!$A:$N,MATCH(角色!AK$1,模板表头,0),0))</f>
        <v/>
      </c>
      <c r="AL257" s="9" t="str">
        <f>IF(VLOOKUP($L257,怪物模板!$A:$N,MATCH(角色!AL$1,模板表头,0),0)=0,"",VLOOKUP($L257,怪物模板!$A:$N,MATCH(角色!AL$1,模板表头,0),0))</f>
        <v/>
      </c>
      <c r="AM257" s="9" t="str">
        <f>VLOOKUP($L257,怪物模板!$A:$N,MATCH(角色!AM$1,模板表头,0),0)</f>
        <v>mimic</v>
      </c>
      <c r="AN257" s="9">
        <v>0.7</v>
      </c>
      <c r="AO257" s="9">
        <v>1</v>
      </c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>
        <f t="shared" si="59"/>
        <v>-8500</v>
      </c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>
        <v>-1.2</v>
      </c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 t="str">
        <f t="shared" si="61"/>
        <v/>
      </c>
      <c r="CH257" s="9" t="str">
        <f t="shared" si="61"/>
        <v/>
      </c>
      <c r="CI257" s="9" t="str">
        <f t="shared" si="61"/>
        <v/>
      </c>
      <c r="CJ257" s="9" t="str">
        <f t="shared" si="61"/>
        <v/>
      </c>
      <c r="CK257" s="9" t="str">
        <f t="shared" si="61"/>
        <v/>
      </c>
      <c r="CL257" s="9" t="str">
        <f t="shared" si="61"/>
        <v/>
      </c>
      <c r="CM257" s="9" t="str">
        <f t="shared" si="61"/>
        <v/>
      </c>
      <c r="CN257" s="9" t="str">
        <f t="shared" si="61"/>
        <v/>
      </c>
      <c r="CO257" s="9" t="str">
        <f t="shared" si="61"/>
        <v/>
      </c>
    </row>
    <row r="258" spans="1:93" s="12" customFormat="1" ht="16.5" customHeight="1" x14ac:dyDescent="0.15">
      <c r="A258" s="9">
        <v>31033307</v>
      </c>
      <c r="B258" s="9" t="s">
        <v>136</v>
      </c>
      <c r="C258" s="9" t="s">
        <v>470</v>
      </c>
      <c r="D258" s="9">
        <v>1</v>
      </c>
      <c r="E258" s="9" t="s">
        <v>110</v>
      </c>
      <c r="F258" s="9">
        <v>2</v>
      </c>
      <c r="G258" s="9" t="s">
        <v>104</v>
      </c>
      <c r="H258" s="9">
        <v>1</v>
      </c>
      <c r="I258" s="9" t="str">
        <f>VLOOKUP($L258,怪物模板!$A:$N,MATCH(角色!I$1,模板表头,0),0)</f>
        <v>phy</v>
      </c>
      <c r="J258" s="9"/>
      <c r="K258" s="9"/>
      <c r="L258" s="25" t="s">
        <v>436</v>
      </c>
      <c r="M258" s="9" t="str">
        <f>VLOOKUP($L258,怪物模板!$A:$N,MATCH(角色!M$1,模板表头,0),0)</f>
        <v>无对应英雄</v>
      </c>
      <c r="N258" s="9" t="str">
        <f>VLOOKUP($L258,怪物模板!$A:$N,MATCH(角色!N$1,模板表头,0),0)</f>
        <v>夺宝奇兵专用、路线3</v>
      </c>
      <c r="O258" s="9" t="s">
        <v>38</v>
      </c>
      <c r="P258" s="9">
        <v>2</v>
      </c>
      <c r="Q258" s="9">
        <v>2</v>
      </c>
      <c r="R258" s="9">
        <f>VLOOKUP(P258,[1]辅助表!$A$2:$B$10,2,FALSE)</f>
        <v>2</v>
      </c>
      <c r="S258" s="9" t="str">
        <f>VLOOKUP($L258,怪物模板!$A:$N,MATCH(角色!S$1,模板表头,0),0)</f>
        <v>order</v>
      </c>
      <c r="T258" s="9" t="s">
        <v>95</v>
      </c>
      <c r="U258" s="9" t="s">
        <v>161</v>
      </c>
      <c r="V258" s="9"/>
      <c r="W258" s="9"/>
      <c r="X258" s="9"/>
      <c r="Y258" s="9"/>
      <c r="Z258" s="9"/>
      <c r="AA258" s="9"/>
      <c r="AB258" s="9">
        <v>8</v>
      </c>
      <c r="AC258" s="9">
        <v>10</v>
      </c>
      <c r="AD258" s="9"/>
      <c r="AE258" s="9">
        <f t="shared" si="53"/>
        <v>4</v>
      </c>
      <c r="AF258" s="9">
        <f t="shared" si="57"/>
        <v>4</v>
      </c>
      <c r="AG258" s="9" t="str">
        <f>VLOOKUP($L258,怪物模板!$A:$N,MATCH(角色!AG$1,模板表头,0),0)</f>
        <v>misc.treasure3</v>
      </c>
      <c r="AH258" s="9">
        <f>IF(VLOOKUP($L258,怪物模板!$A:$N,MATCH(角色!AH$1,模板表头,0),0)=0,"",VLOOKUP($L258,怪物模板!$A:$N,MATCH(角色!AH$1,模板表头,0),0))</f>
        <v>11999009</v>
      </c>
      <c r="AI258" s="9" t="str">
        <f>IF(VLOOKUP($L258,怪物模板!$A:$N,MATCH(角色!AI$1,模板表头,0),0)=0,"",VLOOKUP($L258,怪物模板!$A:$N,MATCH(角色!AI$1,模板表头,0),0))</f>
        <v/>
      </c>
      <c r="AJ258" s="9" t="str">
        <f>IF(VLOOKUP($L258,怪物模板!$A:$N,MATCH(角色!AJ$1,模板表头,0),0)=0,"",VLOOKUP($L258,怪物模板!$A:$N,MATCH(角色!AJ$1,模板表头,0),0))</f>
        <v/>
      </c>
      <c r="AK258" s="9" t="str">
        <f>IF(VLOOKUP($L258,怪物模板!$A:$N,MATCH(角色!AK$1,模板表头,0),0)=0,"",VLOOKUP($L258,怪物模板!$A:$N,MATCH(角色!AK$1,模板表头,0),0))</f>
        <v/>
      </c>
      <c r="AL258" s="9" t="str">
        <f>IF(VLOOKUP($L258,怪物模板!$A:$N,MATCH(角色!AL$1,模板表头,0),0)=0,"",VLOOKUP($L258,怪物模板!$A:$N,MATCH(角色!AL$1,模板表头,0),0))</f>
        <v/>
      </c>
      <c r="AM258" s="9" t="str">
        <f>VLOOKUP($L258,怪物模板!$A:$N,MATCH(角色!AM$1,模板表头,0),0)</f>
        <v>mimic_silver</v>
      </c>
      <c r="AN258" s="9">
        <v>0.8</v>
      </c>
      <c r="AO258" s="9">
        <v>1</v>
      </c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>
        <f t="shared" si="59"/>
        <v>-8500</v>
      </c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>
        <v>-1.2</v>
      </c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 t="str">
        <f t="shared" si="61"/>
        <v/>
      </c>
      <c r="CH258" s="9" t="str">
        <f t="shared" si="61"/>
        <v/>
      </c>
      <c r="CI258" s="9" t="str">
        <f t="shared" si="61"/>
        <v/>
      </c>
      <c r="CJ258" s="9" t="str">
        <f t="shared" si="61"/>
        <v/>
      </c>
      <c r="CK258" s="9" t="str">
        <f t="shared" si="61"/>
        <v/>
      </c>
      <c r="CL258" s="9" t="str">
        <f t="shared" si="61"/>
        <v/>
      </c>
      <c r="CM258" s="9" t="str">
        <f t="shared" si="61"/>
        <v/>
      </c>
      <c r="CN258" s="9" t="str">
        <f t="shared" si="61"/>
        <v/>
      </c>
      <c r="CO258" s="9" t="str">
        <f t="shared" si="61"/>
        <v/>
      </c>
    </row>
    <row r="259" spans="1:93" s="12" customFormat="1" x14ac:dyDescent="0.15">
      <c r="A259" s="9">
        <v>31033308</v>
      </c>
      <c r="B259" s="9" t="s">
        <v>137</v>
      </c>
      <c r="C259" s="9" t="s">
        <v>470</v>
      </c>
      <c r="D259" s="9">
        <v>1</v>
      </c>
      <c r="E259" s="9" t="s">
        <v>110</v>
      </c>
      <c r="F259" s="9">
        <v>3</v>
      </c>
      <c r="G259" s="9" t="s">
        <v>104</v>
      </c>
      <c r="H259" s="9">
        <v>3</v>
      </c>
      <c r="I259" s="9" t="str">
        <f>VLOOKUP($L259,怪物模板!$A:$N,MATCH(角色!I$1,模板表头,0),0)</f>
        <v>mag</v>
      </c>
      <c r="J259" s="9"/>
      <c r="K259" s="9"/>
      <c r="L259" s="25" t="s">
        <v>437</v>
      </c>
      <c r="M259" s="9" t="str">
        <f>VLOOKUP($L259,怪物模板!$A:$N,MATCH(角色!M$1,模板表头,0),0)</f>
        <v>无对应英雄</v>
      </c>
      <c r="N259" s="9" t="str">
        <f>VLOOKUP($L259,怪物模板!$A:$N,MATCH(角色!N$1,模板表头,0),0)</f>
        <v>夺宝奇兵专用、路线3</v>
      </c>
      <c r="O259" s="9" t="s">
        <v>38</v>
      </c>
      <c r="P259" s="9">
        <v>7</v>
      </c>
      <c r="Q259" s="9">
        <v>4</v>
      </c>
      <c r="R259" s="9">
        <f>VLOOKUP(P259,辅助表!$A$2:$B$10,2,FALSE)</f>
        <v>4</v>
      </c>
      <c r="S259" s="9" t="str">
        <f>VLOOKUP($L259,怪物模板!$A:$N,MATCH(角色!S$1,模板表头,0),0)</f>
        <v>order</v>
      </c>
      <c r="T259" s="9" t="s">
        <v>27</v>
      </c>
      <c r="U259" s="9" t="s">
        <v>162</v>
      </c>
      <c r="V259" s="9"/>
      <c r="W259" s="9"/>
      <c r="X259" s="9"/>
      <c r="Y259" s="9"/>
      <c r="Z259" s="9"/>
      <c r="AA259" s="9"/>
      <c r="AB259" s="9">
        <v>8</v>
      </c>
      <c r="AC259" s="9">
        <v>10</v>
      </c>
      <c r="AD259" s="9"/>
      <c r="AE259" s="9">
        <f t="shared" si="53"/>
        <v>6</v>
      </c>
      <c r="AF259" s="9">
        <f t="shared" si="57"/>
        <v>6</v>
      </c>
      <c r="AG259" s="9" t="str">
        <f>VLOOKUP($L259,怪物模板!$A:$N,MATCH(角色!AG$1,模板表头,0),0)</f>
        <v>misc.treasure3</v>
      </c>
      <c r="AH259" s="9">
        <f>IF(VLOOKUP($L259,怪物模板!$A:$N,MATCH(角色!AH$1,模板表头,0),0)=0,"",VLOOKUP($L259,怪物模板!$A:$N,MATCH(角色!AH$1,模板表头,0),0))</f>
        <v>11999009</v>
      </c>
      <c r="AI259" s="9" t="str">
        <f>IF(VLOOKUP($L259,怪物模板!$A:$N,MATCH(角色!AI$1,模板表头,0),0)=0,"",VLOOKUP($L259,怪物模板!$A:$N,MATCH(角色!AI$1,模板表头,0),0))</f>
        <v/>
      </c>
      <c r="AJ259" s="9" t="str">
        <f>IF(VLOOKUP($L259,怪物模板!$A:$N,MATCH(角色!AJ$1,模板表头,0),0)=0,"",VLOOKUP($L259,怪物模板!$A:$N,MATCH(角色!AJ$1,模板表头,0),0))</f>
        <v/>
      </c>
      <c r="AK259" s="9" t="str">
        <f>IF(VLOOKUP($L259,怪物模板!$A:$N,MATCH(角色!AK$1,模板表头,0),0)=0,"",VLOOKUP($L259,怪物模板!$A:$N,MATCH(角色!AK$1,模板表头,0),0))</f>
        <v/>
      </c>
      <c r="AL259" s="9" t="str">
        <f>IF(VLOOKUP($L259,怪物模板!$A:$N,MATCH(角色!AL$1,模板表头,0),0)=0,"",VLOOKUP($L259,怪物模板!$A:$N,MATCH(角色!AL$1,模板表头,0),0))</f>
        <v/>
      </c>
      <c r="AM259" s="9" t="str">
        <f>VLOOKUP($L259,怪物模板!$A:$N,MATCH(角色!AM$1,模板表头,0),0)</f>
        <v>mimic_gold</v>
      </c>
      <c r="AN259" s="9">
        <v>0.9</v>
      </c>
      <c r="AO259" s="9">
        <v>1</v>
      </c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>
        <f t="shared" si="59"/>
        <v>-8500</v>
      </c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>
        <v>-1.2</v>
      </c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 t="str">
        <f t="shared" si="61"/>
        <v/>
      </c>
      <c r="CH259" s="9" t="str">
        <f t="shared" si="61"/>
        <v/>
      </c>
      <c r="CI259" s="9" t="str">
        <f t="shared" si="61"/>
        <v/>
      </c>
      <c r="CJ259" s="9" t="str">
        <f t="shared" si="61"/>
        <v/>
      </c>
      <c r="CK259" s="9" t="str">
        <f t="shared" si="61"/>
        <v/>
      </c>
      <c r="CL259" s="9" t="str">
        <f t="shared" si="61"/>
        <v/>
      </c>
      <c r="CM259" s="9" t="str">
        <f t="shared" si="61"/>
        <v/>
      </c>
      <c r="CN259" s="9" t="str">
        <f t="shared" si="61"/>
        <v/>
      </c>
      <c r="CO259" s="9" t="str">
        <f t="shared" si="61"/>
        <v/>
      </c>
    </row>
    <row r="260" spans="1:93" s="12" customFormat="1" ht="16.5" customHeight="1" x14ac:dyDescent="0.15">
      <c r="A260" s="9">
        <v>31033309</v>
      </c>
      <c r="B260" s="9" t="s">
        <v>135</v>
      </c>
      <c r="C260" s="9" t="s">
        <v>470</v>
      </c>
      <c r="D260" s="9">
        <v>1</v>
      </c>
      <c r="E260" s="9" t="s">
        <v>110</v>
      </c>
      <c r="F260" s="9">
        <v>1</v>
      </c>
      <c r="G260" s="9" t="s">
        <v>104</v>
      </c>
      <c r="H260" s="9">
        <v>1</v>
      </c>
      <c r="I260" s="9" t="str">
        <f>VLOOKUP($L260,怪物模板!$A:$N,MATCH(角色!I$1,模板表头,0),0)</f>
        <v>phy</v>
      </c>
      <c r="J260" s="9"/>
      <c r="K260" s="9"/>
      <c r="L260" s="25" t="s">
        <v>438</v>
      </c>
      <c r="M260" s="9" t="str">
        <f>VLOOKUP($L260,怪物模板!$A:$N,MATCH(角色!M$1,模板表头,0),0)</f>
        <v>无对应英雄</v>
      </c>
      <c r="N260" s="9" t="str">
        <f>VLOOKUP($L260,怪物模板!$A:$N,MATCH(角色!N$1,模板表头,0),0)</f>
        <v>夺宝奇兵专用、路线4</v>
      </c>
      <c r="O260" s="9" t="s">
        <v>38</v>
      </c>
      <c r="P260" s="9">
        <v>2</v>
      </c>
      <c r="Q260" s="9">
        <v>2</v>
      </c>
      <c r="R260" s="9">
        <f>VLOOKUP(P260,[1]辅助表!$A$2:$B$10,2,FALSE)</f>
        <v>2</v>
      </c>
      <c r="S260" s="9" t="str">
        <f>VLOOKUP($L260,怪物模板!$A:$N,MATCH(角色!S$1,模板表头,0),0)</f>
        <v>order</v>
      </c>
      <c r="T260" s="9" t="s">
        <v>138</v>
      </c>
      <c r="U260" s="9" t="s">
        <v>107</v>
      </c>
      <c r="V260" s="9"/>
      <c r="W260" s="9"/>
      <c r="X260" s="9"/>
      <c r="Y260" s="9"/>
      <c r="Z260" s="9"/>
      <c r="AA260" s="9"/>
      <c r="AB260" s="9">
        <v>8</v>
      </c>
      <c r="AC260" s="9">
        <v>10</v>
      </c>
      <c r="AD260" s="9"/>
      <c r="AE260" s="9">
        <f t="shared" si="53"/>
        <v>2</v>
      </c>
      <c r="AF260" s="9">
        <f t="shared" si="57"/>
        <v>2</v>
      </c>
      <c r="AG260" s="9" t="str">
        <f>VLOOKUP($L260,怪物模板!$A:$N,MATCH(角色!AG$1,模板表头,0),0)</f>
        <v>misc.treasure4</v>
      </c>
      <c r="AH260" s="9">
        <f>IF(VLOOKUP($L260,怪物模板!$A:$N,MATCH(角色!AH$1,模板表头,0),0)=0,"",VLOOKUP($L260,怪物模板!$A:$N,MATCH(角色!AH$1,模板表头,0),0))</f>
        <v>11999009</v>
      </c>
      <c r="AI260" s="9" t="str">
        <f>IF(VLOOKUP($L260,怪物模板!$A:$N,MATCH(角色!AI$1,模板表头,0),0)=0,"",VLOOKUP($L260,怪物模板!$A:$N,MATCH(角色!AI$1,模板表头,0),0))</f>
        <v/>
      </c>
      <c r="AJ260" s="9" t="str">
        <f>IF(VLOOKUP($L260,怪物模板!$A:$N,MATCH(角色!AJ$1,模板表头,0),0)=0,"",VLOOKUP($L260,怪物模板!$A:$N,MATCH(角色!AJ$1,模板表头,0),0))</f>
        <v/>
      </c>
      <c r="AK260" s="9" t="str">
        <f>IF(VLOOKUP($L260,怪物模板!$A:$N,MATCH(角色!AK$1,模板表头,0),0)=0,"",VLOOKUP($L260,怪物模板!$A:$N,MATCH(角色!AK$1,模板表头,0),0))</f>
        <v/>
      </c>
      <c r="AL260" s="9" t="str">
        <f>IF(VLOOKUP($L260,怪物模板!$A:$N,MATCH(角色!AL$1,模板表头,0),0)=0,"",VLOOKUP($L260,怪物模板!$A:$N,MATCH(角色!AL$1,模板表头,0),0))</f>
        <v/>
      </c>
      <c r="AM260" s="9" t="str">
        <f>VLOOKUP($L260,怪物模板!$A:$N,MATCH(角色!AM$1,模板表头,0),0)</f>
        <v>mimic</v>
      </c>
      <c r="AN260" s="9">
        <v>0.7</v>
      </c>
      <c r="AO260" s="9">
        <v>1</v>
      </c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>
        <f t="shared" si="59"/>
        <v>-8500</v>
      </c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>
        <v>-1.2</v>
      </c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 t="str">
        <f t="shared" si="61"/>
        <v/>
      </c>
      <c r="CH260" s="9" t="str">
        <f t="shared" si="61"/>
        <v/>
      </c>
      <c r="CI260" s="9" t="str">
        <f t="shared" si="61"/>
        <v/>
      </c>
      <c r="CJ260" s="9" t="str">
        <f t="shared" si="61"/>
        <v/>
      </c>
      <c r="CK260" s="9" t="str">
        <f t="shared" si="61"/>
        <v/>
      </c>
      <c r="CL260" s="9" t="str">
        <f t="shared" si="61"/>
        <v/>
      </c>
      <c r="CM260" s="9" t="str">
        <f t="shared" si="61"/>
        <v/>
      </c>
      <c r="CN260" s="9" t="str">
        <f t="shared" si="61"/>
        <v/>
      </c>
      <c r="CO260" s="9" t="str">
        <f t="shared" si="61"/>
        <v/>
      </c>
    </row>
    <row r="261" spans="1:93" s="12" customFormat="1" ht="16.5" customHeight="1" x14ac:dyDescent="0.15">
      <c r="A261" s="9">
        <v>31033310</v>
      </c>
      <c r="B261" s="9" t="s">
        <v>136</v>
      </c>
      <c r="C261" s="9" t="s">
        <v>470</v>
      </c>
      <c r="D261" s="9">
        <v>1</v>
      </c>
      <c r="E261" s="9" t="s">
        <v>110</v>
      </c>
      <c r="F261" s="9">
        <v>2</v>
      </c>
      <c r="G261" s="9" t="s">
        <v>104</v>
      </c>
      <c r="H261" s="9">
        <v>1</v>
      </c>
      <c r="I261" s="9" t="str">
        <f>VLOOKUP($L261,怪物模板!$A:$N,MATCH(角色!I$1,模板表头,0),0)</f>
        <v>phy</v>
      </c>
      <c r="J261" s="9"/>
      <c r="K261" s="9"/>
      <c r="L261" s="25" t="s">
        <v>439</v>
      </c>
      <c r="M261" s="9" t="str">
        <f>VLOOKUP($L261,怪物模板!$A:$N,MATCH(角色!M$1,模板表头,0),0)</f>
        <v>无对应英雄</v>
      </c>
      <c r="N261" s="9" t="str">
        <f>VLOOKUP($L261,怪物模板!$A:$N,MATCH(角色!N$1,模板表头,0),0)</f>
        <v>夺宝奇兵专用、路线4</v>
      </c>
      <c r="O261" s="9" t="s">
        <v>38</v>
      </c>
      <c r="P261" s="9">
        <v>2</v>
      </c>
      <c r="Q261" s="9">
        <v>2</v>
      </c>
      <c r="R261" s="9">
        <f>VLOOKUP(P261,[1]辅助表!$A$2:$B$10,2,FALSE)</f>
        <v>2</v>
      </c>
      <c r="S261" s="9" t="str">
        <f>VLOOKUP($L261,怪物模板!$A:$N,MATCH(角色!S$1,模板表头,0),0)</f>
        <v>order</v>
      </c>
      <c r="T261" s="9" t="s">
        <v>95</v>
      </c>
      <c r="U261" s="9" t="s">
        <v>161</v>
      </c>
      <c r="V261" s="9"/>
      <c r="W261" s="9"/>
      <c r="X261" s="9"/>
      <c r="Y261" s="9"/>
      <c r="Z261" s="9"/>
      <c r="AA261" s="9"/>
      <c r="AB261" s="9">
        <v>8</v>
      </c>
      <c r="AC261" s="9">
        <v>10</v>
      </c>
      <c r="AD261" s="9"/>
      <c r="AE261" s="9">
        <f t="shared" si="53"/>
        <v>4</v>
      </c>
      <c r="AF261" s="9">
        <f t="shared" si="57"/>
        <v>4</v>
      </c>
      <c r="AG261" s="9" t="str">
        <f>VLOOKUP($L261,怪物模板!$A:$N,MATCH(角色!AG$1,模板表头,0),0)</f>
        <v>misc.treasure4</v>
      </c>
      <c r="AH261" s="9">
        <f>IF(VLOOKUP($L261,怪物模板!$A:$N,MATCH(角色!AH$1,模板表头,0),0)=0,"",VLOOKUP($L261,怪物模板!$A:$N,MATCH(角色!AH$1,模板表头,0),0))</f>
        <v>11999009</v>
      </c>
      <c r="AI261" s="9" t="str">
        <f>IF(VLOOKUP($L261,怪物模板!$A:$N,MATCH(角色!AI$1,模板表头,0),0)=0,"",VLOOKUP($L261,怪物模板!$A:$N,MATCH(角色!AI$1,模板表头,0),0))</f>
        <v/>
      </c>
      <c r="AJ261" s="9" t="str">
        <f>IF(VLOOKUP($L261,怪物模板!$A:$N,MATCH(角色!AJ$1,模板表头,0),0)=0,"",VLOOKUP($L261,怪物模板!$A:$N,MATCH(角色!AJ$1,模板表头,0),0))</f>
        <v/>
      </c>
      <c r="AK261" s="9" t="str">
        <f>IF(VLOOKUP($L261,怪物模板!$A:$N,MATCH(角色!AK$1,模板表头,0),0)=0,"",VLOOKUP($L261,怪物模板!$A:$N,MATCH(角色!AK$1,模板表头,0),0))</f>
        <v/>
      </c>
      <c r="AL261" s="9" t="str">
        <f>IF(VLOOKUP($L261,怪物模板!$A:$N,MATCH(角色!AL$1,模板表头,0),0)=0,"",VLOOKUP($L261,怪物模板!$A:$N,MATCH(角色!AL$1,模板表头,0),0))</f>
        <v/>
      </c>
      <c r="AM261" s="9" t="str">
        <f>VLOOKUP($L261,怪物模板!$A:$N,MATCH(角色!AM$1,模板表头,0),0)</f>
        <v>mimic_silver</v>
      </c>
      <c r="AN261" s="9">
        <v>0.8</v>
      </c>
      <c r="AO261" s="9">
        <v>1</v>
      </c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>
        <f t="shared" si="59"/>
        <v>-8500</v>
      </c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>
        <v>-1.2</v>
      </c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 t="str">
        <f t="shared" ref="CG261:CO269" si="62">IF($G261="boss",5000,"")</f>
        <v/>
      </c>
      <c r="CH261" s="9" t="str">
        <f t="shared" si="62"/>
        <v/>
      </c>
      <c r="CI261" s="9" t="str">
        <f t="shared" si="62"/>
        <v/>
      </c>
      <c r="CJ261" s="9" t="str">
        <f t="shared" si="62"/>
        <v/>
      </c>
      <c r="CK261" s="9" t="str">
        <f t="shared" si="62"/>
        <v/>
      </c>
      <c r="CL261" s="9" t="str">
        <f t="shared" si="62"/>
        <v/>
      </c>
      <c r="CM261" s="9" t="str">
        <f t="shared" si="62"/>
        <v/>
      </c>
      <c r="CN261" s="9" t="str">
        <f t="shared" si="62"/>
        <v/>
      </c>
      <c r="CO261" s="9" t="str">
        <f t="shared" si="62"/>
        <v/>
      </c>
    </row>
    <row r="262" spans="1:93" s="12" customFormat="1" x14ac:dyDescent="0.15">
      <c r="A262" s="9">
        <v>31033311</v>
      </c>
      <c r="B262" s="9" t="s">
        <v>137</v>
      </c>
      <c r="C262" s="9" t="s">
        <v>470</v>
      </c>
      <c r="D262" s="9">
        <v>1</v>
      </c>
      <c r="E262" s="9" t="s">
        <v>110</v>
      </c>
      <c r="F262" s="9">
        <v>3</v>
      </c>
      <c r="G262" s="9" t="s">
        <v>104</v>
      </c>
      <c r="H262" s="9">
        <v>3</v>
      </c>
      <c r="I262" s="9" t="str">
        <f>VLOOKUP($L262,怪物模板!$A:$N,MATCH(角色!I$1,模板表头,0),0)</f>
        <v>mag</v>
      </c>
      <c r="J262" s="9"/>
      <c r="K262" s="9"/>
      <c r="L262" s="25" t="s">
        <v>440</v>
      </c>
      <c r="M262" s="9" t="str">
        <f>VLOOKUP($L262,怪物模板!$A:$N,MATCH(角色!M$1,模板表头,0),0)</f>
        <v>无对应英雄</v>
      </c>
      <c r="N262" s="9" t="str">
        <f>VLOOKUP($L262,怪物模板!$A:$N,MATCH(角色!N$1,模板表头,0),0)</f>
        <v>夺宝奇兵专用、路线4</v>
      </c>
      <c r="O262" s="9" t="s">
        <v>38</v>
      </c>
      <c r="P262" s="9">
        <v>7</v>
      </c>
      <c r="Q262" s="9">
        <v>4</v>
      </c>
      <c r="R262" s="9">
        <f>VLOOKUP(P262,辅助表!$A$2:$B$10,2,FALSE)</f>
        <v>4</v>
      </c>
      <c r="S262" s="9" t="str">
        <f>VLOOKUP($L262,怪物模板!$A:$N,MATCH(角色!S$1,模板表头,0),0)</f>
        <v>order</v>
      </c>
      <c r="T262" s="9" t="s">
        <v>27</v>
      </c>
      <c r="U262" s="9" t="s">
        <v>162</v>
      </c>
      <c r="V262" s="9"/>
      <c r="W262" s="9"/>
      <c r="X262" s="9"/>
      <c r="Y262" s="9"/>
      <c r="Z262" s="9"/>
      <c r="AA262" s="9"/>
      <c r="AB262" s="9">
        <v>8</v>
      </c>
      <c r="AC262" s="9">
        <v>10</v>
      </c>
      <c r="AD262" s="9"/>
      <c r="AE262" s="9">
        <f t="shared" si="53"/>
        <v>6</v>
      </c>
      <c r="AF262" s="9">
        <f t="shared" si="57"/>
        <v>6</v>
      </c>
      <c r="AG262" s="9" t="str">
        <f>VLOOKUP($L262,怪物模板!$A:$N,MATCH(角色!AG$1,模板表头,0),0)</f>
        <v>misc.treasure4</v>
      </c>
      <c r="AH262" s="9">
        <f>IF(VLOOKUP($L262,怪物模板!$A:$N,MATCH(角色!AH$1,模板表头,0),0)=0,"",VLOOKUP($L262,怪物模板!$A:$N,MATCH(角色!AH$1,模板表头,0),0))</f>
        <v>11999009</v>
      </c>
      <c r="AI262" s="9" t="str">
        <f>IF(VLOOKUP($L262,怪物模板!$A:$N,MATCH(角色!AI$1,模板表头,0),0)=0,"",VLOOKUP($L262,怪物模板!$A:$N,MATCH(角色!AI$1,模板表头,0),0))</f>
        <v/>
      </c>
      <c r="AJ262" s="9" t="str">
        <f>IF(VLOOKUP($L262,怪物模板!$A:$N,MATCH(角色!AJ$1,模板表头,0),0)=0,"",VLOOKUP($L262,怪物模板!$A:$N,MATCH(角色!AJ$1,模板表头,0),0))</f>
        <v/>
      </c>
      <c r="AK262" s="9" t="str">
        <f>IF(VLOOKUP($L262,怪物模板!$A:$N,MATCH(角色!AK$1,模板表头,0),0)=0,"",VLOOKUP($L262,怪物模板!$A:$N,MATCH(角色!AK$1,模板表头,0),0))</f>
        <v/>
      </c>
      <c r="AL262" s="9" t="str">
        <f>IF(VLOOKUP($L262,怪物模板!$A:$N,MATCH(角色!AL$1,模板表头,0),0)=0,"",VLOOKUP($L262,怪物模板!$A:$N,MATCH(角色!AL$1,模板表头,0),0))</f>
        <v/>
      </c>
      <c r="AM262" s="9" t="str">
        <f>VLOOKUP($L262,怪物模板!$A:$N,MATCH(角色!AM$1,模板表头,0),0)</f>
        <v>mimic_gold</v>
      </c>
      <c r="AN262" s="9">
        <v>0.9</v>
      </c>
      <c r="AO262" s="9">
        <v>1</v>
      </c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>
        <f t="shared" si="59"/>
        <v>-8500</v>
      </c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>
        <v>-1.2</v>
      </c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 t="str">
        <f t="shared" si="62"/>
        <v/>
      </c>
      <c r="CH262" s="9" t="str">
        <f t="shared" si="62"/>
        <v/>
      </c>
      <c r="CI262" s="9" t="str">
        <f t="shared" si="62"/>
        <v/>
      </c>
      <c r="CJ262" s="9" t="str">
        <f t="shared" si="62"/>
        <v/>
      </c>
      <c r="CK262" s="9" t="str">
        <f t="shared" si="62"/>
        <v/>
      </c>
      <c r="CL262" s="9" t="str">
        <f t="shared" si="62"/>
        <v/>
      </c>
      <c r="CM262" s="9" t="str">
        <f t="shared" si="62"/>
        <v/>
      </c>
      <c r="CN262" s="9" t="str">
        <f t="shared" si="62"/>
        <v/>
      </c>
      <c r="CO262" s="9" t="str">
        <f t="shared" si="62"/>
        <v/>
      </c>
    </row>
    <row r="263" spans="1:93" s="12" customFormat="1" ht="16.5" customHeight="1" x14ac:dyDescent="0.15">
      <c r="A263" s="9">
        <v>31033312</v>
      </c>
      <c r="B263" s="9" t="s">
        <v>135</v>
      </c>
      <c r="C263" s="9" t="s">
        <v>471</v>
      </c>
      <c r="D263" s="9">
        <v>1</v>
      </c>
      <c r="E263" s="9" t="s">
        <v>110</v>
      </c>
      <c r="F263" s="9">
        <v>1</v>
      </c>
      <c r="G263" s="9" t="s">
        <v>104</v>
      </c>
      <c r="H263" s="9">
        <v>1</v>
      </c>
      <c r="I263" s="9" t="str">
        <f>VLOOKUP($L263,怪物模板!$A:$N,MATCH(角色!I$1,模板表头,0),0)</f>
        <v>phy</v>
      </c>
      <c r="J263" s="9"/>
      <c r="K263" s="9"/>
      <c r="L263" s="9" t="s">
        <v>429</v>
      </c>
      <c r="M263" s="9" t="str">
        <f>VLOOKUP($L263,怪物模板!$A:$N,MATCH(角色!M$1,模板表头,0),0)</f>
        <v>无对应英雄</v>
      </c>
      <c r="N263" s="9" t="str">
        <f>VLOOKUP($L263,怪物模板!$A:$N,MATCH(角色!N$1,模板表头,0),0)</f>
        <v>夺宝奇兵专用、路线5</v>
      </c>
      <c r="O263" s="9" t="s">
        <v>38</v>
      </c>
      <c r="P263" s="9">
        <v>2</v>
      </c>
      <c r="Q263" s="9">
        <v>2</v>
      </c>
      <c r="R263" s="9">
        <f>VLOOKUP(P263,[1]辅助表!$A$2:$B$10,2,FALSE)</f>
        <v>2</v>
      </c>
      <c r="S263" s="9" t="str">
        <f>VLOOKUP($L263,怪物模板!$A:$N,MATCH(角色!S$1,模板表头,0),0)</f>
        <v>order</v>
      </c>
      <c r="T263" s="9" t="s">
        <v>138</v>
      </c>
      <c r="U263" s="9" t="s">
        <v>107</v>
      </c>
      <c r="V263" s="9"/>
      <c r="W263" s="9"/>
      <c r="X263" s="9"/>
      <c r="Y263" s="9"/>
      <c r="Z263" s="9"/>
      <c r="AA263" s="9"/>
      <c r="AB263" s="9">
        <v>8</v>
      </c>
      <c r="AC263" s="9">
        <v>10</v>
      </c>
      <c r="AD263" s="9"/>
      <c r="AE263" s="9">
        <f t="shared" si="53"/>
        <v>2</v>
      </c>
      <c r="AF263" s="9">
        <f t="shared" si="57"/>
        <v>2</v>
      </c>
      <c r="AG263" s="9" t="str">
        <f>VLOOKUP($L263,怪物模板!$A:$N,MATCH(角色!AG$1,模板表头,0),0)</f>
        <v>misc.treasure5</v>
      </c>
      <c r="AH263" s="9">
        <f>IF(VLOOKUP($L263,怪物模板!$A:$N,MATCH(角色!AH$1,模板表头,0),0)=0,"",VLOOKUP($L263,怪物模板!$A:$N,MATCH(角色!AH$1,模板表头,0),0))</f>
        <v>11999009</v>
      </c>
      <c r="AI263" s="9" t="str">
        <f>IF(VLOOKUP($L263,怪物模板!$A:$N,MATCH(角色!AI$1,模板表头,0),0)=0,"",VLOOKUP($L263,怪物模板!$A:$N,MATCH(角色!AI$1,模板表头,0),0))</f>
        <v/>
      </c>
      <c r="AJ263" s="9" t="str">
        <f>IF(VLOOKUP($L263,怪物模板!$A:$N,MATCH(角色!AJ$1,模板表头,0),0)=0,"",VLOOKUP($L263,怪物模板!$A:$N,MATCH(角色!AJ$1,模板表头,0),0))</f>
        <v/>
      </c>
      <c r="AK263" s="9" t="str">
        <f>IF(VLOOKUP($L263,怪物模板!$A:$N,MATCH(角色!AK$1,模板表头,0),0)=0,"",VLOOKUP($L263,怪物模板!$A:$N,MATCH(角色!AK$1,模板表头,0),0))</f>
        <v/>
      </c>
      <c r="AL263" s="9" t="str">
        <f>IF(VLOOKUP($L263,怪物模板!$A:$N,MATCH(角色!AL$1,模板表头,0),0)=0,"",VLOOKUP($L263,怪物模板!$A:$N,MATCH(角色!AL$1,模板表头,0),0))</f>
        <v/>
      </c>
      <c r="AM263" s="9" t="str">
        <f>VLOOKUP($L263,怪物模板!$A:$N,MATCH(角色!AM$1,模板表头,0),0)</f>
        <v>mimic</v>
      </c>
      <c r="AN263" s="9">
        <v>0.7</v>
      </c>
      <c r="AO263" s="9">
        <v>1</v>
      </c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>
        <f t="shared" si="59"/>
        <v>-7500</v>
      </c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>
        <v>-1.2</v>
      </c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 t="str">
        <f t="shared" si="62"/>
        <v/>
      </c>
      <c r="CH263" s="9" t="str">
        <f t="shared" si="62"/>
        <v/>
      </c>
      <c r="CI263" s="9" t="str">
        <f t="shared" si="62"/>
        <v/>
      </c>
      <c r="CJ263" s="9" t="str">
        <f t="shared" si="62"/>
        <v/>
      </c>
      <c r="CK263" s="9" t="str">
        <f t="shared" si="62"/>
        <v/>
      </c>
      <c r="CL263" s="9" t="str">
        <f t="shared" si="62"/>
        <v/>
      </c>
      <c r="CM263" s="9" t="str">
        <f t="shared" si="62"/>
        <v/>
      </c>
      <c r="CN263" s="9" t="str">
        <f t="shared" si="62"/>
        <v/>
      </c>
      <c r="CO263" s="9" t="str">
        <f t="shared" si="62"/>
        <v/>
      </c>
    </row>
    <row r="264" spans="1:93" s="12" customFormat="1" ht="16.5" customHeight="1" x14ac:dyDescent="0.15">
      <c r="A264" s="9">
        <v>31033313</v>
      </c>
      <c r="B264" s="9" t="s">
        <v>136</v>
      </c>
      <c r="C264" s="9" t="s">
        <v>471</v>
      </c>
      <c r="D264" s="9">
        <v>1</v>
      </c>
      <c r="E264" s="9" t="s">
        <v>110</v>
      </c>
      <c r="F264" s="9">
        <v>2</v>
      </c>
      <c r="G264" s="9" t="s">
        <v>104</v>
      </c>
      <c r="H264" s="9">
        <v>1</v>
      </c>
      <c r="I264" s="9" t="str">
        <f>VLOOKUP($L264,怪物模板!$A:$N,MATCH(角色!I$1,模板表头,0),0)</f>
        <v>phy</v>
      </c>
      <c r="J264" s="9"/>
      <c r="K264" s="9"/>
      <c r="L264" s="9" t="s">
        <v>430</v>
      </c>
      <c r="M264" s="9" t="str">
        <f>VLOOKUP($L264,怪物模板!$A:$N,MATCH(角色!M$1,模板表头,0),0)</f>
        <v>无对应英雄</v>
      </c>
      <c r="N264" s="9" t="str">
        <f>VLOOKUP($L264,怪物模板!$A:$N,MATCH(角色!N$1,模板表头,0),0)</f>
        <v>夺宝奇兵专用、路线5</v>
      </c>
      <c r="O264" s="9" t="s">
        <v>38</v>
      </c>
      <c r="P264" s="9">
        <v>2</v>
      </c>
      <c r="Q264" s="9">
        <v>2</v>
      </c>
      <c r="R264" s="9">
        <f>VLOOKUP(P264,[1]辅助表!$A$2:$B$10,2,FALSE)</f>
        <v>2</v>
      </c>
      <c r="S264" s="9" t="str">
        <f>VLOOKUP($L264,怪物模板!$A:$N,MATCH(角色!S$1,模板表头,0),0)</f>
        <v>order</v>
      </c>
      <c r="T264" s="9" t="s">
        <v>95</v>
      </c>
      <c r="U264" s="9" t="s">
        <v>161</v>
      </c>
      <c r="V264" s="9"/>
      <c r="W264" s="9"/>
      <c r="X264" s="9"/>
      <c r="Y264" s="9"/>
      <c r="Z264" s="9"/>
      <c r="AA264" s="9"/>
      <c r="AB264" s="9">
        <v>8</v>
      </c>
      <c r="AC264" s="9">
        <v>10</v>
      </c>
      <c r="AD264" s="9"/>
      <c r="AE264" s="9">
        <f t="shared" si="53"/>
        <v>4</v>
      </c>
      <c r="AF264" s="9">
        <f t="shared" si="57"/>
        <v>4</v>
      </c>
      <c r="AG264" s="9" t="str">
        <f>VLOOKUP($L264,怪物模板!$A:$N,MATCH(角色!AG$1,模板表头,0),0)</f>
        <v>misc.treasure5</v>
      </c>
      <c r="AH264" s="9">
        <f>IF(VLOOKUP($L264,怪物模板!$A:$N,MATCH(角色!AH$1,模板表头,0),0)=0,"",VLOOKUP($L264,怪物模板!$A:$N,MATCH(角色!AH$1,模板表头,0),0))</f>
        <v>11999009</v>
      </c>
      <c r="AI264" s="9" t="str">
        <f>IF(VLOOKUP($L264,怪物模板!$A:$N,MATCH(角色!AI$1,模板表头,0),0)=0,"",VLOOKUP($L264,怪物模板!$A:$N,MATCH(角色!AI$1,模板表头,0),0))</f>
        <v/>
      </c>
      <c r="AJ264" s="9" t="str">
        <f>IF(VLOOKUP($L264,怪物模板!$A:$N,MATCH(角色!AJ$1,模板表头,0),0)=0,"",VLOOKUP($L264,怪物模板!$A:$N,MATCH(角色!AJ$1,模板表头,0),0))</f>
        <v/>
      </c>
      <c r="AK264" s="9" t="str">
        <f>IF(VLOOKUP($L264,怪物模板!$A:$N,MATCH(角色!AK$1,模板表头,0),0)=0,"",VLOOKUP($L264,怪物模板!$A:$N,MATCH(角色!AK$1,模板表头,0),0))</f>
        <v/>
      </c>
      <c r="AL264" s="9" t="str">
        <f>IF(VLOOKUP($L264,怪物模板!$A:$N,MATCH(角色!AL$1,模板表头,0),0)=0,"",VLOOKUP($L264,怪物模板!$A:$N,MATCH(角色!AL$1,模板表头,0),0))</f>
        <v/>
      </c>
      <c r="AM264" s="9" t="str">
        <f>VLOOKUP($L264,怪物模板!$A:$N,MATCH(角色!AM$1,模板表头,0),0)</f>
        <v>mimic_silver</v>
      </c>
      <c r="AN264" s="9">
        <v>0.8</v>
      </c>
      <c r="AO264" s="9">
        <v>1</v>
      </c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>
        <f t="shared" si="59"/>
        <v>-7500</v>
      </c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>
        <v>-1.2</v>
      </c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 t="str">
        <f t="shared" si="62"/>
        <v/>
      </c>
      <c r="CH264" s="9" t="str">
        <f t="shared" si="62"/>
        <v/>
      </c>
      <c r="CI264" s="9" t="str">
        <f t="shared" si="62"/>
        <v/>
      </c>
      <c r="CJ264" s="9" t="str">
        <f t="shared" si="62"/>
        <v/>
      </c>
      <c r="CK264" s="9" t="str">
        <f t="shared" si="62"/>
        <v/>
      </c>
      <c r="CL264" s="9" t="str">
        <f t="shared" si="62"/>
        <v/>
      </c>
      <c r="CM264" s="9" t="str">
        <f t="shared" si="62"/>
        <v/>
      </c>
      <c r="CN264" s="9" t="str">
        <f t="shared" si="62"/>
        <v/>
      </c>
      <c r="CO264" s="9" t="str">
        <f t="shared" si="62"/>
        <v/>
      </c>
    </row>
    <row r="265" spans="1:93" s="12" customFormat="1" x14ac:dyDescent="0.15">
      <c r="A265" s="9">
        <v>31033314</v>
      </c>
      <c r="B265" s="9" t="s">
        <v>137</v>
      </c>
      <c r="C265" s="9" t="s">
        <v>471</v>
      </c>
      <c r="D265" s="9">
        <v>1</v>
      </c>
      <c r="E265" s="9" t="s">
        <v>110</v>
      </c>
      <c r="F265" s="9">
        <v>3</v>
      </c>
      <c r="G265" s="9" t="s">
        <v>104</v>
      </c>
      <c r="H265" s="9">
        <v>3</v>
      </c>
      <c r="I265" s="9" t="str">
        <f>VLOOKUP($L265,怪物模板!$A:$N,MATCH(角色!I$1,模板表头,0),0)</f>
        <v>mag</v>
      </c>
      <c r="J265" s="9"/>
      <c r="K265" s="9"/>
      <c r="L265" s="9" t="s">
        <v>431</v>
      </c>
      <c r="M265" s="9" t="str">
        <f>VLOOKUP($L265,怪物模板!$A:$N,MATCH(角色!M$1,模板表头,0),0)</f>
        <v>无对应英雄</v>
      </c>
      <c r="N265" s="9" t="str">
        <f>VLOOKUP($L265,怪物模板!$A:$N,MATCH(角色!N$1,模板表头,0),0)</f>
        <v>夺宝奇兵专用、路线5</v>
      </c>
      <c r="O265" s="9" t="s">
        <v>38</v>
      </c>
      <c r="P265" s="9">
        <v>7</v>
      </c>
      <c r="Q265" s="9">
        <v>4</v>
      </c>
      <c r="R265" s="9">
        <f>VLOOKUP(P265,辅助表!$A$2:$B$10,2,FALSE)</f>
        <v>4</v>
      </c>
      <c r="S265" s="9" t="str">
        <f>VLOOKUP($L265,怪物模板!$A:$N,MATCH(角色!S$1,模板表头,0),0)</f>
        <v>order</v>
      </c>
      <c r="T265" s="9" t="s">
        <v>27</v>
      </c>
      <c r="U265" s="9" t="s">
        <v>162</v>
      </c>
      <c r="V265" s="9"/>
      <c r="W265" s="9"/>
      <c r="X265" s="9"/>
      <c r="Y265" s="9"/>
      <c r="Z265" s="9"/>
      <c r="AA265" s="9"/>
      <c r="AB265" s="9">
        <v>8</v>
      </c>
      <c r="AC265" s="9">
        <v>10</v>
      </c>
      <c r="AD265" s="9"/>
      <c r="AE265" s="9">
        <f t="shared" si="53"/>
        <v>6</v>
      </c>
      <c r="AF265" s="9">
        <f t="shared" si="57"/>
        <v>6</v>
      </c>
      <c r="AG265" s="9" t="str">
        <f>VLOOKUP($L265,怪物模板!$A:$N,MATCH(角色!AG$1,模板表头,0),0)</f>
        <v>misc.treasure5</v>
      </c>
      <c r="AH265" s="9">
        <f>IF(VLOOKUP($L265,怪物模板!$A:$N,MATCH(角色!AH$1,模板表头,0),0)=0,"",VLOOKUP($L265,怪物模板!$A:$N,MATCH(角色!AH$1,模板表头,0),0))</f>
        <v>11999009</v>
      </c>
      <c r="AI265" s="9" t="str">
        <f>IF(VLOOKUP($L265,怪物模板!$A:$N,MATCH(角色!AI$1,模板表头,0),0)=0,"",VLOOKUP($L265,怪物模板!$A:$N,MATCH(角色!AI$1,模板表头,0),0))</f>
        <v/>
      </c>
      <c r="AJ265" s="9" t="str">
        <f>IF(VLOOKUP($L265,怪物模板!$A:$N,MATCH(角色!AJ$1,模板表头,0),0)=0,"",VLOOKUP($L265,怪物模板!$A:$N,MATCH(角色!AJ$1,模板表头,0),0))</f>
        <v/>
      </c>
      <c r="AK265" s="9" t="str">
        <f>IF(VLOOKUP($L265,怪物模板!$A:$N,MATCH(角色!AK$1,模板表头,0),0)=0,"",VLOOKUP($L265,怪物模板!$A:$N,MATCH(角色!AK$1,模板表头,0),0))</f>
        <v/>
      </c>
      <c r="AL265" s="9" t="str">
        <f>IF(VLOOKUP($L265,怪物模板!$A:$N,MATCH(角色!AL$1,模板表头,0),0)=0,"",VLOOKUP($L265,怪物模板!$A:$N,MATCH(角色!AL$1,模板表头,0),0))</f>
        <v/>
      </c>
      <c r="AM265" s="9" t="str">
        <f>VLOOKUP($L265,怪物模板!$A:$N,MATCH(角色!AM$1,模板表头,0),0)</f>
        <v>mimic_gold</v>
      </c>
      <c r="AN265" s="9">
        <v>0.9</v>
      </c>
      <c r="AO265" s="9">
        <v>1</v>
      </c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>
        <f t="shared" si="59"/>
        <v>-7500</v>
      </c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>
        <v>-1.2</v>
      </c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 t="str">
        <f t="shared" si="62"/>
        <v/>
      </c>
      <c r="CH265" s="9" t="str">
        <f t="shared" si="62"/>
        <v/>
      </c>
      <c r="CI265" s="9" t="str">
        <f t="shared" si="62"/>
        <v/>
      </c>
      <c r="CJ265" s="9" t="str">
        <f t="shared" si="62"/>
        <v/>
      </c>
      <c r="CK265" s="9" t="str">
        <f t="shared" si="62"/>
        <v/>
      </c>
      <c r="CL265" s="9" t="str">
        <f t="shared" si="62"/>
        <v/>
      </c>
      <c r="CM265" s="9" t="str">
        <f t="shared" si="62"/>
        <v/>
      </c>
      <c r="CN265" s="9" t="str">
        <f t="shared" si="62"/>
        <v/>
      </c>
      <c r="CO265" s="9" t="str">
        <f t="shared" si="62"/>
        <v/>
      </c>
    </row>
    <row r="266" spans="1:93" s="12" customFormat="1" ht="16.5" customHeight="1" x14ac:dyDescent="0.15">
      <c r="A266" s="9">
        <v>31033315</v>
      </c>
      <c r="B266" s="9" t="s">
        <v>135</v>
      </c>
      <c r="C266" s="9" t="s">
        <v>471</v>
      </c>
      <c r="D266" s="9">
        <v>1</v>
      </c>
      <c r="E266" s="9" t="s">
        <v>110</v>
      </c>
      <c r="F266" s="9">
        <v>1</v>
      </c>
      <c r="G266" s="9" t="s">
        <v>104</v>
      </c>
      <c r="H266" s="9">
        <v>1</v>
      </c>
      <c r="I266" s="9" t="str">
        <f>VLOOKUP($L266,怪物模板!$A:$N,MATCH(角色!I$1,模板表头,0),0)</f>
        <v>phy</v>
      </c>
      <c r="J266" s="9"/>
      <c r="K266" s="9"/>
      <c r="L266" s="9" t="s">
        <v>432</v>
      </c>
      <c r="M266" s="9" t="str">
        <f>VLOOKUP($L266,怪物模板!$A:$N,MATCH(角色!M$1,模板表头,0),0)</f>
        <v>无对应英雄</v>
      </c>
      <c r="N266" s="9" t="str">
        <f>VLOOKUP($L266,怪物模板!$A:$N,MATCH(角色!N$1,模板表头,0),0)</f>
        <v>夺宝奇兵专用、路线6</v>
      </c>
      <c r="O266" s="9" t="s">
        <v>38</v>
      </c>
      <c r="P266" s="9">
        <v>2</v>
      </c>
      <c r="Q266" s="9">
        <v>2</v>
      </c>
      <c r="R266" s="9">
        <f>VLOOKUP(P266,[1]辅助表!$A$2:$B$10,2,FALSE)</f>
        <v>2</v>
      </c>
      <c r="S266" s="9" t="str">
        <f>VLOOKUP($L266,怪物模板!$A:$N,MATCH(角色!S$1,模板表头,0),0)</f>
        <v>order</v>
      </c>
      <c r="T266" s="9" t="s">
        <v>138</v>
      </c>
      <c r="U266" s="9" t="s">
        <v>107</v>
      </c>
      <c r="V266" s="9"/>
      <c r="W266" s="9"/>
      <c r="X266" s="9"/>
      <c r="Y266" s="9"/>
      <c r="Z266" s="9"/>
      <c r="AA266" s="9"/>
      <c r="AB266" s="9">
        <v>8</v>
      </c>
      <c r="AC266" s="9">
        <v>10</v>
      </c>
      <c r="AD266" s="9"/>
      <c r="AE266" s="9">
        <f t="shared" si="53"/>
        <v>2</v>
      </c>
      <c r="AF266" s="9">
        <f t="shared" si="57"/>
        <v>2</v>
      </c>
      <c r="AG266" s="9" t="str">
        <f>VLOOKUP($L266,怪物模板!$A:$N,MATCH(角色!AG$1,模板表头,0),0)</f>
        <v>misc.treasure6</v>
      </c>
      <c r="AH266" s="9">
        <f>IF(VLOOKUP($L266,怪物模板!$A:$N,MATCH(角色!AH$1,模板表头,0),0)=0,"",VLOOKUP($L266,怪物模板!$A:$N,MATCH(角色!AH$1,模板表头,0),0))</f>
        <v>11999009</v>
      </c>
      <c r="AI266" s="9" t="str">
        <f>IF(VLOOKUP($L266,怪物模板!$A:$N,MATCH(角色!AI$1,模板表头,0),0)=0,"",VLOOKUP($L266,怪物模板!$A:$N,MATCH(角色!AI$1,模板表头,0),0))</f>
        <v/>
      </c>
      <c r="AJ266" s="9" t="str">
        <f>IF(VLOOKUP($L266,怪物模板!$A:$N,MATCH(角色!AJ$1,模板表头,0),0)=0,"",VLOOKUP($L266,怪物模板!$A:$N,MATCH(角色!AJ$1,模板表头,0),0))</f>
        <v/>
      </c>
      <c r="AK266" s="9" t="str">
        <f>IF(VLOOKUP($L266,怪物模板!$A:$N,MATCH(角色!AK$1,模板表头,0),0)=0,"",VLOOKUP($L266,怪物模板!$A:$N,MATCH(角色!AK$1,模板表头,0),0))</f>
        <v/>
      </c>
      <c r="AL266" s="9" t="str">
        <f>IF(VLOOKUP($L266,怪物模板!$A:$N,MATCH(角色!AL$1,模板表头,0),0)=0,"",VLOOKUP($L266,怪物模板!$A:$N,MATCH(角色!AL$1,模板表头,0),0))</f>
        <v/>
      </c>
      <c r="AM266" s="9" t="str">
        <f>VLOOKUP($L266,怪物模板!$A:$N,MATCH(角色!AM$1,模板表头,0),0)</f>
        <v>mimic</v>
      </c>
      <c r="AN266" s="9">
        <v>0.7</v>
      </c>
      <c r="AO266" s="9">
        <v>1</v>
      </c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>
        <f t="shared" si="59"/>
        <v>-7500</v>
      </c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>
        <v>-1.2</v>
      </c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 t="str">
        <f t="shared" si="62"/>
        <v/>
      </c>
      <c r="CH266" s="9" t="str">
        <f t="shared" si="62"/>
        <v/>
      </c>
      <c r="CI266" s="9" t="str">
        <f t="shared" si="62"/>
        <v/>
      </c>
      <c r="CJ266" s="9" t="str">
        <f t="shared" si="62"/>
        <v/>
      </c>
      <c r="CK266" s="9" t="str">
        <f t="shared" si="62"/>
        <v/>
      </c>
      <c r="CL266" s="9" t="str">
        <f t="shared" si="62"/>
        <v/>
      </c>
      <c r="CM266" s="9" t="str">
        <f t="shared" si="62"/>
        <v/>
      </c>
      <c r="CN266" s="9" t="str">
        <f t="shared" si="62"/>
        <v/>
      </c>
      <c r="CO266" s="9" t="str">
        <f t="shared" si="62"/>
        <v/>
      </c>
    </row>
    <row r="267" spans="1:93" s="12" customFormat="1" ht="16.5" customHeight="1" x14ac:dyDescent="0.15">
      <c r="A267" s="9">
        <v>31033316</v>
      </c>
      <c r="B267" s="9" t="s">
        <v>136</v>
      </c>
      <c r="C267" s="9" t="s">
        <v>471</v>
      </c>
      <c r="D267" s="9">
        <v>1</v>
      </c>
      <c r="E267" s="9" t="s">
        <v>110</v>
      </c>
      <c r="F267" s="9">
        <v>2</v>
      </c>
      <c r="G267" s="9" t="s">
        <v>104</v>
      </c>
      <c r="H267" s="9">
        <v>1</v>
      </c>
      <c r="I267" s="9" t="str">
        <f>VLOOKUP($L267,怪物模板!$A:$N,MATCH(角色!I$1,模板表头,0),0)</f>
        <v>phy</v>
      </c>
      <c r="J267" s="9"/>
      <c r="K267" s="9"/>
      <c r="L267" s="9" t="s">
        <v>433</v>
      </c>
      <c r="M267" s="9" t="str">
        <f>VLOOKUP($L267,怪物模板!$A:$N,MATCH(角色!M$1,模板表头,0),0)</f>
        <v>无对应英雄</v>
      </c>
      <c r="N267" s="9" t="str">
        <f>VLOOKUP($L267,怪物模板!$A:$N,MATCH(角色!N$1,模板表头,0),0)</f>
        <v>夺宝奇兵专用、路线6</v>
      </c>
      <c r="O267" s="9" t="s">
        <v>38</v>
      </c>
      <c r="P267" s="9">
        <v>2</v>
      </c>
      <c r="Q267" s="9">
        <v>2</v>
      </c>
      <c r="R267" s="9">
        <f>VLOOKUP(P267,[1]辅助表!$A$2:$B$10,2,FALSE)</f>
        <v>2</v>
      </c>
      <c r="S267" s="9" t="str">
        <f>VLOOKUP($L267,怪物模板!$A:$N,MATCH(角色!S$1,模板表头,0),0)</f>
        <v>order</v>
      </c>
      <c r="T267" s="9" t="s">
        <v>95</v>
      </c>
      <c r="U267" s="9" t="s">
        <v>161</v>
      </c>
      <c r="V267" s="9"/>
      <c r="W267" s="9"/>
      <c r="X267" s="9"/>
      <c r="Y267" s="9"/>
      <c r="Z267" s="9"/>
      <c r="AA267" s="9"/>
      <c r="AB267" s="9">
        <v>8</v>
      </c>
      <c r="AC267" s="9">
        <v>10</v>
      </c>
      <c r="AD267" s="9"/>
      <c r="AE267" s="9">
        <f t="shared" si="53"/>
        <v>4</v>
      </c>
      <c r="AF267" s="9">
        <f t="shared" si="57"/>
        <v>4</v>
      </c>
      <c r="AG267" s="9" t="str">
        <f>VLOOKUP($L267,怪物模板!$A:$N,MATCH(角色!AG$1,模板表头,0),0)</f>
        <v>misc.treasure6</v>
      </c>
      <c r="AH267" s="9">
        <f>IF(VLOOKUP($L267,怪物模板!$A:$N,MATCH(角色!AH$1,模板表头,0),0)=0,"",VLOOKUP($L267,怪物模板!$A:$N,MATCH(角色!AH$1,模板表头,0),0))</f>
        <v>11999009</v>
      </c>
      <c r="AI267" s="9" t="str">
        <f>IF(VLOOKUP($L267,怪物模板!$A:$N,MATCH(角色!AI$1,模板表头,0),0)=0,"",VLOOKUP($L267,怪物模板!$A:$N,MATCH(角色!AI$1,模板表头,0),0))</f>
        <v/>
      </c>
      <c r="AJ267" s="9" t="str">
        <f>IF(VLOOKUP($L267,怪物模板!$A:$N,MATCH(角色!AJ$1,模板表头,0),0)=0,"",VLOOKUP($L267,怪物模板!$A:$N,MATCH(角色!AJ$1,模板表头,0),0))</f>
        <v/>
      </c>
      <c r="AK267" s="9" t="str">
        <f>IF(VLOOKUP($L267,怪物模板!$A:$N,MATCH(角色!AK$1,模板表头,0),0)=0,"",VLOOKUP($L267,怪物模板!$A:$N,MATCH(角色!AK$1,模板表头,0),0))</f>
        <v/>
      </c>
      <c r="AL267" s="9" t="str">
        <f>IF(VLOOKUP($L267,怪物模板!$A:$N,MATCH(角色!AL$1,模板表头,0),0)=0,"",VLOOKUP($L267,怪物模板!$A:$N,MATCH(角色!AL$1,模板表头,0),0))</f>
        <v/>
      </c>
      <c r="AM267" s="9" t="str">
        <f>VLOOKUP($L267,怪物模板!$A:$N,MATCH(角色!AM$1,模板表头,0),0)</f>
        <v>mimic_silver</v>
      </c>
      <c r="AN267" s="9">
        <v>0.8</v>
      </c>
      <c r="AO267" s="9">
        <v>1</v>
      </c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>
        <f t="shared" si="59"/>
        <v>-7500</v>
      </c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>
        <v>-1.2</v>
      </c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 t="str">
        <f t="shared" si="62"/>
        <v/>
      </c>
      <c r="CH267" s="9" t="str">
        <f t="shared" si="62"/>
        <v/>
      </c>
      <c r="CI267" s="9" t="str">
        <f t="shared" si="62"/>
        <v/>
      </c>
      <c r="CJ267" s="9" t="str">
        <f t="shared" si="62"/>
        <v/>
      </c>
      <c r="CK267" s="9" t="str">
        <f t="shared" si="62"/>
        <v/>
      </c>
      <c r="CL267" s="9" t="str">
        <f t="shared" si="62"/>
        <v/>
      </c>
      <c r="CM267" s="9" t="str">
        <f t="shared" si="62"/>
        <v/>
      </c>
      <c r="CN267" s="9" t="str">
        <f t="shared" si="62"/>
        <v/>
      </c>
      <c r="CO267" s="9" t="str">
        <f t="shared" si="62"/>
        <v/>
      </c>
    </row>
    <row r="268" spans="1:93" s="12" customFormat="1" x14ac:dyDescent="0.15">
      <c r="A268" s="9">
        <v>31033317</v>
      </c>
      <c r="B268" s="9" t="s">
        <v>137</v>
      </c>
      <c r="C268" s="9" t="s">
        <v>471</v>
      </c>
      <c r="D268" s="9">
        <v>1</v>
      </c>
      <c r="E268" s="9" t="s">
        <v>110</v>
      </c>
      <c r="F268" s="9">
        <v>3</v>
      </c>
      <c r="G268" s="9" t="s">
        <v>104</v>
      </c>
      <c r="H268" s="9">
        <v>3</v>
      </c>
      <c r="I268" s="9" t="str">
        <f>VLOOKUP($L268,怪物模板!$A:$N,MATCH(角色!I$1,模板表头,0),0)</f>
        <v>mag</v>
      </c>
      <c r="J268" s="9"/>
      <c r="K268" s="9"/>
      <c r="L268" s="9" t="s">
        <v>434</v>
      </c>
      <c r="M268" s="9" t="str">
        <f>VLOOKUP($L268,怪物模板!$A:$N,MATCH(角色!M$1,模板表头,0),0)</f>
        <v>无对应英雄</v>
      </c>
      <c r="N268" s="9" t="str">
        <f>VLOOKUP($L268,怪物模板!$A:$N,MATCH(角色!N$1,模板表头,0),0)</f>
        <v>夺宝奇兵专用、路线6</v>
      </c>
      <c r="O268" s="9" t="s">
        <v>38</v>
      </c>
      <c r="P268" s="9">
        <v>7</v>
      </c>
      <c r="Q268" s="9">
        <v>4</v>
      </c>
      <c r="R268" s="9">
        <f>VLOOKUP(P268,辅助表!$A$2:$B$10,2,FALSE)</f>
        <v>4</v>
      </c>
      <c r="S268" s="9" t="str">
        <f>VLOOKUP($L268,怪物模板!$A:$N,MATCH(角色!S$1,模板表头,0),0)</f>
        <v>order</v>
      </c>
      <c r="T268" s="9" t="s">
        <v>27</v>
      </c>
      <c r="U268" s="9" t="s">
        <v>162</v>
      </c>
      <c r="V268" s="9"/>
      <c r="W268" s="9"/>
      <c r="X268" s="9"/>
      <c r="Y268" s="9"/>
      <c r="Z268" s="9"/>
      <c r="AA268" s="9"/>
      <c r="AB268" s="9">
        <v>8</v>
      </c>
      <c r="AC268" s="9">
        <v>10</v>
      </c>
      <c r="AD268" s="9"/>
      <c r="AE268" s="9">
        <f t="shared" si="53"/>
        <v>6</v>
      </c>
      <c r="AF268" s="9">
        <f t="shared" si="57"/>
        <v>6</v>
      </c>
      <c r="AG268" s="9" t="str">
        <f>VLOOKUP($L268,怪物模板!$A:$N,MATCH(角色!AG$1,模板表头,0),0)</f>
        <v>misc.treasure6</v>
      </c>
      <c r="AH268" s="9">
        <f>IF(VLOOKUP($L268,怪物模板!$A:$N,MATCH(角色!AH$1,模板表头,0),0)=0,"",VLOOKUP($L268,怪物模板!$A:$N,MATCH(角色!AH$1,模板表头,0),0))</f>
        <v>11999009</v>
      </c>
      <c r="AI268" s="9" t="str">
        <f>IF(VLOOKUP($L268,怪物模板!$A:$N,MATCH(角色!AI$1,模板表头,0),0)=0,"",VLOOKUP($L268,怪物模板!$A:$N,MATCH(角色!AI$1,模板表头,0),0))</f>
        <v/>
      </c>
      <c r="AJ268" s="9" t="str">
        <f>IF(VLOOKUP($L268,怪物模板!$A:$N,MATCH(角色!AJ$1,模板表头,0),0)=0,"",VLOOKUP($L268,怪物模板!$A:$N,MATCH(角色!AJ$1,模板表头,0),0))</f>
        <v/>
      </c>
      <c r="AK268" s="9" t="str">
        <f>IF(VLOOKUP($L268,怪物模板!$A:$N,MATCH(角色!AK$1,模板表头,0),0)=0,"",VLOOKUP($L268,怪物模板!$A:$N,MATCH(角色!AK$1,模板表头,0),0))</f>
        <v/>
      </c>
      <c r="AL268" s="9" t="str">
        <f>IF(VLOOKUP($L268,怪物模板!$A:$N,MATCH(角色!AL$1,模板表头,0),0)=0,"",VLOOKUP($L268,怪物模板!$A:$N,MATCH(角色!AL$1,模板表头,0),0))</f>
        <v/>
      </c>
      <c r="AM268" s="9" t="str">
        <f>VLOOKUP($L268,怪物模板!$A:$N,MATCH(角色!AM$1,模板表头,0),0)</f>
        <v>mimic_gold</v>
      </c>
      <c r="AN268" s="9">
        <v>0.9</v>
      </c>
      <c r="AO268" s="9">
        <v>1</v>
      </c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>
        <f t="shared" si="59"/>
        <v>-7500</v>
      </c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>
        <v>-1.2</v>
      </c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 t="str">
        <f t="shared" si="62"/>
        <v/>
      </c>
      <c r="CH268" s="9" t="str">
        <f t="shared" si="62"/>
        <v/>
      </c>
      <c r="CI268" s="9" t="str">
        <f t="shared" si="62"/>
        <v/>
      </c>
      <c r="CJ268" s="9" t="str">
        <f t="shared" si="62"/>
        <v/>
      </c>
      <c r="CK268" s="9" t="str">
        <f t="shared" si="62"/>
        <v/>
      </c>
      <c r="CL268" s="9" t="str">
        <f t="shared" si="62"/>
        <v/>
      </c>
      <c r="CM268" s="9" t="str">
        <f t="shared" si="62"/>
        <v/>
      </c>
      <c r="CN268" s="9" t="str">
        <f t="shared" si="62"/>
        <v/>
      </c>
      <c r="CO268" s="9" t="str">
        <f t="shared" si="62"/>
        <v/>
      </c>
    </row>
    <row r="269" spans="1:93" s="12" customFormat="1" ht="16.5" customHeight="1" x14ac:dyDescent="0.15">
      <c r="A269" s="9">
        <v>31033324</v>
      </c>
      <c r="B269" s="9" t="s">
        <v>133</v>
      </c>
      <c r="C269" s="9"/>
      <c r="D269" s="9">
        <v>1</v>
      </c>
      <c r="E269" s="9" t="s">
        <v>110</v>
      </c>
      <c r="F269" s="9">
        <v>3</v>
      </c>
      <c r="G269" s="9" t="s">
        <v>104</v>
      </c>
      <c r="H269" s="9">
        <v>1</v>
      </c>
      <c r="I269" s="9" t="str">
        <f>VLOOKUP($L269,怪物模板!$A:$N,MATCH(角色!I$1,模板表头,0),0)</f>
        <v>phy</v>
      </c>
      <c r="J269" s="9"/>
      <c r="K269" s="9" t="s">
        <v>134</v>
      </c>
      <c r="L269" s="9" t="s">
        <v>441</v>
      </c>
      <c r="M269" s="9" t="str">
        <f>VLOOKUP($L269,怪物模板!$A:$N,MATCH(角色!M$1,模板表头,0),0)</f>
        <v>哥布林亲王</v>
      </c>
      <c r="N269" s="9" t="str">
        <f>VLOOKUP($L269,怪物模板!$A:$N,MATCH(角色!N$1,模板表头,0),0)</f>
        <v>夺宝奇兵专用，无技能版，只会逃跑</v>
      </c>
      <c r="O269" s="9" t="s">
        <v>38</v>
      </c>
      <c r="P269" s="9">
        <v>2</v>
      </c>
      <c r="Q269" s="9">
        <v>2</v>
      </c>
      <c r="R269" s="9">
        <f>VLOOKUP(P269,[1]辅助表!$A$2:$B$10,2,FALSE)</f>
        <v>2</v>
      </c>
      <c r="S269" s="9" t="str">
        <f>VLOOKUP($L269,怪物模板!$A:$N,MATCH(角色!S$1,模板表头,0),0)</f>
        <v>horde</v>
      </c>
      <c r="T269" s="9" t="s">
        <v>95</v>
      </c>
      <c r="U269" s="9" t="s">
        <v>147</v>
      </c>
      <c r="V269" s="9"/>
      <c r="W269" s="9" t="s">
        <v>170</v>
      </c>
      <c r="X269" s="9"/>
      <c r="Y269" s="9"/>
      <c r="Z269" s="9"/>
      <c r="AA269" s="9"/>
      <c r="AB269" s="9">
        <v>8</v>
      </c>
      <c r="AC269" s="9">
        <v>10</v>
      </c>
      <c r="AD269" s="9"/>
      <c r="AE269" s="9">
        <f t="shared" si="53"/>
        <v>10</v>
      </c>
      <c r="AF269" s="9">
        <f t="shared" si="57"/>
        <v>10</v>
      </c>
      <c r="AG269" s="9" t="str">
        <f>VLOOKUP($L269,怪物模板!$A:$N,MATCH(角色!AG$1,模板表头,0),0)</f>
        <v>misc.treasure6</v>
      </c>
      <c r="AH269" s="9" t="str">
        <f>IF(VLOOKUP($L269,怪物模板!$A:$N,MATCH(角色!AH$1,模板表头,0),0)=0,"",VLOOKUP($L269,怪物模板!$A:$N,MATCH(角色!AH$1,模板表头,0),0))</f>
        <v/>
      </c>
      <c r="AI269" s="9" t="str">
        <f>IF(VLOOKUP($L269,怪物模板!$A:$N,MATCH(角色!AI$1,模板表头,0),0)=0,"",VLOOKUP($L269,怪物模板!$A:$N,MATCH(角色!AI$1,模板表头,0),0))</f>
        <v/>
      </c>
      <c r="AJ269" s="9" t="str">
        <f>IF(VLOOKUP($L269,怪物模板!$A:$N,MATCH(角色!AJ$1,模板表头,0),0)=0,"",VLOOKUP($L269,怪物模板!$A:$N,MATCH(角色!AJ$1,模板表头,0),0))</f>
        <v/>
      </c>
      <c r="AK269" s="9" t="str">
        <f>IF(VLOOKUP($L269,怪物模板!$A:$N,MATCH(角色!AK$1,模板表头,0),0)=0,"",VLOOKUP($L269,怪物模板!$A:$N,MATCH(角色!AK$1,模板表头,0),0))</f>
        <v/>
      </c>
      <c r="AL269" s="9" t="str">
        <f>IF(VLOOKUP($L269,怪物模板!$A:$N,MATCH(角色!AL$1,模板表头,0),0)=0,"",VLOOKUP($L269,怪物模板!$A:$N,MATCH(角色!AL$1,模板表头,0),0))</f>
        <v/>
      </c>
      <c r="AM269" s="9" t="str">
        <f>VLOOKUP($L269,怪物模板!$A:$N,MATCH(角色!AM$1,模板表头,0),0)</f>
        <v>gallywix_boss</v>
      </c>
      <c r="AN269" s="9">
        <f t="shared" ref="AN269" si="63">IF(T269="monster",0.8,IF(T269="boss",1.3,IF(T269="entity",1,IF(T269="guard",1.5,1))))</f>
        <v>1</v>
      </c>
      <c r="AO269" s="9">
        <v>1</v>
      </c>
      <c r="AP269" s="9" t="s">
        <v>158</v>
      </c>
      <c r="AQ269" s="9"/>
      <c r="AR269" s="9"/>
      <c r="AS269" s="9">
        <v>92430301</v>
      </c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>
        <f t="shared" si="59"/>
        <v>0</v>
      </c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>
        <v>-1.5</v>
      </c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 t="str">
        <f t="shared" si="62"/>
        <v/>
      </c>
      <c r="CH269" s="9" t="str">
        <f t="shared" si="62"/>
        <v/>
      </c>
      <c r="CI269" s="9" t="str">
        <f t="shared" si="62"/>
        <v/>
      </c>
      <c r="CJ269" s="9" t="str">
        <f t="shared" si="62"/>
        <v/>
      </c>
      <c r="CK269" s="9" t="str">
        <f t="shared" si="62"/>
        <v/>
      </c>
      <c r="CL269" s="9" t="str">
        <f t="shared" si="62"/>
        <v/>
      </c>
      <c r="CM269" s="9" t="str">
        <f t="shared" si="62"/>
        <v/>
      </c>
      <c r="CN269" s="9" t="str">
        <f t="shared" si="62"/>
        <v/>
      </c>
      <c r="CO269" s="9" t="str">
        <f t="shared" si="62"/>
        <v/>
      </c>
    </row>
    <row r="270" spans="1:93" s="12" customFormat="1" ht="16.5" customHeight="1" x14ac:dyDescent="0.15">
      <c r="A270" s="9">
        <v>31033340</v>
      </c>
      <c r="B270" s="9" t="s">
        <v>279</v>
      </c>
      <c r="C270" s="9" t="s">
        <v>278</v>
      </c>
      <c r="D270" s="9">
        <v>1</v>
      </c>
      <c r="E270" s="9" t="s">
        <v>110</v>
      </c>
      <c r="F270" s="9">
        <v>5</v>
      </c>
      <c r="G270" s="9" t="s">
        <v>104</v>
      </c>
      <c r="H270" s="9">
        <v>1</v>
      </c>
      <c r="I270" s="9" t="str">
        <f>VLOOKUP($L270,怪物模板!$A:$N,MATCH(角色!I$1,模板表头,0),0)</f>
        <v>mix</v>
      </c>
      <c r="J270" s="9"/>
      <c r="K270" s="9"/>
      <c r="L270" s="9" t="s">
        <v>397</v>
      </c>
      <c r="M270" s="9" t="str">
        <f>VLOOKUP($L270,怪物模板!$A:$N,MATCH(角色!M$1,模板表头,0),0)</f>
        <v>无对应英雄</v>
      </c>
      <c r="N270" s="9" t="str">
        <f>VLOOKUP($L270,怪物模板!$A:$N,MATCH(角色!N$1,模板表头,0),0)</f>
        <v>无技能</v>
      </c>
      <c r="O270" s="9" t="s">
        <v>37</v>
      </c>
      <c r="P270" s="9">
        <v>1</v>
      </c>
      <c r="Q270" s="9">
        <v>5</v>
      </c>
      <c r="R270" s="9">
        <v>1</v>
      </c>
      <c r="S270" s="9" t="str">
        <f>VLOOKUP($L270,怪物模板!$A:$N,MATCH(角色!S$1,模板表头,0),0)</f>
        <v>order</v>
      </c>
      <c r="T270" s="9" t="s">
        <v>95</v>
      </c>
      <c r="U270" s="9"/>
      <c r="V270" s="26" t="s">
        <v>467</v>
      </c>
      <c r="W270" s="9" t="s">
        <v>140</v>
      </c>
      <c r="X270" s="9" t="s">
        <v>280</v>
      </c>
      <c r="Y270" s="9"/>
      <c r="Z270" s="9"/>
      <c r="AA270" s="9"/>
      <c r="AB270" s="9">
        <v>99</v>
      </c>
      <c r="AC270" s="9">
        <v>99</v>
      </c>
      <c r="AD270" s="9"/>
      <c r="AE270" s="9">
        <f t="shared" si="53"/>
        <v>0</v>
      </c>
      <c r="AF270" s="9">
        <f t="shared" si="57"/>
        <v>0</v>
      </c>
      <c r="AG270" s="9" t="str">
        <f>VLOOKUP($L270,怪物模板!$A:$N,MATCH(角色!AG$1,模板表头,0),0)</f>
        <v>misc.entity</v>
      </c>
      <c r="AH270" s="9" t="str">
        <f>IF(VLOOKUP($L270,怪物模板!$A:$N,MATCH(角色!AH$1,模板表头,0),0)=0,"",VLOOKUP($L270,怪物模板!$A:$N,MATCH(角色!AH$1,模板表头,0),0))</f>
        <v/>
      </c>
      <c r="AI270" s="9" t="str">
        <f>IF(VLOOKUP($L270,怪物模板!$A:$N,MATCH(角色!AI$1,模板表头,0),0)=0,"",VLOOKUP($L270,怪物模板!$A:$N,MATCH(角色!AI$1,模板表头,0),0))</f>
        <v/>
      </c>
      <c r="AJ270" s="9" t="str">
        <f>IF(VLOOKUP($L270,怪物模板!$A:$N,MATCH(角色!AJ$1,模板表头,0),0)=0,"",VLOOKUP($L270,怪物模板!$A:$N,MATCH(角色!AJ$1,模板表头,0),0))</f>
        <v/>
      </c>
      <c r="AK270" s="9" t="str">
        <f>IF(VLOOKUP($L270,怪物模板!$A:$N,MATCH(角色!AK$1,模板表头,0),0)=0,"",VLOOKUP($L270,怪物模板!$A:$N,MATCH(角色!AK$1,模板表头,0),0))</f>
        <v/>
      </c>
      <c r="AL270" s="9" t="str">
        <f>IF(VLOOKUP($L270,怪物模板!$A:$N,MATCH(角色!AL$1,模板表头,0),0)=0,"",VLOOKUP($L270,怪物模板!$A:$N,MATCH(角色!AL$1,模板表头,0),0))</f>
        <v/>
      </c>
      <c r="AM270" s="9" t="str">
        <f>VLOOKUP($L270,怪物模板!$A:$N,MATCH(角色!AM$1,模板表头,0),0)</f>
        <v>devils_door_new</v>
      </c>
      <c r="AN270" s="9">
        <v>1</v>
      </c>
      <c r="AO270" s="9">
        <v>1</v>
      </c>
      <c r="AP270" s="9" t="s">
        <v>445</v>
      </c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>
        <f t="shared" si="59"/>
        <v>0</v>
      </c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 t="s">
        <v>268</v>
      </c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 t="s">
        <v>268</v>
      </c>
      <c r="CH270" s="9" t="s">
        <v>268</v>
      </c>
      <c r="CI270" s="9" t="s">
        <v>268</v>
      </c>
      <c r="CJ270" s="9" t="s">
        <v>268</v>
      </c>
      <c r="CK270" s="9" t="s">
        <v>268</v>
      </c>
      <c r="CL270" s="9" t="s">
        <v>268</v>
      </c>
      <c r="CM270" s="9" t="s">
        <v>268</v>
      </c>
      <c r="CN270" s="9" t="s">
        <v>268</v>
      </c>
      <c r="CO270" s="9" t="s">
        <v>268</v>
      </c>
    </row>
    <row r="271" spans="1:93" s="12" customFormat="1" ht="16.5" customHeight="1" x14ac:dyDescent="0.15">
      <c r="A271" s="9">
        <v>31033341</v>
      </c>
      <c r="B271" s="9" t="s">
        <v>279</v>
      </c>
      <c r="C271" s="9" t="s">
        <v>64</v>
      </c>
      <c r="D271" s="9">
        <v>1</v>
      </c>
      <c r="E271" s="9" t="s">
        <v>110</v>
      </c>
      <c r="F271" s="9">
        <v>5</v>
      </c>
      <c r="G271" s="9" t="s">
        <v>104</v>
      </c>
      <c r="H271" s="9">
        <v>1</v>
      </c>
      <c r="I271" s="9" t="str">
        <f>VLOOKUP($L271,怪物模板!$A:$N,MATCH(角色!I$1,模板表头,0),0)</f>
        <v>mix</v>
      </c>
      <c r="J271" s="9"/>
      <c r="K271" s="9"/>
      <c r="L271" s="9" t="s">
        <v>397</v>
      </c>
      <c r="M271" s="9" t="str">
        <f>VLOOKUP($L271,怪物模板!$A:$N,MATCH(角色!M$1,模板表头,0),0)</f>
        <v>无对应英雄</v>
      </c>
      <c r="N271" s="9" t="str">
        <f>VLOOKUP($L271,怪物模板!$A:$N,MATCH(角色!N$1,模板表头,0),0)</f>
        <v>无技能</v>
      </c>
      <c r="O271" s="9" t="s">
        <v>37</v>
      </c>
      <c r="P271" s="9">
        <v>1</v>
      </c>
      <c r="Q271" s="9">
        <v>5</v>
      </c>
      <c r="R271" s="9">
        <v>1</v>
      </c>
      <c r="S271" s="9" t="str">
        <f>VLOOKUP($L271,怪物模板!$A:$N,MATCH(角色!S$1,模板表头,0),0)</f>
        <v>order</v>
      </c>
      <c r="T271" s="9" t="s">
        <v>95</v>
      </c>
      <c r="U271" s="9"/>
      <c r="V271" s="26" t="s">
        <v>467</v>
      </c>
      <c r="W271" s="9" t="s">
        <v>139</v>
      </c>
      <c r="X271" s="9" t="s">
        <v>239</v>
      </c>
      <c r="Y271" s="9"/>
      <c r="Z271" s="9"/>
      <c r="AA271" s="9"/>
      <c r="AB271" s="9">
        <v>99</v>
      </c>
      <c r="AC271" s="9">
        <v>99</v>
      </c>
      <c r="AD271" s="9"/>
      <c r="AE271" s="9">
        <f t="shared" si="53"/>
        <v>0</v>
      </c>
      <c r="AF271" s="9">
        <f t="shared" si="57"/>
        <v>0</v>
      </c>
      <c r="AG271" s="9" t="str">
        <f>VLOOKUP($L271,怪物模板!$A:$N,MATCH(角色!AG$1,模板表头,0),0)</f>
        <v>misc.entity</v>
      </c>
      <c r="AH271" s="9" t="str">
        <f>IF(VLOOKUP($L271,怪物模板!$A:$N,MATCH(角色!AH$1,模板表头,0),0)=0,"",VLOOKUP($L271,怪物模板!$A:$N,MATCH(角色!AH$1,模板表头,0),0))</f>
        <v/>
      </c>
      <c r="AI271" s="9" t="str">
        <f>IF(VLOOKUP($L271,怪物模板!$A:$N,MATCH(角色!AI$1,模板表头,0),0)=0,"",VLOOKUP($L271,怪物模板!$A:$N,MATCH(角色!AI$1,模板表头,0),0))</f>
        <v/>
      </c>
      <c r="AJ271" s="9" t="str">
        <f>IF(VLOOKUP($L271,怪物模板!$A:$N,MATCH(角色!AJ$1,模板表头,0),0)=0,"",VLOOKUP($L271,怪物模板!$A:$N,MATCH(角色!AJ$1,模板表头,0),0))</f>
        <v/>
      </c>
      <c r="AK271" s="9" t="str">
        <f>IF(VLOOKUP($L271,怪物模板!$A:$N,MATCH(角色!AK$1,模板表头,0),0)=0,"",VLOOKUP($L271,怪物模板!$A:$N,MATCH(角色!AK$1,模板表头,0),0))</f>
        <v/>
      </c>
      <c r="AL271" s="9" t="str">
        <f>IF(VLOOKUP($L271,怪物模板!$A:$N,MATCH(角色!AL$1,模板表头,0),0)=0,"",VLOOKUP($L271,怪物模板!$A:$N,MATCH(角色!AL$1,模板表头,0),0))</f>
        <v/>
      </c>
      <c r="AM271" s="9" t="str">
        <f>VLOOKUP($L271,怪物模板!$A:$N,MATCH(角色!AM$1,模板表头,0),0)</f>
        <v>devils_door_new</v>
      </c>
      <c r="AN271" s="9">
        <v>1</v>
      </c>
      <c r="AO271" s="9">
        <v>1</v>
      </c>
      <c r="AP271" s="9" t="s">
        <v>444</v>
      </c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>
        <f t="shared" si="59"/>
        <v>0</v>
      </c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 t="s">
        <v>268</v>
      </c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 t="s">
        <v>268</v>
      </c>
      <c r="CH271" s="9" t="s">
        <v>268</v>
      </c>
      <c r="CI271" s="9" t="s">
        <v>268</v>
      </c>
      <c r="CJ271" s="9" t="s">
        <v>268</v>
      </c>
      <c r="CK271" s="9" t="s">
        <v>268</v>
      </c>
      <c r="CL271" s="9" t="s">
        <v>268</v>
      </c>
      <c r="CM271" s="9" t="s">
        <v>268</v>
      </c>
      <c r="CN271" s="9" t="s">
        <v>268</v>
      </c>
      <c r="CO271" s="9" t="s">
        <v>268</v>
      </c>
    </row>
    <row r="272" spans="1:93" s="58" customFormat="1" ht="16.5" customHeight="1" x14ac:dyDescent="0.15">
      <c r="A272" s="33">
        <v>31033400</v>
      </c>
      <c r="B272" s="33" t="s">
        <v>135</v>
      </c>
      <c r="C272" s="33" t="s">
        <v>468</v>
      </c>
      <c r="D272" s="33">
        <v>70</v>
      </c>
      <c r="E272" s="33" t="s">
        <v>1211</v>
      </c>
      <c r="F272" s="33">
        <v>1</v>
      </c>
      <c r="G272" s="33" t="s">
        <v>104</v>
      </c>
      <c r="H272" s="33">
        <v>1</v>
      </c>
      <c r="I272" s="33" t="str">
        <f>VLOOKUP($L272,怪物模板!$A:$N,MATCH(角色!I$1,模板表头,0),0)</f>
        <v>phy</v>
      </c>
      <c r="J272" s="33"/>
      <c r="K272" s="33"/>
      <c r="L272" s="33" t="s">
        <v>429</v>
      </c>
      <c r="M272" s="33" t="str">
        <f>VLOOKUP($L272,怪物模板!$A:$N,MATCH(角色!M$1,模板表头,0),0)</f>
        <v>无对应英雄</v>
      </c>
      <c r="N272" s="33" t="str">
        <f>VLOOKUP($L272,怪物模板!$A:$N,MATCH(角色!N$1,模板表头,0),0)</f>
        <v>夺宝奇兵专用、路线5</v>
      </c>
      <c r="O272" s="33" t="s">
        <v>38</v>
      </c>
      <c r="P272" s="33">
        <v>2</v>
      </c>
      <c r="Q272" s="33">
        <v>2</v>
      </c>
      <c r="R272" s="33">
        <f>VLOOKUP(P272,[1]辅助表!$A$2:$B$10,2,FALSE)</f>
        <v>2</v>
      </c>
      <c r="S272" s="33" t="str">
        <f>VLOOKUP($L272,怪物模板!$A:$N,MATCH(角色!S$1,模板表头,0),0)</f>
        <v>order</v>
      </c>
      <c r="T272" s="33" t="s">
        <v>138</v>
      </c>
      <c r="U272" s="33" t="s">
        <v>107</v>
      </c>
      <c r="V272" s="33"/>
      <c r="W272" s="33"/>
      <c r="X272" s="33"/>
      <c r="Y272" s="33"/>
      <c r="Z272" s="33"/>
      <c r="AA272" s="33"/>
      <c r="AB272" s="33">
        <v>8</v>
      </c>
      <c r="AC272" s="33">
        <v>10</v>
      </c>
      <c r="AD272" s="33"/>
      <c r="AE272" s="33">
        <f t="shared" si="53"/>
        <v>2</v>
      </c>
      <c r="AF272" s="33">
        <f t="shared" ref="AF272:AF292" si="64">AE272</f>
        <v>2</v>
      </c>
      <c r="AG272" s="33" t="str">
        <f>VLOOKUP($L272,怪物模板!$A:$N,MATCH(角色!AG$1,模板表头,0),0)</f>
        <v>misc.treasure5</v>
      </c>
      <c r="AH272" s="33">
        <f>IF(VLOOKUP($L272,怪物模板!$A:$N,MATCH(角色!AH$1,模板表头,0),0)=0,"",VLOOKUP($L272,怪物模板!$A:$N,MATCH(角色!AH$1,模板表头,0),0))</f>
        <v>11999009</v>
      </c>
      <c r="AI272" s="33" t="str">
        <f>IF(VLOOKUP($L272,怪物模板!$A:$N,MATCH(角色!AI$1,模板表头,0),0)=0,"",VLOOKUP($L272,怪物模板!$A:$N,MATCH(角色!AI$1,模板表头,0),0))</f>
        <v/>
      </c>
      <c r="AJ272" s="33" t="str">
        <f>IF(VLOOKUP($L272,怪物模板!$A:$N,MATCH(角色!AJ$1,模板表头,0),0)=0,"",VLOOKUP($L272,怪物模板!$A:$N,MATCH(角色!AJ$1,模板表头,0),0))</f>
        <v/>
      </c>
      <c r="AK272" s="33" t="str">
        <f>IF(VLOOKUP($L272,怪物模板!$A:$N,MATCH(角色!AK$1,模板表头,0),0)=0,"",VLOOKUP($L272,怪物模板!$A:$N,MATCH(角色!AK$1,模板表头,0),0))</f>
        <v/>
      </c>
      <c r="AL272" s="33" t="str">
        <f>IF(VLOOKUP($L272,怪物模板!$A:$N,MATCH(角色!AL$1,模板表头,0),0)=0,"",VLOOKUP($L272,怪物模板!$A:$N,MATCH(角色!AL$1,模板表头,0),0))</f>
        <v/>
      </c>
      <c r="AM272" s="33" t="str">
        <f>VLOOKUP($L272,怪物模板!$A:$N,MATCH(角色!AM$1,模板表头,0),0)</f>
        <v>mimic</v>
      </c>
      <c r="AN272" s="33">
        <v>0.7</v>
      </c>
      <c r="AO272" s="33">
        <v>1</v>
      </c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  <c r="BC272" s="33"/>
      <c r="BD272" s="33"/>
      <c r="BE272" s="33"/>
      <c r="BF272" s="33"/>
      <c r="BG272" s="33"/>
      <c r="BH272" s="33"/>
      <c r="BI272" s="33">
        <f t="shared" si="59"/>
        <v>-9500</v>
      </c>
      <c r="BJ272" s="33"/>
      <c r="BK272" s="33"/>
      <c r="BL272" s="33"/>
      <c r="BM272" s="33"/>
      <c r="BN272" s="33"/>
      <c r="BO272" s="33"/>
      <c r="BP272" s="33"/>
      <c r="BQ272" s="33"/>
      <c r="BR272" s="33"/>
      <c r="BS272" s="33"/>
      <c r="BT272" s="33"/>
      <c r="BU272" s="33">
        <v>-1.2</v>
      </c>
      <c r="BV272" s="33"/>
      <c r="BW272" s="33"/>
      <c r="BX272" s="33"/>
      <c r="BY272" s="33"/>
      <c r="BZ272" s="33"/>
      <c r="CA272" s="33"/>
      <c r="CB272" s="33"/>
      <c r="CC272" s="33"/>
      <c r="CD272" s="33"/>
      <c r="CE272" s="33"/>
      <c r="CF272" s="33"/>
      <c r="CG272" s="33" t="str">
        <f t="shared" ref="CG272:CO287" si="65">IF($G272="boss",5000,"")</f>
        <v/>
      </c>
      <c r="CH272" s="33" t="str">
        <f t="shared" si="65"/>
        <v/>
      </c>
      <c r="CI272" s="33" t="str">
        <f t="shared" si="65"/>
        <v/>
      </c>
      <c r="CJ272" s="33" t="str">
        <f t="shared" si="65"/>
        <v/>
      </c>
      <c r="CK272" s="33" t="str">
        <f t="shared" si="65"/>
        <v/>
      </c>
      <c r="CL272" s="33" t="str">
        <f t="shared" si="65"/>
        <v/>
      </c>
      <c r="CM272" s="33" t="str">
        <f t="shared" si="65"/>
        <v/>
      </c>
      <c r="CN272" s="33" t="str">
        <f t="shared" si="65"/>
        <v/>
      </c>
      <c r="CO272" s="33" t="str">
        <f t="shared" si="65"/>
        <v/>
      </c>
    </row>
    <row r="273" spans="1:93" s="58" customFormat="1" ht="16.5" customHeight="1" x14ac:dyDescent="0.15">
      <c r="A273" s="33">
        <v>31033401</v>
      </c>
      <c r="B273" s="33" t="s">
        <v>136</v>
      </c>
      <c r="C273" s="33" t="s">
        <v>468</v>
      </c>
      <c r="D273" s="33">
        <v>1</v>
      </c>
      <c r="E273" s="33" t="s">
        <v>1211</v>
      </c>
      <c r="F273" s="33">
        <v>2</v>
      </c>
      <c r="G273" s="33" t="s">
        <v>104</v>
      </c>
      <c r="H273" s="33">
        <v>1</v>
      </c>
      <c r="I273" s="33" t="str">
        <f>VLOOKUP($L273,怪物模板!$A:$N,MATCH(角色!I$1,模板表头,0),0)</f>
        <v>phy</v>
      </c>
      <c r="J273" s="33"/>
      <c r="K273" s="33"/>
      <c r="L273" s="33" t="s">
        <v>430</v>
      </c>
      <c r="M273" s="33" t="str">
        <f>VLOOKUP($L273,怪物模板!$A:$N,MATCH(角色!M$1,模板表头,0),0)</f>
        <v>无对应英雄</v>
      </c>
      <c r="N273" s="33" t="str">
        <f>VLOOKUP($L273,怪物模板!$A:$N,MATCH(角色!N$1,模板表头,0),0)</f>
        <v>夺宝奇兵专用、路线5</v>
      </c>
      <c r="O273" s="33" t="s">
        <v>38</v>
      </c>
      <c r="P273" s="33">
        <v>2</v>
      </c>
      <c r="Q273" s="33">
        <v>2</v>
      </c>
      <c r="R273" s="33">
        <f>VLOOKUP(P273,[1]辅助表!$A$2:$B$10,2,FALSE)</f>
        <v>2</v>
      </c>
      <c r="S273" s="33" t="str">
        <f>VLOOKUP($L273,怪物模板!$A:$N,MATCH(角色!S$1,模板表头,0),0)</f>
        <v>order</v>
      </c>
      <c r="T273" s="33" t="s">
        <v>95</v>
      </c>
      <c r="U273" s="33" t="s">
        <v>161</v>
      </c>
      <c r="V273" s="33"/>
      <c r="W273" s="33"/>
      <c r="X273" s="33"/>
      <c r="Y273" s="33"/>
      <c r="Z273" s="33"/>
      <c r="AA273" s="33"/>
      <c r="AB273" s="33">
        <v>8</v>
      </c>
      <c r="AC273" s="33">
        <v>10</v>
      </c>
      <c r="AD273" s="33"/>
      <c r="AE273" s="33">
        <f t="shared" si="53"/>
        <v>4</v>
      </c>
      <c r="AF273" s="33">
        <f t="shared" si="64"/>
        <v>4</v>
      </c>
      <c r="AG273" s="33" t="str">
        <f>VLOOKUP($L273,怪物模板!$A:$N,MATCH(角色!AG$1,模板表头,0),0)</f>
        <v>misc.treasure5</v>
      </c>
      <c r="AH273" s="33">
        <f>IF(VLOOKUP($L273,怪物模板!$A:$N,MATCH(角色!AH$1,模板表头,0),0)=0,"",VLOOKUP($L273,怪物模板!$A:$N,MATCH(角色!AH$1,模板表头,0),0))</f>
        <v>11999009</v>
      </c>
      <c r="AI273" s="33" t="str">
        <f>IF(VLOOKUP($L273,怪物模板!$A:$N,MATCH(角色!AI$1,模板表头,0),0)=0,"",VLOOKUP($L273,怪物模板!$A:$N,MATCH(角色!AI$1,模板表头,0),0))</f>
        <v/>
      </c>
      <c r="AJ273" s="33" t="str">
        <f>IF(VLOOKUP($L273,怪物模板!$A:$N,MATCH(角色!AJ$1,模板表头,0),0)=0,"",VLOOKUP($L273,怪物模板!$A:$N,MATCH(角色!AJ$1,模板表头,0),0))</f>
        <v/>
      </c>
      <c r="AK273" s="33" t="str">
        <f>IF(VLOOKUP($L273,怪物模板!$A:$N,MATCH(角色!AK$1,模板表头,0),0)=0,"",VLOOKUP($L273,怪物模板!$A:$N,MATCH(角色!AK$1,模板表头,0),0))</f>
        <v/>
      </c>
      <c r="AL273" s="33" t="str">
        <f>IF(VLOOKUP($L273,怪物模板!$A:$N,MATCH(角色!AL$1,模板表头,0),0)=0,"",VLOOKUP($L273,怪物模板!$A:$N,MATCH(角色!AL$1,模板表头,0),0))</f>
        <v/>
      </c>
      <c r="AM273" s="33" t="str">
        <f>VLOOKUP($L273,怪物模板!$A:$N,MATCH(角色!AM$1,模板表头,0),0)</f>
        <v>mimic_silver</v>
      </c>
      <c r="AN273" s="33">
        <v>0.8</v>
      </c>
      <c r="AO273" s="33">
        <v>1</v>
      </c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  <c r="BC273" s="33"/>
      <c r="BD273" s="33"/>
      <c r="BE273" s="33"/>
      <c r="BF273" s="33"/>
      <c r="BG273" s="33"/>
      <c r="BH273" s="33"/>
      <c r="BI273" s="33">
        <f t="shared" si="59"/>
        <v>-9500</v>
      </c>
      <c r="BJ273" s="33"/>
      <c r="BK273" s="33"/>
      <c r="BL273" s="33"/>
      <c r="BM273" s="33"/>
      <c r="BN273" s="33"/>
      <c r="BO273" s="33"/>
      <c r="BP273" s="33"/>
      <c r="BQ273" s="33"/>
      <c r="BR273" s="33"/>
      <c r="BS273" s="33"/>
      <c r="BT273" s="33"/>
      <c r="BU273" s="33">
        <v>-1.2</v>
      </c>
      <c r="BV273" s="33"/>
      <c r="BW273" s="33"/>
      <c r="BX273" s="33"/>
      <c r="BY273" s="33"/>
      <c r="BZ273" s="33"/>
      <c r="CA273" s="33"/>
      <c r="CB273" s="33"/>
      <c r="CC273" s="33"/>
      <c r="CD273" s="33"/>
      <c r="CE273" s="33"/>
      <c r="CF273" s="33"/>
      <c r="CG273" s="33" t="str">
        <f t="shared" si="65"/>
        <v/>
      </c>
      <c r="CH273" s="33" t="str">
        <f t="shared" si="65"/>
        <v/>
      </c>
      <c r="CI273" s="33" t="str">
        <f t="shared" si="65"/>
        <v/>
      </c>
      <c r="CJ273" s="33" t="str">
        <f t="shared" si="65"/>
        <v/>
      </c>
      <c r="CK273" s="33" t="str">
        <f t="shared" si="65"/>
        <v/>
      </c>
      <c r="CL273" s="33" t="str">
        <f t="shared" si="65"/>
        <v/>
      </c>
      <c r="CM273" s="33" t="str">
        <f t="shared" si="65"/>
        <v/>
      </c>
      <c r="CN273" s="33" t="str">
        <f t="shared" si="65"/>
        <v/>
      </c>
      <c r="CO273" s="33" t="str">
        <f t="shared" si="65"/>
        <v/>
      </c>
    </row>
    <row r="274" spans="1:93" s="58" customFormat="1" x14ac:dyDescent="0.15">
      <c r="A274" s="33">
        <v>31033402</v>
      </c>
      <c r="B274" s="33" t="s">
        <v>137</v>
      </c>
      <c r="C274" s="33" t="s">
        <v>468</v>
      </c>
      <c r="D274" s="33">
        <v>1</v>
      </c>
      <c r="E274" s="33" t="s">
        <v>1211</v>
      </c>
      <c r="F274" s="33">
        <v>3</v>
      </c>
      <c r="G274" s="33" t="s">
        <v>104</v>
      </c>
      <c r="H274" s="33">
        <v>3</v>
      </c>
      <c r="I274" s="33" t="str">
        <f>VLOOKUP($L274,怪物模板!$A:$N,MATCH(角色!I$1,模板表头,0),0)</f>
        <v>mag</v>
      </c>
      <c r="J274" s="33"/>
      <c r="K274" s="33"/>
      <c r="L274" s="33" t="s">
        <v>431</v>
      </c>
      <c r="M274" s="33" t="str">
        <f>VLOOKUP($L274,怪物模板!$A:$N,MATCH(角色!M$1,模板表头,0),0)</f>
        <v>无对应英雄</v>
      </c>
      <c r="N274" s="33" t="str">
        <f>VLOOKUP($L274,怪物模板!$A:$N,MATCH(角色!N$1,模板表头,0),0)</f>
        <v>夺宝奇兵专用、路线5</v>
      </c>
      <c r="O274" s="33" t="s">
        <v>38</v>
      </c>
      <c r="P274" s="33">
        <v>7</v>
      </c>
      <c r="Q274" s="33">
        <v>4</v>
      </c>
      <c r="R274" s="33">
        <f>VLOOKUP(P274,辅助表!$A$2:$B$10,2,FALSE)</f>
        <v>4</v>
      </c>
      <c r="S274" s="33" t="str">
        <f>VLOOKUP($L274,怪物模板!$A:$N,MATCH(角色!S$1,模板表头,0),0)</f>
        <v>order</v>
      </c>
      <c r="T274" s="33" t="s">
        <v>27</v>
      </c>
      <c r="U274" s="33" t="s">
        <v>162</v>
      </c>
      <c r="V274" s="33"/>
      <c r="W274" s="33"/>
      <c r="X274" s="33"/>
      <c r="Y274" s="33"/>
      <c r="Z274" s="33"/>
      <c r="AA274" s="33"/>
      <c r="AB274" s="33">
        <v>8</v>
      </c>
      <c r="AC274" s="33">
        <v>10</v>
      </c>
      <c r="AD274" s="33"/>
      <c r="AE274" s="33">
        <f t="shared" ref="AE274:AE292" si="66">AE253</f>
        <v>6</v>
      </c>
      <c r="AF274" s="33">
        <f t="shared" si="64"/>
        <v>6</v>
      </c>
      <c r="AG274" s="33" t="str">
        <f>VLOOKUP($L274,怪物模板!$A:$N,MATCH(角色!AG$1,模板表头,0),0)</f>
        <v>misc.treasure5</v>
      </c>
      <c r="AH274" s="33">
        <f>IF(VLOOKUP($L274,怪物模板!$A:$N,MATCH(角色!AH$1,模板表头,0),0)=0,"",VLOOKUP($L274,怪物模板!$A:$N,MATCH(角色!AH$1,模板表头,0),0))</f>
        <v>11999009</v>
      </c>
      <c r="AI274" s="33" t="str">
        <f>IF(VLOOKUP($L274,怪物模板!$A:$N,MATCH(角色!AI$1,模板表头,0),0)=0,"",VLOOKUP($L274,怪物模板!$A:$N,MATCH(角色!AI$1,模板表头,0),0))</f>
        <v/>
      </c>
      <c r="AJ274" s="33" t="str">
        <f>IF(VLOOKUP($L274,怪物模板!$A:$N,MATCH(角色!AJ$1,模板表头,0),0)=0,"",VLOOKUP($L274,怪物模板!$A:$N,MATCH(角色!AJ$1,模板表头,0),0))</f>
        <v/>
      </c>
      <c r="AK274" s="33" t="str">
        <f>IF(VLOOKUP($L274,怪物模板!$A:$N,MATCH(角色!AK$1,模板表头,0),0)=0,"",VLOOKUP($L274,怪物模板!$A:$N,MATCH(角色!AK$1,模板表头,0),0))</f>
        <v/>
      </c>
      <c r="AL274" s="33" t="str">
        <f>IF(VLOOKUP($L274,怪物模板!$A:$N,MATCH(角色!AL$1,模板表头,0),0)=0,"",VLOOKUP($L274,怪物模板!$A:$N,MATCH(角色!AL$1,模板表头,0),0))</f>
        <v/>
      </c>
      <c r="AM274" s="33" t="str">
        <f>VLOOKUP($L274,怪物模板!$A:$N,MATCH(角色!AM$1,模板表头,0),0)</f>
        <v>mimic_gold</v>
      </c>
      <c r="AN274" s="33">
        <v>0.9</v>
      </c>
      <c r="AO274" s="33">
        <v>1</v>
      </c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  <c r="BC274" s="33"/>
      <c r="BD274" s="33"/>
      <c r="BE274" s="33"/>
      <c r="BF274" s="33"/>
      <c r="BG274" s="33"/>
      <c r="BH274" s="33"/>
      <c r="BI274" s="33">
        <f t="shared" si="59"/>
        <v>-9500</v>
      </c>
      <c r="BJ274" s="33"/>
      <c r="BK274" s="33"/>
      <c r="BL274" s="33"/>
      <c r="BM274" s="33"/>
      <c r="BN274" s="33"/>
      <c r="BO274" s="33"/>
      <c r="BP274" s="33"/>
      <c r="BQ274" s="33"/>
      <c r="BR274" s="33"/>
      <c r="BS274" s="33"/>
      <c r="BT274" s="33"/>
      <c r="BU274" s="33">
        <v>-1.2</v>
      </c>
      <c r="BV274" s="33"/>
      <c r="BW274" s="33"/>
      <c r="BX274" s="33"/>
      <c r="BY274" s="33"/>
      <c r="BZ274" s="33"/>
      <c r="CA274" s="33"/>
      <c r="CB274" s="33"/>
      <c r="CC274" s="33"/>
      <c r="CD274" s="33"/>
      <c r="CE274" s="33"/>
      <c r="CF274" s="33"/>
      <c r="CG274" s="33" t="str">
        <f t="shared" si="65"/>
        <v/>
      </c>
      <c r="CH274" s="33" t="str">
        <f t="shared" si="65"/>
        <v/>
      </c>
      <c r="CI274" s="33" t="str">
        <f t="shared" si="65"/>
        <v/>
      </c>
      <c r="CJ274" s="33" t="str">
        <f t="shared" si="65"/>
        <v/>
      </c>
      <c r="CK274" s="33" t="str">
        <f t="shared" si="65"/>
        <v/>
      </c>
      <c r="CL274" s="33" t="str">
        <f t="shared" si="65"/>
        <v/>
      </c>
      <c r="CM274" s="33" t="str">
        <f t="shared" si="65"/>
        <v/>
      </c>
      <c r="CN274" s="33" t="str">
        <f t="shared" si="65"/>
        <v/>
      </c>
      <c r="CO274" s="33" t="str">
        <f t="shared" si="65"/>
        <v/>
      </c>
    </row>
    <row r="275" spans="1:93" s="58" customFormat="1" ht="16.5" customHeight="1" x14ac:dyDescent="0.15">
      <c r="A275" s="33">
        <v>31033403</v>
      </c>
      <c r="B275" s="33" t="s">
        <v>135</v>
      </c>
      <c r="C275" s="33" t="s">
        <v>468</v>
      </c>
      <c r="D275" s="33">
        <v>1</v>
      </c>
      <c r="E275" s="33" t="s">
        <v>1211</v>
      </c>
      <c r="F275" s="33">
        <v>1</v>
      </c>
      <c r="G275" s="33" t="s">
        <v>104</v>
      </c>
      <c r="H275" s="33">
        <v>1</v>
      </c>
      <c r="I275" s="33" t="str">
        <f>VLOOKUP($L275,怪物模板!$A:$N,MATCH(角色!I$1,模板表头,0),0)</f>
        <v>phy</v>
      </c>
      <c r="J275" s="33"/>
      <c r="K275" s="33"/>
      <c r="L275" s="33" t="s">
        <v>432</v>
      </c>
      <c r="M275" s="33" t="str">
        <f>VLOOKUP($L275,怪物模板!$A:$N,MATCH(角色!M$1,模板表头,0),0)</f>
        <v>无对应英雄</v>
      </c>
      <c r="N275" s="33" t="str">
        <f>VLOOKUP($L275,怪物模板!$A:$N,MATCH(角色!N$1,模板表头,0),0)</f>
        <v>夺宝奇兵专用、路线6</v>
      </c>
      <c r="O275" s="33" t="s">
        <v>38</v>
      </c>
      <c r="P275" s="33">
        <v>2</v>
      </c>
      <c r="Q275" s="33">
        <v>2</v>
      </c>
      <c r="R275" s="33">
        <f>VLOOKUP(P275,[1]辅助表!$A$2:$B$10,2,FALSE)</f>
        <v>2</v>
      </c>
      <c r="S275" s="33" t="str">
        <f>VLOOKUP($L275,怪物模板!$A:$N,MATCH(角色!S$1,模板表头,0),0)</f>
        <v>order</v>
      </c>
      <c r="T275" s="33" t="s">
        <v>138</v>
      </c>
      <c r="U275" s="33" t="s">
        <v>107</v>
      </c>
      <c r="V275" s="33"/>
      <c r="W275" s="33"/>
      <c r="X275" s="33"/>
      <c r="Y275" s="33"/>
      <c r="Z275" s="33"/>
      <c r="AA275" s="33"/>
      <c r="AB275" s="33">
        <v>8</v>
      </c>
      <c r="AC275" s="33">
        <v>10</v>
      </c>
      <c r="AD275" s="33"/>
      <c r="AE275" s="33">
        <f t="shared" si="66"/>
        <v>2</v>
      </c>
      <c r="AF275" s="33">
        <f t="shared" si="64"/>
        <v>2</v>
      </c>
      <c r="AG275" s="33" t="str">
        <f>VLOOKUP($L275,怪物模板!$A:$N,MATCH(角色!AG$1,模板表头,0),0)</f>
        <v>misc.treasure6</v>
      </c>
      <c r="AH275" s="33">
        <f>IF(VLOOKUP($L275,怪物模板!$A:$N,MATCH(角色!AH$1,模板表头,0),0)=0,"",VLOOKUP($L275,怪物模板!$A:$N,MATCH(角色!AH$1,模板表头,0),0))</f>
        <v>11999009</v>
      </c>
      <c r="AI275" s="33" t="str">
        <f>IF(VLOOKUP($L275,怪物模板!$A:$N,MATCH(角色!AI$1,模板表头,0),0)=0,"",VLOOKUP($L275,怪物模板!$A:$N,MATCH(角色!AI$1,模板表头,0),0))</f>
        <v/>
      </c>
      <c r="AJ275" s="33" t="str">
        <f>IF(VLOOKUP($L275,怪物模板!$A:$N,MATCH(角色!AJ$1,模板表头,0),0)=0,"",VLOOKUP($L275,怪物模板!$A:$N,MATCH(角色!AJ$1,模板表头,0),0))</f>
        <v/>
      </c>
      <c r="AK275" s="33" t="str">
        <f>IF(VLOOKUP($L275,怪物模板!$A:$N,MATCH(角色!AK$1,模板表头,0),0)=0,"",VLOOKUP($L275,怪物模板!$A:$N,MATCH(角色!AK$1,模板表头,0),0))</f>
        <v/>
      </c>
      <c r="AL275" s="33" t="str">
        <f>IF(VLOOKUP($L275,怪物模板!$A:$N,MATCH(角色!AL$1,模板表头,0),0)=0,"",VLOOKUP($L275,怪物模板!$A:$N,MATCH(角色!AL$1,模板表头,0),0))</f>
        <v/>
      </c>
      <c r="AM275" s="33" t="str">
        <f>VLOOKUP($L275,怪物模板!$A:$N,MATCH(角色!AM$1,模板表头,0),0)</f>
        <v>mimic</v>
      </c>
      <c r="AN275" s="33">
        <v>0.7</v>
      </c>
      <c r="AO275" s="33">
        <v>1</v>
      </c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  <c r="BC275" s="33"/>
      <c r="BD275" s="33"/>
      <c r="BE275" s="33"/>
      <c r="BF275" s="33"/>
      <c r="BG275" s="33"/>
      <c r="BH275" s="33"/>
      <c r="BI275" s="33">
        <f t="shared" si="59"/>
        <v>-9500</v>
      </c>
      <c r="BJ275" s="33"/>
      <c r="BK275" s="33"/>
      <c r="BL275" s="33"/>
      <c r="BM275" s="33"/>
      <c r="BN275" s="33"/>
      <c r="BO275" s="33"/>
      <c r="BP275" s="33"/>
      <c r="BQ275" s="33"/>
      <c r="BR275" s="33"/>
      <c r="BS275" s="33"/>
      <c r="BT275" s="33"/>
      <c r="BU275" s="33">
        <v>-1.2</v>
      </c>
      <c r="BV275" s="33"/>
      <c r="BW275" s="33"/>
      <c r="BX275" s="33"/>
      <c r="BY275" s="33"/>
      <c r="BZ275" s="33"/>
      <c r="CA275" s="33"/>
      <c r="CB275" s="33"/>
      <c r="CC275" s="33"/>
      <c r="CD275" s="33"/>
      <c r="CE275" s="33"/>
      <c r="CF275" s="33"/>
      <c r="CG275" s="33" t="str">
        <f t="shared" si="65"/>
        <v/>
      </c>
      <c r="CH275" s="33" t="str">
        <f t="shared" si="65"/>
        <v/>
      </c>
      <c r="CI275" s="33" t="str">
        <f t="shared" si="65"/>
        <v/>
      </c>
      <c r="CJ275" s="33" t="str">
        <f t="shared" si="65"/>
        <v/>
      </c>
      <c r="CK275" s="33" t="str">
        <f t="shared" si="65"/>
        <v/>
      </c>
      <c r="CL275" s="33" t="str">
        <f t="shared" si="65"/>
        <v/>
      </c>
      <c r="CM275" s="33" t="str">
        <f t="shared" si="65"/>
        <v/>
      </c>
      <c r="CN275" s="33" t="str">
        <f t="shared" si="65"/>
        <v/>
      </c>
      <c r="CO275" s="33" t="str">
        <f t="shared" si="65"/>
        <v/>
      </c>
    </row>
    <row r="276" spans="1:93" s="58" customFormat="1" ht="16.5" customHeight="1" x14ac:dyDescent="0.15">
      <c r="A276" s="33">
        <v>31033404</v>
      </c>
      <c r="B276" s="33" t="s">
        <v>136</v>
      </c>
      <c r="C276" s="33" t="s">
        <v>468</v>
      </c>
      <c r="D276" s="33">
        <v>1</v>
      </c>
      <c r="E276" s="33" t="s">
        <v>1211</v>
      </c>
      <c r="F276" s="33">
        <v>2</v>
      </c>
      <c r="G276" s="33" t="s">
        <v>104</v>
      </c>
      <c r="H276" s="33">
        <v>1</v>
      </c>
      <c r="I276" s="33" t="str">
        <f>VLOOKUP($L276,怪物模板!$A:$N,MATCH(角色!I$1,模板表头,0),0)</f>
        <v>phy</v>
      </c>
      <c r="J276" s="33"/>
      <c r="K276" s="33"/>
      <c r="L276" s="33" t="s">
        <v>433</v>
      </c>
      <c r="M276" s="33" t="str">
        <f>VLOOKUP($L276,怪物模板!$A:$N,MATCH(角色!M$1,模板表头,0),0)</f>
        <v>无对应英雄</v>
      </c>
      <c r="N276" s="33" t="str">
        <f>VLOOKUP($L276,怪物模板!$A:$N,MATCH(角色!N$1,模板表头,0),0)</f>
        <v>夺宝奇兵专用、路线6</v>
      </c>
      <c r="O276" s="33" t="s">
        <v>38</v>
      </c>
      <c r="P276" s="33">
        <v>2</v>
      </c>
      <c r="Q276" s="33">
        <v>2</v>
      </c>
      <c r="R276" s="33">
        <f>VLOOKUP(P276,[1]辅助表!$A$2:$B$10,2,FALSE)</f>
        <v>2</v>
      </c>
      <c r="S276" s="33" t="str">
        <f>VLOOKUP($L276,怪物模板!$A:$N,MATCH(角色!S$1,模板表头,0),0)</f>
        <v>order</v>
      </c>
      <c r="T276" s="33" t="s">
        <v>95</v>
      </c>
      <c r="U276" s="33" t="s">
        <v>161</v>
      </c>
      <c r="V276" s="33"/>
      <c r="W276" s="33"/>
      <c r="X276" s="33"/>
      <c r="Y276" s="33"/>
      <c r="Z276" s="33"/>
      <c r="AA276" s="33"/>
      <c r="AB276" s="33">
        <v>8</v>
      </c>
      <c r="AC276" s="33">
        <v>10</v>
      </c>
      <c r="AD276" s="33"/>
      <c r="AE276" s="33">
        <f t="shared" si="66"/>
        <v>4</v>
      </c>
      <c r="AF276" s="33">
        <f t="shared" si="64"/>
        <v>4</v>
      </c>
      <c r="AG276" s="33" t="str">
        <f>VLOOKUP($L276,怪物模板!$A:$N,MATCH(角色!AG$1,模板表头,0),0)</f>
        <v>misc.treasure6</v>
      </c>
      <c r="AH276" s="33">
        <f>IF(VLOOKUP($L276,怪物模板!$A:$N,MATCH(角色!AH$1,模板表头,0),0)=0,"",VLOOKUP($L276,怪物模板!$A:$N,MATCH(角色!AH$1,模板表头,0),0))</f>
        <v>11999009</v>
      </c>
      <c r="AI276" s="33" t="str">
        <f>IF(VLOOKUP($L276,怪物模板!$A:$N,MATCH(角色!AI$1,模板表头,0),0)=0,"",VLOOKUP($L276,怪物模板!$A:$N,MATCH(角色!AI$1,模板表头,0),0))</f>
        <v/>
      </c>
      <c r="AJ276" s="33" t="str">
        <f>IF(VLOOKUP($L276,怪物模板!$A:$N,MATCH(角色!AJ$1,模板表头,0),0)=0,"",VLOOKUP($L276,怪物模板!$A:$N,MATCH(角色!AJ$1,模板表头,0),0))</f>
        <v/>
      </c>
      <c r="AK276" s="33" t="str">
        <f>IF(VLOOKUP($L276,怪物模板!$A:$N,MATCH(角色!AK$1,模板表头,0),0)=0,"",VLOOKUP($L276,怪物模板!$A:$N,MATCH(角色!AK$1,模板表头,0),0))</f>
        <v/>
      </c>
      <c r="AL276" s="33" t="str">
        <f>IF(VLOOKUP($L276,怪物模板!$A:$N,MATCH(角色!AL$1,模板表头,0),0)=0,"",VLOOKUP($L276,怪物模板!$A:$N,MATCH(角色!AL$1,模板表头,0),0))</f>
        <v/>
      </c>
      <c r="AM276" s="33" t="str">
        <f>VLOOKUP($L276,怪物模板!$A:$N,MATCH(角色!AM$1,模板表头,0),0)</f>
        <v>mimic_silver</v>
      </c>
      <c r="AN276" s="33">
        <v>0.8</v>
      </c>
      <c r="AO276" s="33">
        <v>1</v>
      </c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  <c r="BC276" s="33"/>
      <c r="BD276" s="33"/>
      <c r="BE276" s="33"/>
      <c r="BF276" s="33"/>
      <c r="BG276" s="33"/>
      <c r="BH276" s="33"/>
      <c r="BI276" s="33">
        <f t="shared" si="59"/>
        <v>-9500</v>
      </c>
      <c r="BJ276" s="33"/>
      <c r="BK276" s="33"/>
      <c r="BL276" s="33"/>
      <c r="BM276" s="33"/>
      <c r="BN276" s="33"/>
      <c r="BO276" s="33"/>
      <c r="BP276" s="33"/>
      <c r="BQ276" s="33"/>
      <c r="BR276" s="33"/>
      <c r="BS276" s="33"/>
      <c r="BT276" s="33"/>
      <c r="BU276" s="33">
        <v>-1.2</v>
      </c>
      <c r="BV276" s="33"/>
      <c r="BW276" s="33"/>
      <c r="BX276" s="33"/>
      <c r="BY276" s="33"/>
      <c r="BZ276" s="33"/>
      <c r="CA276" s="33"/>
      <c r="CB276" s="33"/>
      <c r="CC276" s="33"/>
      <c r="CD276" s="33"/>
      <c r="CE276" s="33"/>
      <c r="CF276" s="33"/>
      <c r="CG276" s="33" t="str">
        <f t="shared" si="65"/>
        <v/>
      </c>
      <c r="CH276" s="33" t="str">
        <f t="shared" si="65"/>
        <v/>
      </c>
      <c r="CI276" s="33" t="str">
        <f t="shared" si="65"/>
        <v/>
      </c>
      <c r="CJ276" s="33" t="str">
        <f t="shared" si="65"/>
        <v/>
      </c>
      <c r="CK276" s="33" t="str">
        <f t="shared" si="65"/>
        <v/>
      </c>
      <c r="CL276" s="33" t="str">
        <f t="shared" si="65"/>
        <v/>
      </c>
      <c r="CM276" s="33" t="str">
        <f t="shared" si="65"/>
        <v/>
      </c>
      <c r="CN276" s="33" t="str">
        <f t="shared" si="65"/>
        <v/>
      </c>
      <c r="CO276" s="33" t="str">
        <f t="shared" si="65"/>
        <v/>
      </c>
    </row>
    <row r="277" spans="1:93" s="58" customFormat="1" x14ac:dyDescent="0.15">
      <c r="A277" s="33">
        <v>31033405</v>
      </c>
      <c r="B277" s="33" t="s">
        <v>137</v>
      </c>
      <c r="C277" s="33" t="s">
        <v>468</v>
      </c>
      <c r="D277" s="33">
        <v>1</v>
      </c>
      <c r="E277" s="33" t="s">
        <v>1211</v>
      </c>
      <c r="F277" s="33">
        <v>3</v>
      </c>
      <c r="G277" s="33" t="s">
        <v>104</v>
      </c>
      <c r="H277" s="33">
        <v>3</v>
      </c>
      <c r="I277" s="33" t="str">
        <f>VLOOKUP($L277,怪物模板!$A:$N,MATCH(角色!I$1,模板表头,0),0)</f>
        <v>mag</v>
      </c>
      <c r="J277" s="33"/>
      <c r="K277" s="33"/>
      <c r="L277" s="33" t="s">
        <v>434</v>
      </c>
      <c r="M277" s="33" t="str">
        <f>VLOOKUP($L277,怪物模板!$A:$N,MATCH(角色!M$1,模板表头,0),0)</f>
        <v>无对应英雄</v>
      </c>
      <c r="N277" s="33" t="str">
        <f>VLOOKUP($L277,怪物模板!$A:$N,MATCH(角色!N$1,模板表头,0),0)</f>
        <v>夺宝奇兵专用、路线6</v>
      </c>
      <c r="O277" s="33" t="s">
        <v>38</v>
      </c>
      <c r="P277" s="33">
        <v>7</v>
      </c>
      <c r="Q277" s="33">
        <v>4</v>
      </c>
      <c r="R277" s="33">
        <f>VLOOKUP(P277,辅助表!$A$2:$B$10,2,FALSE)</f>
        <v>4</v>
      </c>
      <c r="S277" s="33" t="str">
        <f>VLOOKUP($L277,怪物模板!$A:$N,MATCH(角色!S$1,模板表头,0),0)</f>
        <v>order</v>
      </c>
      <c r="T277" s="33" t="s">
        <v>27</v>
      </c>
      <c r="U277" s="33" t="s">
        <v>162</v>
      </c>
      <c r="V277" s="33"/>
      <c r="W277" s="33"/>
      <c r="X277" s="33"/>
      <c r="Y277" s="33"/>
      <c r="Z277" s="33"/>
      <c r="AA277" s="33"/>
      <c r="AB277" s="33">
        <v>8</v>
      </c>
      <c r="AC277" s="33">
        <v>10</v>
      </c>
      <c r="AD277" s="33"/>
      <c r="AE277" s="33">
        <f t="shared" si="66"/>
        <v>6</v>
      </c>
      <c r="AF277" s="33">
        <f t="shared" si="64"/>
        <v>6</v>
      </c>
      <c r="AG277" s="33" t="str">
        <f>VLOOKUP($L277,怪物模板!$A:$N,MATCH(角色!AG$1,模板表头,0),0)</f>
        <v>misc.treasure6</v>
      </c>
      <c r="AH277" s="33">
        <f>IF(VLOOKUP($L277,怪物模板!$A:$N,MATCH(角色!AH$1,模板表头,0),0)=0,"",VLOOKUP($L277,怪物模板!$A:$N,MATCH(角色!AH$1,模板表头,0),0))</f>
        <v>11999009</v>
      </c>
      <c r="AI277" s="33" t="str">
        <f>IF(VLOOKUP($L277,怪物模板!$A:$N,MATCH(角色!AI$1,模板表头,0),0)=0,"",VLOOKUP($L277,怪物模板!$A:$N,MATCH(角色!AI$1,模板表头,0),0))</f>
        <v/>
      </c>
      <c r="AJ277" s="33" t="str">
        <f>IF(VLOOKUP($L277,怪物模板!$A:$N,MATCH(角色!AJ$1,模板表头,0),0)=0,"",VLOOKUP($L277,怪物模板!$A:$N,MATCH(角色!AJ$1,模板表头,0),0))</f>
        <v/>
      </c>
      <c r="AK277" s="33" t="str">
        <f>IF(VLOOKUP($L277,怪物模板!$A:$N,MATCH(角色!AK$1,模板表头,0),0)=0,"",VLOOKUP($L277,怪物模板!$A:$N,MATCH(角色!AK$1,模板表头,0),0))</f>
        <v/>
      </c>
      <c r="AL277" s="33" t="str">
        <f>IF(VLOOKUP($L277,怪物模板!$A:$N,MATCH(角色!AL$1,模板表头,0),0)=0,"",VLOOKUP($L277,怪物模板!$A:$N,MATCH(角色!AL$1,模板表头,0),0))</f>
        <v/>
      </c>
      <c r="AM277" s="33" t="str">
        <f>VLOOKUP($L277,怪物模板!$A:$N,MATCH(角色!AM$1,模板表头,0),0)</f>
        <v>mimic_gold</v>
      </c>
      <c r="AN277" s="33">
        <v>0.9</v>
      </c>
      <c r="AO277" s="33">
        <v>1</v>
      </c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  <c r="BC277" s="33"/>
      <c r="BD277" s="33"/>
      <c r="BE277" s="33"/>
      <c r="BF277" s="33"/>
      <c r="BG277" s="33"/>
      <c r="BH277" s="33"/>
      <c r="BI277" s="33">
        <f t="shared" si="59"/>
        <v>-9500</v>
      </c>
      <c r="BJ277" s="33"/>
      <c r="BK277" s="33"/>
      <c r="BL277" s="33"/>
      <c r="BM277" s="33"/>
      <c r="BN277" s="33"/>
      <c r="BO277" s="33"/>
      <c r="BP277" s="33"/>
      <c r="BQ277" s="33"/>
      <c r="BR277" s="33"/>
      <c r="BS277" s="33"/>
      <c r="BT277" s="33"/>
      <c r="BU277" s="33">
        <v>-1.2</v>
      </c>
      <c r="BV277" s="33"/>
      <c r="BW277" s="33"/>
      <c r="BX277" s="33"/>
      <c r="BY277" s="33"/>
      <c r="BZ277" s="33"/>
      <c r="CA277" s="33"/>
      <c r="CB277" s="33"/>
      <c r="CC277" s="33"/>
      <c r="CD277" s="33"/>
      <c r="CE277" s="33"/>
      <c r="CF277" s="33"/>
      <c r="CG277" s="33" t="str">
        <f t="shared" si="65"/>
        <v/>
      </c>
      <c r="CH277" s="33" t="str">
        <f t="shared" si="65"/>
        <v/>
      </c>
      <c r="CI277" s="33" t="str">
        <f t="shared" si="65"/>
        <v/>
      </c>
      <c r="CJ277" s="33" t="str">
        <f t="shared" si="65"/>
        <v/>
      </c>
      <c r="CK277" s="33" t="str">
        <f t="shared" si="65"/>
        <v/>
      </c>
      <c r="CL277" s="33" t="str">
        <f t="shared" si="65"/>
        <v/>
      </c>
      <c r="CM277" s="33" t="str">
        <f t="shared" si="65"/>
        <v/>
      </c>
      <c r="CN277" s="33" t="str">
        <f t="shared" si="65"/>
        <v/>
      </c>
      <c r="CO277" s="33" t="str">
        <f t="shared" si="65"/>
        <v/>
      </c>
    </row>
    <row r="278" spans="1:93" s="58" customFormat="1" ht="16.5" customHeight="1" x14ac:dyDescent="0.15">
      <c r="A278" s="33">
        <v>31033406</v>
      </c>
      <c r="B278" s="33" t="s">
        <v>135</v>
      </c>
      <c r="C278" s="33" t="s">
        <v>470</v>
      </c>
      <c r="D278" s="33">
        <v>1</v>
      </c>
      <c r="E278" s="33" t="s">
        <v>1211</v>
      </c>
      <c r="F278" s="33">
        <v>1</v>
      </c>
      <c r="G278" s="33" t="s">
        <v>104</v>
      </c>
      <c r="H278" s="33">
        <v>1</v>
      </c>
      <c r="I278" s="33" t="str">
        <f>VLOOKUP($L278,怪物模板!$A:$N,MATCH(角色!I$1,模板表头,0),0)</f>
        <v>phy</v>
      </c>
      <c r="J278" s="33"/>
      <c r="K278" s="33"/>
      <c r="L278" s="58" t="s">
        <v>435</v>
      </c>
      <c r="M278" s="33" t="str">
        <f>VLOOKUP($L278,怪物模板!$A:$N,MATCH(角色!M$1,模板表头,0),0)</f>
        <v>无对应英雄</v>
      </c>
      <c r="N278" s="33" t="str">
        <f>VLOOKUP($L278,怪物模板!$A:$N,MATCH(角色!N$1,模板表头,0),0)</f>
        <v>夺宝奇兵专用、路线3</v>
      </c>
      <c r="O278" s="33" t="s">
        <v>38</v>
      </c>
      <c r="P278" s="33">
        <v>2</v>
      </c>
      <c r="Q278" s="33">
        <v>2</v>
      </c>
      <c r="R278" s="33">
        <f>VLOOKUP(P278,[1]辅助表!$A$2:$B$10,2,FALSE)</f>
        <v>2</v>
      </c>
      <c r="S278" s="33" t="str">
        <f>VLOOKUP($L278,怪物模板!$A:$N,MATCH(角色!S$1,模板表头,0),0)</f>
        <v>order</v>
      </c>
      <c r="T278" s="33" t="s">
        <v>138</v>
      </c>
      <c r="U278" s="33" t="s">
        <v>107</v>
      </c>
      <c r="V278" s="33"/>
      <c r="W278" s="33"/>
      <c r="X278" s="33"/>
      <c r="Y278" s="33"/>
      <c r="Z278" s="33"/>
      <c r="AA278" s="33"/>
      <c r="AB278" s="33">
        <v>8</v>
      </c>
      <c r="AC278" s="33">
        <v>10</v>
      </c>
      <c r="AD278" s="33"/>
      <c r="AE278" s="33">
        <f t="shared" si="66"/>
        <v>2</v>
      </c>
      <c r="AF278" s="33">
        <f t="shared" si="64"/>
        <v>2</v>
      </c>
      <c r="AG278" s="33" t="str">
        <f>VLOOKUP($L278,怪物模板!$A:$N,MATCH(角色!AG$1,模板表头,0),0)</f>
        <v>misc.treasure3</v>
      </c>
      <c r="AH278" s="33">
        <f>IF(VLOOKUP($L278,怪物模板!$A:$N,MATCH(角色!AH$1,模板表头,0),0)=0,"",VLOOKUP($L278,怪物模板!$A:$N,MATCH(角色!AH$1,模板表头,0),0))</f>
        <v>11999009</v>
      </c>
      <c r="AI278" s="33" t="str">
        <f>IF(VLOOKUP($L278,怪物模板!$A:$N,MATCH(角色!AI$1,模板表头,0),0)=0,"",VLOOKUP($L278,怪物模板!$A:$N,MATCH(角色!AI$1,模板表头,0),0))</f>
        <v/>
      </c>
      <c r="AJ278" s="33" t="str">
        <f>IF(VLOOKUP($L278,怪物模板!$A:$N,MATCH(角色!AJ$1,模板表头,0),0)=0,"",VLOOKUP($L278,怪物模板!$A:$N,MATCH(角色!AJ$1,模板表头,0),0))</f>
        <v/>
      </c>
      <c r="AK278" s="33" t="str">
        <f>IF(VLOOKUP($L278,怪物模板!$A:$N,MATCH(角色!AK$1,模板表头,0),0)=0,"",VLOOKUP($L278,怪物模板!$A:$N,MATCH(角色!AK$1,模板表头,0),0))</f>
        <v/>
      </c>
      <c r="AL278" s="33" t="str">
        <f>IF(VLOOKUP($L278,怪物模板!$A:$N,MATCH(角色!AL$1,模板表头,0),0)=0,"",VLOOKUP($L278,怪物模板!$A:$N,MATCH(角色!AL$1,模板表头,0),0))</f>
        <v/>
      </c>
      <c r="AM278" s="33" t="str">
        <f>VLOOKUP($L278,怪物模板!$A:$N,MATCH(角色!AM$1,模板表头,0),0)</f>
        <v>mimic</v>
      </c>
      <c r="AN278" s="33">
        <v>0.7</v>
      </c>
      <c r="AO278" s="33">
        <v>1</v>
      </c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  <c r="BD278" s="33"/>
      <c r="BE278" s="33"/>
      <c r="BF278" s="33"/>
      <c r="BG278" s="33"/>
      <c r="BH278" s="33"/>
      <c r="BI278" s="33">
        <f t="shared" si="59"/>
        <v>-8500</v>
      </c>
      <c r="BJ278" s="33"/>
      <c r="BK278" s="33"/>
      <c r="BL278" s="33"/>
      <c r="BM278" s="33"/>
      <c r="BN278" s="33"/>
      <c r="BO278" s="33"/>
      <c r="BP278" s="33"/>
      <c r="BQ278" s="33"/>
      <c r="BR278" s="33"/>
      <c r="BS278" s="33"/>
      <c r="BT278" s="33"/>
      <c r="BU278" s="33">
        <v>-1.2</v>
      </c>
      <c r="BV278" s="33"/>
      <c r="BW278" s="33"/>
      <c r="BX278" s="33"/>
      <c r="BY278" s="33"/>
      <c r="BZ278" s="33"/>
      <c r="CA278" s="33"/>
      <c r="CB278" s="33"/>
      <c r="CC278" s="33"/>
      <c r="CD278" s="33"/>
      <c r="CE278" s="33"/>
      <c r="CF278" s="33"/>
      <c r="CG278" s="33" t="str">
        <f t="shared" si="65"/>
        <v/>
      </c>
      <c r="CH278" s="33" t="str">
        <f t="shared" si="65"/>
        <v/>
      </c>
      <c r="CI278" s="33" t="str">
        <f t="shared" si="65"/>
        <v/>
      </c>
      <c r="CJ278" s="33" t="str">
        <f t="shared" si="65"/>
        <v/>
      </c>
      <c r="CK278" s="33" t="str">
        <f t="shared" si="65"/>
        <v/>
      </c>
      <c r="CL278" s="33" t="str">
        <f t="shared" si="65"/>
        <v/>
      </c>
      <c r="CM278" s="33" t="str">
        <f t="shared" si="65"/>
        <v/>
      </c>
      <c r="CN278" s="33" t="str">
        <f t="shared" si="65"/>
        <v/>
      </c>
      <c r="CO278" s="33" t="str">
        <f t="shared" si="65"/>
        <v/>
      </c>
    </row>
    <row r="279" spans="1:93" s="58" customFormat="1" ht="16.5" customHeight="1" x14ac:dyDescent="0.15">
      <c r="A279" s="33">
        <v>31033407</v>
      </c>
      <c r="B279" s="33" t="s">
        <v>136</v>
      </c>
      <c r="C279" s="33" t="s">
        <v>470</v>
      </c>
      <c r="D279" s="33">
        <v>1</v>
      </c>
      <c r="E279" s="33" t="s">
        <v>1211</v>
      </c>
      <c r="F279" s="33">
        <v>2</v>
      </c>
      <c r="G279" s="33" t="s">
        <v>104</v>
      </c>
      <c r="H279" s="33">
        <v>1</v>
      </c>
      <c r="I279" s="33" t="str">
        <f>VLOOKUP($L279,怪物模板!$A:$N,MATCH(角色!I$1,模板表头,0),0)</f>
        <v>phy</v>
      </c>
      <c r="J279" s="33"/>
      <c r="K279" s="33"/>
      <c r="L279" s="58" t="s">
        <v>436</v>
      </c>
      <c r="M279" s="33" t="str">
        <f>VLOOKUP($L279,怪物模板!$A:$N,MATCH(角色!M$1,模板表头,0),0)</f>
        <v>无对应英雄</v>
      </c>
      <c r="N279" s="33" t="str">
        <f>VLOOKUP($L279,怪物模板!$A:$N,MATCH(角色!N$1,模板表头,0),0)</f>
        <v>夺宝奇兵专用、路线3</v>
      </c>
      <c r="O279" s="33" t="s">
        <v>38</v>
      </c>
      <c r="P279" s="33">
        <v>2</v>
      </c>
      <c r="Q279" s="33">
        <v>2</v>
      </c>
      <c r="R279" s="33">
        <f>VLOOKUP(P279,[1]辅助表!$A$2:$B$10,2,FALSE)</f>
        <v>2</v>
      </c>
      <c r="S279" s="33" t="str">
        <f>VLOOKUP($L279,怪物模板!$A:$N,MATCH(角色!S$1,模板表头,0),0)</f>
        <v>order</v>
      </c>
      <c r="T279" s="33" t="s">
        <v>95</v>
      </c>
      <c r="U279" s="33" t="s">
        <v>161</v>
      </c>
      <c r="V279" s="33"/>
      <c r="W279" s="33"/>
      <c r="X279" s="33"/>
      <c r="Y279" s="33"/>
      <c r="Z279" s="33"/>
      <c r="AA279" s="33"/>
      <c r="AB279" s="33">
        <v>8</v>
      </c>
      <c r="AC279" s="33">
        <v>10</v>
      </c>
      <c r="AD279" s="33"/>
      <c r="AE279" s="33">
        <f t="shared" si="66"/>
        <v>4</v>
      </c>
      <c r="AF279" s="33">
        <f t="shared" si="64"/>
        <v>4</v>
      </c>
      <c r="AG279" s="33" t="str">
        <f>VLOOKUP($L279,怪物模板!$A:$N,MATCH(角色!AG$1,模板表头,0),0)</f>
        <v>misc.treasure3</v>
      </c>
      <c r="AH279" s="33">
        <f>IF(VLOOKUP($L279,怪物模板!$A:$N,MATCH(角色!AH$1,模板表头,0),0)=0,"",VLOOKUP($L279,怪物模板!$A:$N,MATCH(角色!AH$1,模板表头,0),0))</f>
        <v>11999009</v>
      </c>
      <c r="AI279" s="33" t="str">
        <f>IF(VLOOKUP($L279,怪物模板!$A:$N,MATCH(角色!AI$1,模板表头,0),0)=0,"",VLOOKUP($L279,怪物模板!$A:$N,MATCH(角色!AI$1,模板表头,0),0))</f>
        <v/>
      </c>
      <c r="AJ279" s="33" t="str">
        <f>IF(VLOOKUP($L279,怪物模板!$A:$N,MATCH(角色!AJ$1,模板表头,0),0)=0,"",VLOOKUP($L279,怪物模板!$A:$N,MATCH(角色!AJ$1,模板表头,0),0))</f>
        <v/>
      </c>
      <c r="AK279" s="33" t="str">
        <f>IF(VLOOKUP($L279,怪物模板!$A:$N,MATCH(角色!AK$1,模板表头,0),0)=0,"",VLOOKUP($L279,怪物模板!$A:$N,MATCH(角色!AK$1,模板表头,0),0))</f>
        <v/>
      </c>
      <c r="AL279" s="33" t="str">
        <f>IF(VLOOKUP($L279,怪物模板!$A:$N,MATCH(角色!AL$1,模板表头,0),0)=0,"",VLOOKUP($L279,怪物模板!$A:$N,MATCH(角色!AL$1,模板表头,0),0))</f>
        <v/>
      </c>
      <c r="AM279" s="33" t="str">
        <f>VLOOKUP($L279,怪物模板!$A:$N,MATCH(角色!AM$1,模板表头,0),0)</f>
        <v>mimic_silver</v>
      </c>
      <c r="AN279" s="33">
        <v>0.8</v>
      </c>
      <c r="AO279" s="33">
        <v>1</v>
      </c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  <c r="BC279" s="33"/>
      <c r="BD279" s="33"/>
      <c r="BE279" s="33"/>
      <c r="BF279" s="33"/>
      <c r="BG279" s="33"/>
      <c r="BH279" s="33"/>
      <c r="BI279" s="33">
        <f t="shared" si="59"/>
        <v>-8500</v>
      </c>
      <c r="BJ279" s="33"/>
      <c r="BK279" s="33"/>
      <c r="BL279" s="33"/>
      <c r="BM279" s="33"/>
      <c r="BN279" s="33"/>
      <c r="BO279" s="33"/>
      <c r="BP279" s="33"/>
      <c r="BQ279" s="33"/>
      <c r="BR279" s="33"/>
      <c r="BS279" s="33"/>
      <c r="BT279" s="33"/>
      <c r="BU279" s="33">
        <v>-1.2</v>
      </c>
      <c r="BV279" s="33"/>
      <c r="BW279" s="33"/>
      <c r="BX279" s="33"/>
      <c r="BY279" s="33"/>
      <c r="BZ279" s="33"/>
      <c r="CA279" s="33"/>
      <c r="CB279" s="33"/>
      <c r="CC279" s="33"/>
      <c r="CD279" s="33"/>
      <c r="CE279" s="33"/>
      <c r="CF279" s="33"/>
      <c r="CG279" s="33" t="str">
        <f t="shared" si="65"/>
        <v/>
      </c>
      <c r="CH279" s="33" t="str">
        <f t="shared" si="65"/>
        <v/>
      </c>
      <c r="CI279" s="33" t="str">
        <f t="shared" si="65"/>
        <v/>
      </c>
      <c r="CJ279" s="33" t="str">
        <f t="shared" si="65"/>
        <v/>
      </c>
      <c r="CK279" s="33" t="str">
        <f t="shared" si="65"/>
        <v/>
      </c>
      <c r="CL279" s="33" t="str">
        <f t="shared" si="65"/>
        <v/>
      </c>
      <c r="CM279" s="33" t="str">
        <f t="shared" si="65"/>
        <v/>
      </c>
      <c r="CN279" s="33" t="str">
        <f t="shared" si="65"/>
        <v/>
      </c>
      <c r="CO279" s="33" t="str">
        <f t="shared" si="65"/>
        <v/>
      </c>
    </row>
    <row r="280" spans="1:93" s="58" customFormat="1" x14ac:dyDescent="0.15">
      <c r="A280" s="33">
        <v>31033408</v>
      </c>
      <c r="B280" s="33" t="s">
        <v>137</v>
      </c>
      <c r="C280" s="33" t="s">
        <v>470</v>
      </c>
      <c r="D280" s="33">
        <v>1</v>
      </c>
      <c r="E280" s="33" t="s">
        <v>1211</v>
      </c>
      <c r="F280" s="33">
        <v>3</v>
      </c>
      <c r="G280" s="33" t="s">
        <v>104</v>
      </c>
      <c r="H280" s="33">
        <v>3</v>
      </c>
      <c r="I280" s="33" t="str">
        <f>VLOOKUP($L280,怪物模板!$A:$N,MATCH(角色!I$1,模板表头,0),0)</f>
        <v>mag</v>
      </c>
      <c r="J280" s="33"/>
      <c r="K280" s="33"/>
      <c r="L280" s="58" t="s">
        <v>437</v>
      </c>
      <c r="M280" s="33" t="str">
        <f>VLOOKUP($L280,怪物模板!$A:$N,MATCH(角色!M$1,模板表头,0),0)</f>
        <v>无对应英雄</v>
      </c>
      <c r="N280" s="33" t="str">
        <f>VLOOKUP($L280,怪物模板!$A:$N,MATCH(角色!N$1,模板表头,0),0)</f>
        <v>夺宝奇兵专用、路线3</v>
      </c>
      <c r="O280" s="33" t="s">
        <v>38</v>
      </c>
      <c r="P280" s="33">
        <v>7</v>
      </c>
      <c r="Q280" s="33">
        <v>4</v>
      </c>
      <c r="R280" s="33">
        <f>VLOOKUP(P280,辅助表!$A$2:$B$10,2,FALSE)</f>
        <v>4</v>
      </c>
      <c r="S280" s="33" t="str">
        <f>VLOOKUP($L280,怪物模板!$A:$N,MATCH(角色!S$1,模板表头,0),0)</f>
        <v>order</v>
      </c>
      <c r="T280" s="33" t="s">
        <v>27</v>
      </c>
      <c r="U280" s="33" t="s">
        <v>162</v>
      </c>
      <c r="V280" s="33"/>
      <c r="W280" s="33"/>
      <c r="X280" s="33"/>
      <c r="Y280" s="33"/>
      <c r="Z280" s="33"/>
      <c r="AA280" s="33"/>
      <c r="AB280" s="33">
        <v>8</v>
      </c>
      <c r="AC280" s="33">
        <v>10</v>
      </c>
      <c r="AD280" s="33"/>
      <c r="AE280" s="33">
        <f t="shared" si="66"/>
        <v>6</v>
      </c>
      <c r="AF280" s="33">
        <f t="shared" si="64"/>
        <v>6</v>
      </c>
      <c r="AG280" s="33" t="str">
        <f>VLOOKUP($L280,怪物模板!$A:$N,MATCH(角色!AG$1,模板表头,0),0)</f>
        <v>misc.treasure3</v>
      </c>
      <c r="AH280" s="33">
        <f>IF(VLOOKUP($L280,怪物模板!$A:$N,MATCH(角色!AH$1,模板表头,0),0)=0,"",VLOOKUP($L280,怪物模板!$A:$N,MATCH(角色!AH$1,模板表头,0),0))</f>
        <v>11999009</v>
      </c>
      <c r="AI280" s="33" t="str">
        <f>IF(VLOOKUP($L280,怪物模板!$A:$N,MATCH(角色!AI$1,模板表头,0),0)=0,"",VLOOKUP($L280,怪物模板!$A:$N,MATCH(角色!AI$1,模板表头,0),0))</f>
        <v/>
      </c>
      <c r="AJ280" s="33" t="str">
        <f>IF(VLOOKUP($L280,怪物模板!$A:$N,MATCH(角色!AJ$1,模板表头,0),0)=0,"",VLOOKUP($L280,怪物模板!$A:$N,MATCH(角色!AJ$1,模板表头,0),0))</f>
        <v/>
      </c>
      <c r="AK280" s="33" t="str">
        <f>IF(VLOOKUP($L280,怪物模板!$A:$N,MATCH(角色!AK$1,模板表头,0),0)=0,"",VLOOKUP($L280,怪物模板!$A:$N,MATCH(角色!AK$1,模板表头,0),0))</f>
        <v/>
      </c>
      <c r="AL280" s="33" t="str">
        <f>IF(VLOOKUP($L280,怪物模板!$A:$N,MATCH(角色!AL$1,模板表头,0),0)=0,"",VLOOKUP($L280,怪物模板!$A:$N,MATCH(角色!AL$1,模板表头,0),0))</f>
        <v/>
      </c>
      <c r="AM280" s="33" t="str">
        <f>VLOOKUP($L280,怪物模板!$A:$N,MATCH(角色!AM$1,模板表头,0),0)</f>
        <v>mimic_gold</v>
      </c>
      <c r="AN280" s="33">
        <v>0.9</v>
      </c>
      <c r="AO280" s="33">
        <v>1</v>
      </c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  <c r="BC280" s="33"/>
      <c r="BD280" s="33"/>
      <c r="BE280" s="33"/>
      <c r="BF280" s="33"/>
      <c r="BG280" s="33"/>
      <c r="BH280" s="33"/>
      <c r="BI280" s="33">
        <f t="shared" si="59"/>
        <v>-8500</v>
      </c>
      <c r="BJ280" s="33"/>
      <c r="BK280" s="33"/>
      <c r="BL280" s="33"/>
      <c r="BM280" s="33"/>
      <c r="BN280" s="33"/>
      <c r="BO280" s="33"/>
      <c r="BP280" s="33"/>
      <c r="BQ280" s="33"/>
      <c r="BR280" s="33"/>
      <c r="BS280" s="33"/>
      <c r="BT280" s="33"/>
      <c r="BU280" s="33">
        <v>-1.2</v>
      </c>
      <c r="BV280" s="33"/>
      <c r="BW280" s="33"/>
      <c r="BX280" s="33"/>
      <c r="BY280" s="33"/>
      <c r="BZ280" s="33"/>
      <c r="CA280" s="33"/>
      <c r="CB280" s="33"/>
      <c r="CC280" s="33"/>
      <c r="CD280" s="33"/>
      <c r="CE280" s="33"/>
      <c r="CF280" s="33"/>
      <c r="CG280" s="33" t="str">
        <f t="shared" si="65"/>
        <v/>
      </c>
      <c r="CH280" s="33" t="str">
        <f t="shared" si="65"/>
        <v/>
      </c>
      <c r="CI280" s="33" t="str">
        <f t="shared" si="65"/>
        <v/>
      </c>
      <c r="CJ280" s="33" t="str">
        <f t="shared" si="65"/>
        <v/>
      </c>
      <c r="CK280" s="33" t="str">
        <f t="shared" si="65"/>
        <v/>
      </c>
      <c r="CL280" s="33" t="str">
        <f t="shared" si="65"/>
        <v/>
      </c>
      <c r="CM280" s="33" t="str">
        <f t="shared" si="65"/>
        <v/>
      </c>
      <c r="CN280" s="33" t="str">
        <f t="shared" si="65"/>
        <v/>
      </c>
      <c r="CO280" s="33" t="str">
        <f t="shared" si="65"/>
        <v/>
      </c>
    </row>
    <row r="281" spans="1:93" s="58" customFormat="1" ht="16.5" customHeight="1" x14ac:dyDescent="0.15">
      <c r="A281" s="33">
        <v>31033409</v>
      </c>
      <c r="B281" s="33" t="s">
        <v>135</v>
      </c>
      <c r="C281" s="33" t="s">
        <v>470</v>
      </c>
      <c r="D281" s="33">
        <v>1</v>
      </c>
      <c r="E281" s="33" t="s">
        <v>1211</v>
      </c>
      <c r="F281" s="33">
        <v>1</v>
      </c>
      <c r="G281" s="33" t="s">
        <v>104</v>
      </c>
      <c r="H281" s="33">
        <v>1</v>
      </c>
      <c r="I281" s="33" t="str">
        <f>VLOOKUP($L281,怪物模板!$A:$N,MATCH(角色!I$1,模板表头,0),0)</f>
        <v>phy</v>
      </c>
      <c r="J281" s="33"/>
      <c r="K281" s="33"/>
      <c r="L281" s="58" t="s">
        <v>438</v>
      </c>
      <c r="M281" s="33" t="str">
        <f>VLOOKUP($L281,怪物模板!$A:$N,MATCH(角色!M$1,模板表头,0),0)</f>
        <v>无对应英雄</v>
      </c>
      <c r="N281" s="33" t="str">
        <f>VLOOKUP($L281,怪物模板!$A:$N,MATCH(角色!N$1,模板表头,0),0)</f>
        <v>夺宝奇兵专用、路线4</v>
      </c>
      <c r="O281" s="33" t="s">
        <v>38</v>
      </c>
      <c r="P281" s="33">
        <v>2</v>
      </c>
      <c r="Q281" s="33">
        <v>2</v>
      </c>
      <c r="R281" s="33">
        <f>VLOOKUP(P281,[1]辅助表!$A$2:$B$10,2,FALSE)</f>
        <v>2</v>
      </c>
      <c r="S281" s="33" t="str">
        <f>VLOOKUP($L281,怪物模板!$A:$N,MATCH(角色!S$1,模板表头,0),0)</f>
        <v>order</v>
      </c>
      <c r="T281" s="33" t="s">
        <v>138</v>
      </c>
      <c r="U281" s="33" t="s">
        <v>107</v>
      </c>
      <c r="V281" s="33"/>
      <c r="W281" s="33"/>
      <c r="X281" s="33"/>
      <c r="Y281" s="33"/>
      <c r="Z281" s="33"/>
      <c r="AA281" s="33"/>
      <c r="AB281" s="33">
        <v>8</v>
      </c>
      <c r="AC281" s="33">
        <v>10</v>
      </c>
      <c r="AD281" s="33"/>
      <c r="AE281" s="33">
        <f t="shared" si="66"/>
        <v>2</v>
      </c>
      <c r="AF281" s="33">
        <f t="shared" si="64"/>
        <v>2</v>
      </c>
      <c r="AG281" s="33" t="str">
        <f>VLOOKUP($L281,怪物模板!$A:$N,MATCH(角色!AG$1,模板表头,0),0)</f>
        <v>misc.treasure4</v>
      </c>
      <c r="AH281" s="33">
        <f>IF(VLOOKUP($L281,怪物模板!$A:$N,MATCH(角色!AH$1,模板表头,0),0)=0,"",VLOOKUP($L281,怪物模板!$A:$N,MATCH(角色!AH$1,模板表头,0),0))</f>
        <v>11999009</v>
      </c>
      <c r="AI281" s="33" t="str">
        <f>IF(VLOOKUP($L281,怪物模板!$A:$N,MATCH(角色!AI$1,模板表头,0),0)=0,"",VLOOKUP($L281,怪物模板!$A:$N,MATCH(角色!AI$1,模板表头,0),0))</f>
        <v/>
      </c>
      <c r="AJ281" s="33" t="str">
        <f>IF(VLOOKUP($L281,怪物模板!$A:$N,MATCH(角色!AJ$1,模板表头,0),0)=0,"",VLOOKUP($L281,怪物模板!$A:$N,MATCH(角色!AJ$1,模板表头,0),0))</f>
        <v/>
      </c>
      <c r="AK281" s="33" t="str">
        <f>IF(VLOOKUP($L281,怪物模板!$A:$N,MATCH(角色!AK$1,模板表头,0),0)=0,"",VLOOKUP($L281,怪物模板!$A:$N,MATCH(角色!AK$1,模板表头,0),0))</f>
        <v/>
      </c>
      <c r="AL281" s="33" t="str">
        <f>IF(VLOOKUP($L281,怪物模板!$A:$N,MATCH(角色!AL$1,模板表头,0),0)=0,"",VLOOKUP($L281,怪物模板!$A:$N,MATCH(角色!AL$1,模板表头,0),0))</f>
        <v/>
      </c>
      <c r="AM281" s="33" t="str">
        <f>VLOOKUP($L281,怪物模板!$A:$N,MATCH(角色!AM$1,模板表头,0),0)</f>
        <v>mimic</v>
      </c>
      <c r="AN281" s="33">
        <v>0.7</v>
      </c>
      <c r="AO281" s="33">
        <v>1</v>
      </c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  <c r="BE281" s="33"/>
      <c r="BF281" s="33"/>
      <c r="BG281" s="33"/>
      <c r="BH281" s="33"/>
      <c r="BI281" s="33">
        <f t="shared" si="59"/>
        <v>-8500</v>
      </c>
      <c r="BJ281" s="33"/>
      <c r="BK281" s="33"/>
      <c r="BL281" s="33"/>
      <c r="BM281" s="33"/>
      <c r="BN281" s="33"/>
      <c r="BO281" s="33"/>
      <c r="BP281" s="33"/>
      <c r="BQ281" s="33"/>
      <c r="BR281" s="33"/>
      <c r="BS281" s="33"/>
      <c r="BT281" s="33"/>
      <c r="BU281" s="33">
        <v>-1.2</v>
      </c>
      <c r="BV281" s="33"/>
      <c r="BW281" s="33"/>
      <c r="BX281" s="33"/>
      <c r="BY281" s="33"/>
      <c r="BZ281" s="33"/>
      <c r="CA281" s="33"/>
      <c r="CB281" s="33"/>
      <c r="CC281" s="33"/>
      <c r="CD281" s="33"/>
      <c r="CE281" s="33"/>
      <c r="CF281" s="33"/>
      <c r="CG281" s="33" t="str">
        <f t="shared" si="65"/>
        <v/>
      </c>
      <c r="CH281" s="33" t="str">
        <f t="shared" si="65"/>
        <v/>
      </c>
      <c r="CI281" s="33" t="str">
        <f t="shared" si="65"/>
        <v/>
      </c>
      <c r="CJ281" s="33" t="str">
        <f t="shared" si="65"/>
        <v/>
      </c>
      <c r="CK281" s="33" t="str">
        <f t="shared" si="65"/>
        <v/>
      </c>
      <c r="CL281" s="33" t="str">
        <f t="shared" si="65"/>
        <v/>
      </c>
      <c r="CM281" s="33" t="str">
        <f t="shared" si="65"/>
        <v/>
      </c>
      <c r="CN281" s="33" t="str">
        <f t="shared" si="65"/>
        <v/>
      </c>
      <c r="CO281" s="33" t="str">
        <f t="shared" si="65"/>
        <v/>
      </c>
    </row>
    <row r="282" spans="1:93" s="58" customFormat="1" ht="16.5" customHeight="1" x14ac:dyDescent="0.15">
      <c r="A282" s="33">
        <v>31033410</v>
      </c>
      <c r="B282" s="33" t="s">
        <v>136</v>
      </c>
      <c r="C282" s="33" t="s">
        <v>470</v>
      </c>
      <c r="D282" s="33">
        <v>1</v>
      </c>
      <c r="E282" s="33" t="s">
        <v>1211</v>
      </c>
      <c r="F282" s="33">
        <v>2</v>
      </c>
      <c r="G282" s="33" t="s">
        <v>104</v>
      </c>
      <c r="H282" s="33">
        <v>1</v>
      </c>
      <c r="I282" s="33" t="str">
        <f>VLOOKUP($L282,怪物模板!$A:$N,MATCH(角色!I$1,模板表头,0),0)</f>
        <v>phy</v>
      </c>
      <c r="J282" s="33"/>
      <c r="K282" s="33"/>
      <c r="L282" s="58" t="s">
        <v>439</v>
      </c>
      <c r="M282" s="33" t="str">
        <f>VLOOKUP($L282,怪物模板!$A:$N,MATCH(角色!M$1,模板表头,0),0)</f>
        <v>无对应英雄</v>
      </c>
      <c r="N282" s="33" t="str">
        <f>VLOOKUP($L282,怪物模板!$A:$N,MATCH(角色!N$1,模板表头,0),0)</f>
        <v>夺宝奇兵专用、路线4</v>
      </c>
      <c r="O282" s="33" t="s">
        <v>38</v>
      </c>
      <c r="P282" s="33">
        <v>2</v>
      </c>
      <c r="Q282" s="33">
        <v>2</v>
      </c>
      <c r="R282" s="33">
        <f>VLOOKUP(P282,[1]辅助表!$A$2:$B$10,2,FALSE)</f>
        <v>2</v>
      </c>
      <c r="S282" s="33" t="str">
        <f>VLOOKUP($L282,怪物模板!$A:$N,MATCH(角色!S$1,模板表头,0),0)</f>
        <v>order</v>
      </c>
      <c r="T282" s="33" t="s">
        <v>95</v>
      </c>
      <c r="U282" s="33" t="s">
        <v>161</v>
      </c>
      <c r="V282" s="33"/>
      <c r="W282" s="33"/>
      <c r="X282" s="33"/>
      <c r="Y282" s="33"/>
      <c r="Z282" s="33"/>
      <c r="AA282" s="33"/>
      <c r="AB282" s="33">
        <v>8</v>
      </c>
      <c r="AC282" s="33">
        <v>10</v>
      </c>
      <c r="AD282" s="33"/>
      <c r="AE282" s="33">
        <f t="shared" si="66"/>
        <v>4</v>
      </c>
      <c r="AF282" s="33">
        <f t="shared" si="64"/>
        <v>4</v>
      </c>
      <c r="AG282" s="33" t="str">
        <f>VLOOKUP($L282,怪物模板!$A:$N,MATCH(角色!AG$1,模板表头,0),0)</f>
        <v>misc.treasure4</v>
      </c>
      <c r="AH282" s="33">
        <f>IF(VLOOKUP($L282,怪物模板!$A:$N,MATCH(角色!AH$1,模板表头,0),0)=0,"",VLOOKUP($L282,怪物模板!$A:$N,MATCH(角色!AH$1,模板表头,0),0))</f>
        <v>11999009</v>
      </c>
      <c r="AI282" s="33" t="str">
        <f>IF(VLOOKUP($L282,怪物模板!$A:$N,MATCH(角色!AI$1,模板表头,0),0)=0,"",VLOOKUP($L282,怪物模板!$A:$N,MATCH(角色!AI$1,模板表头,0),0))</f>
        <v/>
      </c>
      <c r="AJ282" s="33" t="str">
        <f>IF(VLOOKUP($L282,怪物模板!$A:$N,MATCH(角色!AJ$1,模板表头,0),0)=0,"",VLOOKUP($L282,怪物模板!$A:$N,MATCH(角色!AJ$1,模板表头,0),0))</f>
        <v/>
      </c>
      <c r="AK282" s="33" t="str">
        <f>IF(VLOOKUP($L282,怪物模板!$A:$N,MATCH(角色!AK$1,模板表头,0),0)=0,"",VLOOKUP($L282,怪物模板!$A:$N,MATCH(角色!AK$1,模板表头,0),0))</f>
        <v/>
      </c>
      <c r="AL282" s="33" t="str">
        <f>IF(VLOOKUP($L282,怪物模板!$A:$N,MATCH(角色!AL$1,模板表头,0),0)=0,"",VLOOKUP($L282,怪物模板!$A:$N,MATCH(角色!AL$1,模板表头,0),0))</f>
        <v/>
      </c>
      <c r="AM282" s="33" t="str">
        <f>VLOOKUP($L282,怪物模板!$A:$N,MATCH(角色!AM$1,模板表头,0),0)</f>
        <v>mimic_silver</v>
      </c>
      <c r="AN282" s="33">
        <v>0.8</v>
      </c>
      <c r="AO282" s="33">
        <v>1</v>
      </c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  <c r="BE282" s="33"/>
      <c r="BF282" s="33"/>
      <c r="BG282" s="33"/>
      <c r="BH282" s="33"/>
      <c r="BI282" s="33">
        <f t="shared" si="59"/>
        <v>-8500</v>
      </c>
      <c r="BJ282" s="33"/>
      <c r="BK282" s="33"/>
      <c r="BL282" s="33"/>
      <c r="BM282" s="33"/>
      <c r="BN282" s="33"/>
      <c r="BO282" s="33"/>
      <c r="BP282" s="33"/>
      <c r="BQ282" s="33"/>
      <c r="BR282" s="33"/>
      <c r="BS282" s="33"/>
      <c r="BT282" s="33"/>
      <c r="BU282" s="33">
        <v>-1.2</v>
      </c>
      <c r="BV282" s="33"/>
      <c r="BW282" s="33"/>
      <c r="BX282" s="33"/>
      <c r="BY282" s="33"/>
      <c r="BZ282" s="33"/>
      <c r="CA282" s="33"/>
      <c r="CB282" s="33"/>
      <c r="CC282" s="33"/>
      <c r="CD282" s="33"/>
      <c r="CE282" s="33"/>
      <c r="CF282" s="33"/>
      <c r="CG282" s="33" t="str">
        <f t="shared" si="65"/>
        <v/>
      </c>
      <c r="CH282" s="33" t="str">
        <f t="shared" si="65"/>
        <v/>
      </c>
      <c r="CI282" s="33" t="str">
        <f t="shared" si="65"/>
        <v/>
      </c>
      <c r="CJ282" s="33" t="str">
        <f t="shared" si="65"/>
        <v/>
      </c>
      <c r="CK282" s="33" t="str">
        <f t="shared" si="65"/>
        <v/>
      </c>
      <c r="CL282" s="33" t="str">
        <f t="shared" si="65"/>
        <v/>
      </c>
      <c r="CM282" s="33" t="str">
        <f t="shared" si="65"/>
        <v/>
      </c>
      <c r="CN282" s="33" t="str">
        <f t="shared" si="65"/>
        <v/>
      </c>
      <c r="CO282" s="33" t="str">
        <f t="shared" si="65"/>
        <v/>
      </c>
    </row>
    <row r="283" spans="1:93" s="58" customFormat="1" x14ac:dyDescent="0.15">
      <c r="A283" s="33">
        <v>31033411</v>
      </c>
      <c r="B283" s="33" t="s">
        <v>137</v>
      </c>
      <c r="C283" s="33" t="s">
        <v>470</v>
      </c>
      <c r="D283" s="33">
        <v>1</v>
      </c>
      <c r="E283" s="33" t="s">
        <v>1211</v>
      </c>
      <c r="F283" s="33">
        <v>3</v>
      </c>
      <c r="G283" s="33" t="s">
        <v>104</v>
      </c>
      <c r="H283" s="33">
        <v>3</v>
      </c>
      <c r="I283" s="33" t="str">
        <f>VLOOKUP($L283,怪物模板!$A:$N,MATCH(角色!I$1,模板表头,0),0)</f>
        <v>mag</v>
      </c>
      <c r="J283" s="33"/>
      <c r="K283" s="33"/>
      <c r="L283" s="58" t="s">
        <v>440</v>
      </c>
      <c r="M283" s="33" t="str">
        <f>VLOOKUP($L283,怪物模板!$A:$N,MATCH(角色!M$1,模板表头,0),0)</f>
        <v>无对应英雄</v>
      </c>
      <c r="N283" s="33" t="str">
        <f>VLOOKUP($L283,怪物模板!$A:$N,MATCH(角色!N$1,模板表头,0),0)</f>
        <v>夺宝奇兵专用、路线4</v>
      </c>
      <c r="O283" s="33" t="s">
        <v>38</v>
      </c>
      <c r="P283" s="33">
        <v>7</v>
      </c>
      <c r="Q283" s="33">
        <v>4</v>
      </c>
      <c r="R283" s="33">
        <f>VLOOKUP(P283,辅助表!$A$2:$B$10,2,FALSE)</f>
        <v>4</v>
      </c>
      <c r="S283" s="33" t="str">
        <f>VLOOKUP($L283,怪物模板!$A:$N,MATCH(角色!S$1,模板表头,0),0)</f>
        <v>order</v>
      </c>
      <c r="T283" s="33" t="s">
        <v>27</v>
      </c>
      <c r="U283" s="33" t="s">
        <v>162</v>
      </c>
      <c r="V283" s="33"/>
      <c r="W283" s="33"/>
      <c r="X283" s="33"/>
      <c r="Y283" s="33"/>
      <c r="Z283" s="33"/>
      <c r="AA283" s="33"/>
      <c r="AB283" s="33">
        <v>8</v>
      </c>
      <c r="AC283" s="33">
        <v>10</v>
      </c>
      <c r="AD283" s="33"/>
      <c r="AE283" s="33">
        <f t="shared" si="66"/>
        <v>6</v>
      </c>
      <c r="AF283" s="33">
        <f t="shared" si="64"/>
        <v>6</v>
      </c>
      <c r="AG283" s="33" t="str">
        <f>VLOOKUP($L283,怪物模板!$A:$N,MATCH(角色!AG$1,模板表头,0),0)</f>
        <v>misc.treasure4</v>
      </c>
      <c r="AH283" s="33">
        <f>IF(VLOOKUP($L283,怪物模板!$A:$N,MATCH(角色!AH$1,模板表头,0),0)=0,"",VLOOKUP($L283,怪物模板!$A:$N,MATCH(角色!AH$1,模板表头,0),0))</f>
        <v>11999009</v>
      </c>
      <c r="AI283" s="33" t="str">
        <f>IF(VLOOKUP($L283,怪物模板!$A:$N,MATCH(角色!AI$1,模板表头,0),0)=0,"",VLOOKUP($L283,怪物模板!$A:$N,MATCH(角色!AI$1,模板表头,0),0))</f>
        <v/>
      </c>
      <c r="AJ283" s="33" t="str">
        <f>IF(VLOOKUP($L283,怪物模板!$A:$N,MATCH(角色!AJ$1,模板表头,0),0)=0,"",VLOOKUP($L283,怪物模板!$A:$N,MATCH(角色!AJ$1,模板表头,0),0))</f>
        <v/>
      </c>
      <c r="AK283" s="33" t="str">
        <f>IF(VLOOKUP($L283,怪物模板!$A:$N,MATCH(角色!AK$1,模板表头,0),0)=0,"",VLOOKUP($L283,怪物模板!$A:$N,MATCH(角色!AK$1,模板表头,0),0))</f>
        <v/>
      </c>
      <c r="AL283" s="33" t="str">
        <f>IF(VLOOKUP($L283,怪物模板!$A:$N,MATCH(角色!AL$1,模板表头,0),0)=0,"",VLOOKUP($L283,怪物模板!$A:$N,MATCH(角色!AL$1,模板表头,0),0))</f>
        <v/>
      </c>
      <c r="AM283" s="33" t="str">
        <f>VLOOKUP($L283,怪物模板!$A:$N,MATCH(角色!AM$1,模板表头,0),0)</f>
        <v>mimic_gold</v>
      </c>
      <c r="AN283" s="33">
        <v>0.9</v>
      </c>
      <c r="AO283" s="33">
        <v>1</v>
      </c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  <c r="BC283" s="33"/>
      <c r="BD283" s="33"/>
      <c r="BE283" s="33"/>
      <c r="BF283" s="33"/>
      <c r="BG283" s="33"/>
      <c r="BH283" s="33"/>
      <c r="BI283" s="33">
        <f t="shared" si="59"/>
        <v>-8500</v>
      </c>
      <c r="BJ283" s="33"/>
      <c r="BK283" s="33"/>
      <c r="BL283" s="33"/>
      <c r="BM283" s="33"/>
      <c r="BN283" s="33"/>
      <c r="BO283" s="33"/>
      <c r="BP283" s="33"/>
      <c r="BQ283" s="33"/>
      <c r="BR283" s="33"/>
      <c r="BS283" s="33"/>
      <c r="BT283" s="33"/>
      <c r="BU283" s="33">
        <v>-1.2</v>
      </c>
      <c r="BV283" s="33"/>
      <c r="BW283" s="33"/>
      <c r="BX283" s="33"/>
      <c r="BY283" s="33"/>
      <c r="BZ283" s="33"/>
      <c r="CA283" s="33"/>
      <c r="CB283" s="33"/>
      <c r="CC283" s="33"/>
      <c r="CD283" s="33"/>
      <c r="CE283" s="33"/>
      <c r="CF283" s="33"/>
      <c r="CG283" s="33" t="str">
        <f t="shared" si="65"/>
        <v/>
      </c>
      <c r="CH283" s="33" t="str">
        <f t="shared" si="65"/>
        <v/>
      </c>
      <c r="CI283" s="33" t="str">
        <f t="shared" si="65"/>
        <v/>
      </c>
      <c r="CJ283" s="33" t="str">
        <f t="shared" si="65"/>
        <v/>
      </c>
      <c r="CK283" s="33" t="str">
        <f t="shared" si="65"/>
        <v/>
      </c>
      <c r="CL283" s="33" t="str">
        <f t="shared" si="65"/>
        <v/>
      </c>
      <c r="CM283" s="33" t="str">
        <f t="shared" si="65"/>
        <v/>
      </c>
      <c r="CN283" s="33" t="str">
        <f t="shared" si="65"/>
        <v/>
      </c>
      <c r="CO283" s="33" t="str">
        <f t="shared" si="65"/>
        <v/>
      </c>
    </row>
    <row r="284" spans="1:93" s="58" customFormat="1" ht="16.5" customHeight="1" x14ac:dyDescent="0.15">
      <c r="A284" s="33">
        <v>31033412</v>
      </c>
      <c r="B284" s="33" t="s">
        <v>135</v>
      </c>
      <c r="C284" s="33" t="s">
        <v>471</v>
      </c>
      <c r="D284" s="33">
        <v>1</v>
      </c>
      <c r="E284" s="33" t="s">
        <v>1211</v>
      </c>
      <c r="F284" s="33">
        <v>1</v>
      </c>
      <c r="G284" s="33" t="s">
        <v>104</v>
      </c>
      <c r="H284" s="33">
        <v>1</v>
      </c>
      <c r="I284" s="33" t="str">
        <f>VLOOKUP($L284,怪物模板!$A:$N,MATCH(角色!I$1,模板表头,0),0)</f>
        <v>phy</v>
      </c>
      <c r="J284" s="33"/>
      <c r="K284" s="33"/>
      <c r="L284" s="33" t="s">
        <v>429</v>
      </c>
      <c r="M284" s="33" t="str">
        <f>VLOOKUP($L284,怪物模板!$A:$N,MATCH(角色!M$1,模板表头,0),0)</f>
        <v>无对应英雄</v>
      </c>
      <c r="N284" s="33" t="str">
        <f>VLOOKUP($L284,怪物模板!$A:$N,MATCH(角色!N$1,模板表头,0),0)</f>
        <v>夺宝奇兵专用、路线5</v>
      </c>
      <c r="O284" s="33" t="s">
        <v>38</v>
      </c>
      <c r="P284" s="33">
        <v>2</v>
      </c>
      <c r="Q284" s="33">
        <v>2</v>
      </c>
      <c r="R284" s="33">
        <f>VLOOKUP(P284,[1]辅助表!$A$2:$B$10,2,FALSE)</f>
        <v>2</v>
      </c>
      <c r="S284" s="33" t="str">
        <f>VLOOKUP($L284,怪物模板!$A:$N,MATCH(角色!S$1,模板表头,0),0)</f>
        <v>order</v>
      </c>
      <c r="T284" s="33" t="s">
        <v>138</v>
      </c>
      <c r="U284" s="33" t="s">
        <v>107</v>
      </c>
      <c r="V284" s="33"/>
      <c r="W284" s="33"/>
      <c r="X284" s="33"/>
      <c r="Y284" s="33"/>
      <c r="Z284" s="33"/>
      <c r="AA284" s="33"/>
      <c r="AB284" s="33">
        <v>8</v>
      </c>
      <c r="AC284" s="33">
        <v>10</v>
      </c>
      <c r="AD284" s="33"/>
      <c r="AE284" s="33">
        <f t="shared" si="66"/>
        <v>2</v>
      </c>
      <c r="AF284" s="33">
        <f t="shared" si="64"/>
        <v>2</v>
      </c>
      <c r="AG284" s="33" t="str">
        <f>VLOOKUP($L284,怪物模板!$A:$N,MATCH(角色!AG$1,模板表头,0),0)</f>
        <v>misc.treasure5</v>
      </c>
      <c r="AH284" s="33">
        <f>IF(VLOOKUP($L284,怪物模板!$A:$N,MATCH(角色!AH$1,模板表头,0),0)=0,"",VLOOKUP($L284,怪物模板!$A:$N,MATCH(角色!AH$1,模板表头,0),0))</f>
        <v>11999009</v>
      </c>
      <c r="AI284" s="33" t="str">
        <f>IF(VLOOKUP($L284,怪物模板!$A:$N,MATCH(角色!AI$1,模板表头,0),0)=0,"",VLOOKUP($L284,怪物模板!$A:$N,MATCH(角色!AI$1,模板表头,0),0))</f>
        <v/>
      </c>
      <c r="AJ284" s="33" t="str">
        <f>IF(VLOOKUP($L284,怪物模板!$A:$N,MATCH(角色!AJ$1,模板表头,0),0)=0,"",VLOOKUP($L284,怪物模板!$A:$N,MATCH(角色!AJ$1,模板表头,0),0))</f>
        <v/>
      </c>
      <c r="AK284" s="33" t="str">
        <f>IF(VLOOKUP($L284,怪物模板!$A:$N,MATCH(角色!AK$1,模板表头,0),0)=0,"",VLOOKUP($L284,怪物模板!$A:$N,MATCH(角色!AK$1,模板表头,0),0))</f>
        <v/>
      </c>
      <c r="AL284" s="33" t="str">
        <f>IF(VLOOKUP($L284,怪物模板!$A:$N,MATCH(角色!AL$1,模板表头,0),0)=0,"",VLOOKUP($L284,怪物模板!$A:$N,MATCH(角色!AL$1,模板表头,0),0))</f>
        <v/>
      </c>
      <c r="AM284" s="33" t="str">
        <f>VLOOKUP($L284,怪物模板!$A:$N,MATCH(角色!AM$1,模板表头,0),0)</f>
        <v>mimic</v>
      </c>
      <c r="AN284" s="33">
        <v>0.7</v>
      </c>
      <c r="AO284" s="33">
        <v>1</v>
      </c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  <c r="BC284" s="33"/>
      <c r="BD284" s="33"/>
      <c r="BE284" s="33"/>
      <c r="BF284" s="33"/>
      <c r="BG284" s="33"/>
      <c r="BH284" s="33"/>
      <c r="BI284" s="33">
        <f t="shared" si="59"/>
        <v>-7500</v>
      </c>
      <c r="BJ284" s="33"/>
      <c r="BK284" s="33"/>
      <c r="BL284" s="33"/>
      <c r="BM284" s="33"/>
      <c r="BN284" s="33"/>
      <c r="BO284" s="33"/>
      <c r="BP284" s="33"/>
      <c r="BQ284" s="33"/>
      <c r="BR284" s="33"/>
      <c r="BS284" s="33"/>
      <c r="BT284" s="33"/>
      <c r="BU284" s="33">
        <v>-1.2</v>
      </c>
      <c r="BV284" s="33"/>
      <c r="BW284" s="33"/>
      <c r="BX284" s="33"/>
      <c r="BY284" s="33"/>
      <c r="BZ284" s="33"/>
      <c r="CA284" s="33"/>
      <c r="CB284" s="33"/>
      <c r="CC284" s="33"/>
      <c r="CD284" s="33"/>
      <c r="CE284" s="33"/>
      <c r="CF284" s="33"/>
      <c r="CG284" s="33" t="str">
        <f t="shared" si="65"/>
        <v/>
      </c>
      <c r="CH284" s="33" t="str">
        <f t="shared" si="65"/>
        <v/>
      </c>
      <c r="CI284" s="33" t="str">
        <f t="shared" si="65"/>
        <v/>
      </c>
      <c r="CJ284" s="33" t="str">
        <f t="shared" si="65"/>
        <v/>
      </c>
      <c r="CK284" s="33" t="str">
        <f t="shared" si="65"/>
        <v/>
      </c>
      <c r="CL284" s="33" t="str">
        <f t="shared" si="65"/>
        <v/>
      </c>
      <c r="CM284" s="33" t="str">
        <f t="shared" si="65"/>
        <v/>
      </c>
      <c r="CN284" s="33" t="str">
        <f t="shared" si="65"/>
        <v/>
      </c>
      <c r="CO284" s="33" t="str">
        <f t="shared" si="65"/>
        <v/>
      </c>
    </row>
    <row r="285" spans="1:93" s="58" customFormat="1" ht="16.5" customHeight="1" x14ac:dyDescent="0.15">
      <c r="A285" s="33">
        <v>31033413</v>
      </c>
      <c r="B285" s="33" t="s">
        <v>136</v>
      </c>
      <c r="C285" s="33" t="s">
        <v>471</v>
      </c>
      <c r="D285" s="33">
        <v>1</v>
      </c>
      <c r="E285" s="33" t="s">
        <v>1211</v>
      </c>
      <c r="F285" s="33">
        <v>2</v>
      </c>
      <c r="G285" s="33" t="s">
        <v>104</v>
      </c>
      <c r="H285" s="33">
        <v>1</v>
      </c>
      <c r="I285" s="33" t="str">
        <f>VLOOKUP($L285,怪物模板!$A:$N,MATCH(角色!I$1,模板表头,0),0)</f>
        <v>phy</v>
      </c>
      <c r="J285" s="33"/>
      <c r="K285" s="33"/>
      <c r="L285" s="33" t="s">
        <v>430</v>
      </c>
      <c r="M285" s="33" t="str">
        <f>VLOOKUP($L285,怪物模板!$A:$N,MATCH(角色!M$1,模板表头,0),0)</f>
        <v>无对应英雄</v>
      </c>
      <c r="N285" s="33" t="str">
        <f>VLOOKUP($L285,怪物模板!$A:$N,MATCH(角色!N$1,模板表头,0),0)</f>
        <v>夺宝奇兵专用、路线5</v>
      </c>
      <c r="O285" s="33" t="s">
        <v>38</v>
      </c>
      <c r="P285" s="33">
        <v>2</v>
      </c>
      <c r="Q285" s="33">
        <v>2</v>
      </c>
      <c r="R285" s="33">
        <f>VLOOKUP(P285,[1]辅助表!$A$2:$B$10,2,FALSE)</f>
        <v>2</v>
      </c>
      <c r="S285" s="33" t="str">
        <f>VLOOKUP($L285,怪物模板!$A:$N,MATCH(角色!S$1,模板表头,0),0)</f>
        <v>order</v>
      </c>
      <c r="T285" s="33" t="s">
        <v>95</v>
      </c>
      <c r="U285" s="33" t="s">
        <v>161</v>
      </c>
      <c r="V285" s="33"/>
      <c r="W285" s="33"/>
      <c r="X285" s="33"/>
      <c r="Y285" s="33"/>
      <c r="Z285" s="33"/>
      <c r="AA285" s="33"/>
      <c r="AB285" s="33">
        <v>8</v>
      </c>
      <c r="AC285" s="33">
        <v>10</v>
      </c>
      <c r="AD285" s="33"/>
      <c r="AE285" s="33">
        <f t="shared" si="66"/>
        <v>4</v>
      </c>
      <c r="AF285" s="33">
        <f t="shared" si="64"/>
        <v>4</v>
      </c>
      <c r="AG285" s="33" t="str">
        <f>VLOOKUP($L285,怪物模板!$A:$N,MATCH(角色!AG$1,模板表头,0),0)</f>
        <v>misc.treasure5</v>
      </c>
      <c r="AH285" s="33">
        <f>IF(VLOOKUP($L285,怪物模板!$A:$N,MATCH(角色!AH$1,模板表头,0),0)=0,"",VLOOKUP($L285,怪物模板!$A:$N,MATCH(角色!AH$1,模板表头,0),0))</f>
        <v>11999009</v>
      </c>
      <c r="AI285" s="33" t="str">
        <f>IF(VLOOKUP($L285,怪物模板!$A:$N,MATCH(角色!AI$1,模板表头,0),0)=0,"",VLOOKUP($L285,怪物模板!$A:$N,MATCH(角色!AI$1,模板表头,0),0))</f>
        <v/>
      </c>
      <c r="AJ285" s="33" t="str">
        <f>IF(VLOOKUP($L285,怪物模板!$A:$N,MATCH(角色!AJ$1,模板表头,0),0)=0,"",VLOOKUP($L285,怪物模板!$A:$N,MATCH(角色!AJ$1,模板表头,0),0))</f>
        <v/>
      </c>
      <c r="AK285" s="33" t="str">
        <f>IF(VLOOKUP($L285,怪物模板!$A:$N,MATCH(角色!AK$1,模板表头,0),0)=0,"",VLOOKUP($L285,怪物模板!$A:$N,MATCH(角色!AK$1,模板表头,0),0))</f>
        <v/>
      </c>
      <c r="AL285" s="33" t="str">
        <f>IF(VLOOKUP($L285,怪物模板!$A:$N,MATCH(角色!AL$1,模板表头,0),0)=0,"",VLOOKUP($L285,怪物模板!$A:$N,MATCH(角色!AL$1,模板表头,0),0))</f>
        <v/>
      </c>
      <c r="AM285" s="33" t="str">
        <f>VLOOKUP($L285,怪物模板!$A:$N,MATCH(角色!AM$1,模板表头,0),0)</f>
        <v>mimic_silver</v>
      </c>
      <c r="AN285" s="33">
        <v>0.8</v>
      </c>
      <c r="AO285" s="33">
        <v>1</v>
      </c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  <c r="BD285" s="33"/>
      <c r="BE285" s="33"/>
      <c r="BF285" s="33"/>
      <c r="BG285" s="33"/>
      <c r="BH285" s="33"/>
      <c r="BI285" s="33">
        <f t="shared" si="59"/>
        <v>-7500</v>
      </c>
      <c r="BJ285" s="33"/>
      <c r="BK285" s="33"/>
      <c r="BL285" s="33"/>
      <c r="BM285" s="33"/>
      <c r="BN285" s="33"/>
      <c r="BO285" s="33"/>
      <c r="BP285" s="33"/>
      <c r="BQ285" s="33"/>
      <c r="BR285" s="33"/>
      <c r="BS285" s="33"/>
      <c r="BT285" s="33"/>
      <c r="BU285" s="33">
        <v>-1.2</v>
      </c>
      <c r="BV285" s="33"/>
      <c r="BW285" s="33"/>
      <c r="BX285" s="33"/>
      <c r="BY285" s="33"/>
      <c r="BZ285" s="33"/>
      <c r="CA285" s="33"/>
      <c r="CB285" s="33"/>
      <c r="CC285" s="33"/>
      <c r="CD285" s="33"/>
      <c r="CE285" s="33"/>
      <c r="CF285" s="33"/>
      <c r="CG285" s="33" t="str">
        <f t="shared" si="65"/>
        <v/>
      </c>
      <c r="CH285" s="33" t="str">
        <f t="shared" si="65"/>
        <v/>
      </c>
      <c r="CI285" s="33" t="str">
        <f t="shared" si="65"/>
        <v/>
      </c>
      <c r="CJ285" s="33" t="str">
        <f t="shared" si="65"/>
        <v/>
      </c>
      <c r="CK285" s="33" t="str">
        <f t="shared" si="65"/>
        <v/>
      </c>
      <c r="CL285" s="33" t="str">
        <f t="shared" si="65"/>
        <v/>
      </c>
      <c r="CM285" s="33" t="str">
        <f t="shared" si="65"/>
        <v/>
      </c>
      <c r="CN285" s="33" t="str">
        <f t="shared" si="65"/>
        <v/>
      </c>
      <c r="CO285" s="33" t="str">
        <f t="shared" si="65"/>
        <v/>
      </c>
    </row>
    <row r="286" spans="1:93" s="58" customFormat="1" x14ac:dyDescent="0.15">
      <c r="A286" s="33">
        <v>31033414</v>
      </c>
      <c r="B286" s="33" t="s">
        <v>137</v>
      </c>
      <c r="C286" s="33" t="s">
        <v>471</v>
      </c>
      <c r="D286" s="33">
        <v>1</v>
      </c>
      <c r="E286" s="33" t="s">
        <v>1211</v>
      </c>
      <c r="F286" s="33">
        <v>3</v>
      </c>
      <c r="G286" s="33" t="s">
        <v>104</v>
      </c>
      <c r="H286" s="33">
        <v>3</v>
      </c>
      <c r="I286" s="33" t="str">
        <f>VLOOKUP($L286,怪物模板!$A:$N,MATCH(角色!I$1,模板表头,0),0)</f>
        <v>mag</v>
      </c>
      <c r="J286" s="33"/>
      <c r="K286" s="33"/>
      <c r="L286" s="33" t="s">
        <v>431</v>
      </c>
      <c r="M286" s="33" t="str">
        <f>VLOOKUP($L286,怪物模板!$A:$N,MATCH(角色!M$1,模板表头,0),0)</f>
        <v>无对应英雄</v>
      </c>
      <c r="N286" s="33" t="str">
        <f>VLOOKUP($L286,怪物模板!$A:$N,MATCH(角色!N$1,模板表头,0),0)</f>
        <v>夺宝奇兵专用、路线5</v>
      </c>
      <c r="O286" s="33" t="s">
        <v>38</v>
      </c>
      <c r="P286" s="33">
        <v>7</v>
      </c>
      <c r="Q286" s="33">
        <v>4</v>
      </c>
      <c r="R286" s="33">
        <f>VLOOKUP(P286,辅助表!$A$2:$B$10,2,FALSE)</f>
        <v>4</v>
      </c>
      <c r="S286" s="33" t="str">
        <f>VLOOKUP($L286,怪物模板!$A:$N,MATCH(角色!S$1,模板表头,0),0)</f>
        <v>order</v>
      </c>
      <c r="T286" s="33" t="s">
        <v>27</v>
      </c>
      <c r="U286" s="33" t="s">
        <v>162</v>
      </c>
      <c r="V286" s="33"/>
      <c r="W286" s="33"/>
      <c r="X286" s="33"/>
      <c r="Y286" s="33"/>
      <c r="Z286" s="33"/>
      <c r="AA286" s="33"/>
      <c r="AB286" s="33">
        <v>8</v>
      </c>
      <c r="AC286" s="33">
        <v>10</v>
      </c>
      <c r="AD286" s="33"/>
      <c r="AE286" s="33">
        <f t="shared" si="66"/>
        <v>6</v>
      </c>
      <c r="AF286" s="33">
        <f t="shared" si="64"/>
        <v>6</v>
      </c>
      <c r="AG286" s="33" t="str">
        <f>VLOOKUP($L286,怪物模板!$A:$N,MATCH(角色!AG$1,模板表头,0),0)</f>
        <v>misc.treasure5</v>
      </c>
      <c r="AH286" s="33">
        <f>IF(VLOOKUP($L286,怪物模板!$A:$N,MATCH(角色!AH$1,模板表头,0),0)=0,"",VLOOKUP($L286,怪物模板!$A:$N,MATCH(角色!AH$1,模板表头,0),0))</f>
        <v>11999009</v>
      </c>
      <c r="AI286" s="33" t="str">
        <f>IF(VLOOKUP($L286,怪物模板!$A:$N,MATCH(角色!AI$1,模板表头,0),0)=0,"",VLOOKUP($L286,怪物模板!$A:$N,MATCH(角色!AI$1,模板表头,0),0))</f>
        <v/>
      </c>
      <c r="AJ286" s="33" t="str">
        <f>IF(VLOOKUP($L286,怪物模板!$A:$N,MATCH(角色!AJ$1,模板表头,0),0)=0,"",VLOOKUP($L286,怪物模板!$A:$N,MATCH(角色!AJ$1,模板表头,0),0))</f>
        <v/>
      </c>
      <c r="AK286" s="33" t="str">
        <f>IF(VLOOKUP($L286,怪物模板!$A:$N,MATCH(角色!AK$1,模板表头,0),0)=0,"",VLOOKUP($L286,怪物模板!$A:$N,MATCH(角色!AK$1,模板表头,0),0))</f>
        <v/>
      </c>
      <c r="AL286" s="33" t="str">
        <f>IF(VLOOKUP($L286,怪物模板!$A:$N,MATCH(角色!AL$1,模板表头,0),0)=0,"",VLOOKUP($L286,怪物模板!$A:$N,MATCH(角色!AL$1,模板表头,0),0))</f>
        <v/>
      </c>
      <c r="AM286" s="33" t="str">
        <f>VLOOKUP($L286,怪物模板!$A:$N,MATCH(角色!AM$1,模板表头,0),0)</f>
        <v>mimic_gold</v>
      </c>
      <c r="AN286" s="33">
        <v>0.9</v>
      </c>
      <c r="AO286" s="33">
        <v>1</v>
      </c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  <c r="BG286" s="33"/>
      <c r="BH286" s="33"/>
      <c r="BI286" s="33">
        <f t="shared" si="59"/>
        <v>-7500</v>
      </c>
      <c r="BJ286" s="33"/>
      <c r="BK286" s="33"/>
      <c r="BL286" s="33"/>
      <c r="BM286" s="33"/>
      <c r="BN286" s="33"/>
      <c r="BO286" s="33"/>
      <c r="BP286" s="33"/>
      <c r="BQ286" s="33"/>
      <c r="BR286" s="33"/>
      <c r="BS286" s="33"/>
      <c r="BT286" s="33"/>
      <c r="BU286" s="33">
        <v>-1.2</v>
      </c>
      <c r="BV286" s="33"/>
      <c r="BW286" s="33"/>
      <c r="BX286" s="33"/>
      <c r="BY286" s="33"/>
      <c r="BZ286" s="33"/>
      <c r="CA286" s="33"/>
      <c r="CB286" s="33"/>
      <c r="CC286" s="33"/>
      <c r="CD286" s="33"/>
      <c r="CE286" s="33"/>
      <c r="CF286" s="33"/>
      <c r="CG286" s="33" t="str">
        <f t="shared" si="65"/>
        <v/>
      </c>
      <c r="CH286" s="33" t="str">
        <f t="shared" si="65"/>
        <v/>
      </c>
      <c r="CI286" s="33" t="str">
        <f t="shared" si="65"/>
        <v/>
      </c>
      <c r="CJ286" s="33" t="str">
        <f t="shared" si="65"/>
        <v/>
      </c>
      <c r="CK286" s="33" t="str">
        <f t="shared" si="65"/>
        <v/>
      </c>
      <c r="CL286" s="33" t="str">
        <f t="shared" si="65"/>
        <v/>
      </c>
      <c r="CM286" s="33" t="str">
        <f t="shared" si="65"/>
        <v/>
      </c>
      <c r="CN286" s="33" t="str">
        <f t="shared" si="65"/>
        <v/>
      </c>
      <c r="CO286" s="33" t="str">
        <f t="shared" si="65"/>
        <v/>
      </c>
    </row>
    <row r="287" spans="1:93" s="58" customFormat="1" ht="16.5" customHeight="1" x14ac:dyDescent="0.15">
      <c r="A287" s="33">
        <v>31033415</v>
      </c>
      <c r="B287" s="33" t="s">
        <v>135</v>
      </c>
      <c r="C287" s="33" t="s">
        <v>471</v>
      </c>
      <c r="D287" s="33">
        <v>1</v>
      </c>
      <c r="E287" s="33" t="s">
        <v>1211</v>
      </c>
      <c r="F287" s="33">
        <v>1</v>
      </c>
      <c r="G287" s="33" t="s">
        <v>104</v>
      </c>
      <c r="H287" s="33">
        <v>1</v>
      </c>
      <c r="I287" s="33" t="str">
        <f>VLOOKUP($L287,怪物模板!$A:$N,MATCH(角色!I$1,模板表头,0),0)</f>
        <v>phy</v>
      </c>
      <c r="J287" s="33"/>
      <c r="K287" s="33"/>
      <c r="L287" s="33" t="s">
        <v>432</v>
      </c>
      <c r="M287" s="33" t="str">
        <f>VLOOKUP($L287,怪物模板!$A:$N,MATCH(角色!M$1,模板表头,0),0)</f>
        <v>无对应英雄</v>
      </c>
      <c r="N287" s="33" t="str">
        <f>VLOOKUP($L287,怪物模板!$A:$N,MATCH(角色!N$1,模板表头,0),0)</f>
        <v>夺宝奇兵专用、路线6</v>
      </c>
      <c r="O287" s="33" t="s">
        <v>38</v>
      </c>
      <c r="P287" s="33">
        <v>2</v>
      </c>
      <c r="Q287" s="33">
        <v>2</v>
      </c>
      <c r="R287" s="33">
        <f>VLOOKUP(P287,[1]辅助表!$A$2:$B$10,2,FALSE)</f>
        <v>2</v>
      </c>
      <c r="S287" s="33" t="str">
        <f>VLOOKUP($L287,怪物模板!$A:$N,MATCH(角色!S$1,模板表头,0),0)</f>
        <v>order</v>
      </c>
      <c r="T287" s="33" t="s">
        <v>138</v>
      </c>
      <c r="U287" s="33" t="s">
        <v>107</v>
      </c>
      <c r="V287" s="33"/>
      <c r="W287" s="33"/>
      <c r="X287" s="33"/>
      <c r="Y287" s="33"/>
      <c r="Z287" s="33"/>
      <c r="AA287" s="33"/>
      <c r="AB287" s="33">
        <v>8</v>
      </c>
      <c r="AC287" s="33">
        <v>10</v>
      </c>
      <c r="AD287" s="33"/>
      <c r="AE287" s="33">
        <f t="shared" si="66"/>
        <v>2</v>
      </c>
      <c r="AF287" s="33">
        <f t="shared" si="64"/>
        <v>2</v>
      </c>
      <c r="AG287" s="33" t="str">
        <f>VLOOKUP($L287,怪物模板!$A:$N,MATCH(角色!AG$1,模板表头,0),0)</f>
        <v>misc.treasure6</v>
      </c>
      <c r="AH287" s="33">
        <f>IF(VLOOKUP($L287,怪物模板!$A:$N,MATCH(角色!AH$1,模板表头,0),0)=0,"",VLOOKUP($L287,怪物模板!$A:$N,MATCH(角色!AH$1,模板表头,0),0))</f>
        <v>11999009</v>
      </c>
      <c r="AI287" s="33" t="str">
        <f>IF(VLOOKUP($L287,怪物模板!$A:$N,MATCH(角色!AI$1,模板表头,0),0)=0,"",VLOOKUP($L287,怪物模板!$A:$N,MATCH(角色!AI$1,模板表头,0),0))</f>
        <v/>
      </c>
      <c r="AJ287" s="33" t="str">
        <f>IF(VLOOKUP($L287,怪物模板!$A:$N,MATCH(角色!AJ$1,模板表头,0),0)=0,"",VLOOKUP($L287,怪物模板!$A:$N,MATCH(角色!AJ$1,模板表头,0),0))</f>
        <v/>
      </c>
      <c r="AK287" s="33" t="str">
        <f>IF(VLOOKUP($L287,怪物模板!$A:$N,MATCH(角色!AK$1,模板表头,0),0)=0,"",VLOOKUP($L287,怪物模板!$A:$N,MATCH(角色!AK$1,模板表头,0),0))</f>
        <v/>
      </c>
      <c r="AL287" s="33" t="str">
        <f>IF(VLOOKUP($L287,怪物模板!$A:$N,MATCH(角色!AL$1,模板表头,0),0)=0,"",VLOOKUP($L287,怪物模板!$A:$N,MATCH(角色!AL$1,模板表头,0),0))</f>
        <v/>
      </c>
      <c r="AM287" s="33" t="str">
        <f>VLOOKUP($L287,怪物模板!$A:$N,MATCH(角色!AM$1,模板表头,0),0)</f>
        <v>mimic</v>
      </c>
      <c r="AN287" s="33">
        <v>0.7</v>
      </c>
      <c r="AO287" s="33">
        <v>1</v>
      </c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  <c r="BE287" s="33"/>
      <c r="BF287" s="33"/>
      <c r="BG287" s="33"/>
      <c r="BH287" s="33"/>
      <c r="BI287" s="33">
        <f t="shared" si="59"/>
        <v>-7500</v>
      </c>
      <c r="BJ287" s="33"/>
      <c r="BK287" s="33"/>
      <c r="BL287" s="33"/>
      <c r="BM287" s="33"/>
      <c r="BN287" s="33"/>
      <c r="BO287" s="33"/>
      <c r="BP287" s="33"/>
      <c r="BQ287" s="33"/>
      <c r="BR287" s="33"/>
      <c r="BS287" s="33"/>
      <c r="BT287" s="33"/>
      <c r="BU287" s="33">
        <v>-1.2</v>
      </c>
      <c r="BV287" s="33"/>
      <c r="BW287" s="33"/>
      <c r="BX287" s="33"/>
      <c r="BY287" s="33"/>
      <c r="BZ287" s="33"/>
      <c r="CA287" s="33"/>
      <c r="CB287" s="33"/>
      <c r="CC287" s="33"/>
      <c r="CD287" s="33"/>
      <c r="CE287" s="33"/>
      <c r="CF287" s="33"/>
      <c r="CG287" s="33" t="str">
        <f t="shared" si="65"/>
        <v/>
      </c>
      <c r="CH287" s="33" t="str">
        <f t="shared" si="65"/>
        <v/>
      </c>
      <c r="CI287" s="33" t="str">
        <f t="shared" si="65"/>
        <v/>
      </c>
      <c r="CJ287" s="33" t="str">
        <f t="shared" si="65"/>
        <v/>
      </c>
      <c r="CK287" s="33" t="str">
        <f t="shared" si="65"/>
        <v/>
      </c>
      <c r="CL287" s="33" t="str">
        <f t="shared" si="65"/>
        <v/>
      </c>
      <c r="CM287" s="33" t="str">
        <f t="shared" si="65"/>
        <v/>
      </c>
      <c r="CN287" s="33" t="str">
        <f t="shared" si="65"/>
        <v/>
      </c>
      <c r="CO287" s="33" t="str">
        <f t="shared" si="65"/>
        <v/>
      </c>
    </row>
    <row r="288" spans="1:93" s="58" customFormat="1" ht="16.5" customHeight="1" x14ac:dyDescent="0.15">
      <c r="A288" s="33">
        <v>31033416</v>
      </c>
      <c r="B288" s="33" t="s">
        <v>136</v>
      </c>
      <c r="C288" s="33" t="s">
        <v>471</v>
      </c>
      <c r="D288" s="33">
        <v>1</v>
      </c>
      <c r="E288" s="33" t="s">
        <v>1211</v>
      </c>
      <c r="F288" s="33">
        <v>2</v>
      </c>
      <c r="G288" s="33" t="s">
        <v>104</v>
      </c>
      <c r="H288" s="33">
        <v>1</v>
      </c>
      <c r="I288" s="33" t="str">
        <f>VLOOKUP($L288,怪物模板!$A:$N,MATCH(角色!I$1,模板表头,0),0)</f>
        <v>phy</v>
      </c>
      <c r="J288" s="33"/>
      <c r="K288" s="33"/>
      <c r="L288" s="33" t="s">
        <v>433</v>
      </c>
      <c r="M288" s="33" t="str">
        <f>VLOOKUP($L288,怪物模板!$A:$N,MATCH(角色!M$1,模板表头,0),0)</f>
        <v>无对应英雄</v>
      </c>
      <c r="N288" s="33" t="str">
        <f>VLOOKUP($L288,怪物模板!$A:$N,MATCH(角色!N$1,模板表头,0),0)</f>
        <v>夺宝奇兵专用、路线6</v>
      </c>
      <c r="O288" s="33" t="s">
        <v>38</v>
      </c>
      <c r="P288" s="33">
        <v>2</v>
      </c>
      <c r="Q288" s="33">
        <v>2</v>
      </c>
      <c r="R288" s="33">
        <f>VLOOKUP(P288,[1]辅助表!$A$2:$B$10,2,FALSE)</f>
        <v>2</v>
      </c>
      <c r="S288" s="33" t="str">
        <f>VLOOKUP($L288,怪物模板!$A:$N,MATCH(角色!S$1,模板表头,0),0)</f>
        <v>order</v>
      </c>
      <c r="T288" s="33" t="s">
        <v>95</v>
      </c>
      <c r="U288" s="33" t="s">
        <v>161</v>
      </c>
      <c r="V288" s="33"/>
      <c r="W288" s="33"/>
      <c r="X288" s="33"/>
      <c r="Y288" s="33"/>
      <c r="Z288" s="33"/>
      <c r="AA288" s="33"/>
      <c r="AB288" s="33">
        <v>8</v>
      </c>
      <c r="AC288" s="33">
        <v>10</v>
      </c>
      <c r="AD288" s="33"/>
      <c r="AE288" s="33">
        <f t="shared" si="66"/>
        <v>4</v>
      </c>
      <c r="AF288" s="33">
        <f t="shared" si="64"/>
        <v>4</v>
      </c>
      <c r="AG288" s="33" t="str">
        <f>VLOOKUP($L288,怪物模板!$A:$N,MATCH(角色!AG$1,模板表头,0),0)</f>
        <v>misc.treasure6</v>
      </c>
      <c r="AH288" s="33">
        <f>IF(VLOOKUP($L288,怪物模板!$A:$N,MATCH(角色!AH$1,模板表头,0),0)=0,"",VLOOKUP($L288,怪物模板!$A:$N,MATCH(角色!AH$1,模板表头,0),0))</f>
        <v>11999009</v>
      </c>
      <c r="AI288" s="33" t="str">
        <f>IF(VLOOKUP($L288,怪物模板!$A:$N,MATCH(角色!AI$1,模板表头,0),0)=0,"",VLOOKUP($L288,怪物模板!$A:$N,MATCH(角色!AI$1,模板表头,0),0))</f>
        <v/>
      </c>
      <c r="AJ288" s="33" t="str">
        <f>IF(VLOOKUP($L288,怪物模板!$A:$N,MATCH(角色!AJ$1,模板表头,0),0)=0,"",VLOOKUP($L288,怪物模板!$A:$N,MATCH(角色!AJ$1,模板表头,0),0))</f>
        <v/>
      </c>
      <c r="AK288" s="33" t="str">
        <f>IF(VLOOKUP($L288,怪物模板!$A:$N,MATCH(角色!AK$1,模板表头,0),0)=0,"",VLOOKUP($L288,怪物模板!$A:$N,MATCH(角色!AK$1,模板表头,0),0))</f>
        <v/>
      </c>
      <c r="AL288" s="33" t="str">
        <f>IF(VLOOKUP($L288,怪物模板!$A:$N,MATCH(角色!AL$1,模板表头,0),0)=0,"",VLOOKUP($L288,怪物模板!$A:$N,MATCH(角色!AL$1,模板表头,0),0))</f>
        <v/>
      </c>
      <c r="AM288" s="33" t="str">
        <f>VLOOKUP($L288,怪物模板!$A:$N,MATCH(角色!AM$1,模板表头,0),0)</f>
        <v>mimic_silver</v>
      </c>
      <c r="AN288" s="33">
        <v>0.8</v>
      </c>
      <c r="AO288" s="33">
        <v>1</v>
      </c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  <c r="BE288" s="33"/>
      <c r="BF288" s="33"/>
      <c r="BG288" s="33"/>
      <c r="BH288" s="33"/>
      <c r="BI288" s="33">
        <f t="shared" si="59"/>
        <v>-7500</v>
      </c>
      <c r="BJ288" s="33"/>
      <c r="BK288" s="33"/>
      <c r="BL288" s="33"/>
      <c r="BM288" s="33"/>
      <c r="BN288" s="33"/>
      <c r="BO288" s="33"/>
      <c r="BP288" s="33"/>
      <c r="BQ288" s="33"/>
      <c r="BR288" s="33"/>
      <c r="BS288" s="33"/>
      <c r="BT288" s="33"/>
      <c r="BU288" s="33">
        <v>-1.2</v>
      </c>
      <c r="BV288" s="33"/>
      <c r="BW288" s="33"/>
      <c r="BX288" s="33"/>
      <c r="BY288" s="33"/>
      <c r="BZ288" s="33"/>
      <c r="CA288" s="33"/>
      <c r="CB288" s="33"/>
      <c r="CC288" s="33"/>
      <c r="CD288" s="33"/>
      <c r="CE288" s="33"/>
      <c r="CF288" s="33"/>
      <c r="CG288" s="33" t="str">
        <f t="shared" ref="CG288:CO290" si="67">IF($G288="boss",5000,"")</f>
        <v/>
      </c>
      <c r="CH288" s="33" t="str">
        <f t="shared" si="67"/>
        <v/>
      </c>
      <c r="CI288" s="33" t="str">
        <f t="shared" si="67"/>
        <v/>
      </c>
      <c r="CJ288" s="33" t="str">
        <f t="shared" si="67"/>
        <v/>
      </c>
      <c r="CK288" s="33" t="str">
        <f t="shared" si="67"/>
        <v/>
      </c>
      <c r="CL288" s="33" t="str">
        <f t="shared" si="67"/>
        <v/>
      </c>
      <c r="CM288" s="33" t="str">
        <f t="shared" si="67"/>
        <v/>
      </c>
      <c r="CN288" s="33" t="str">
        <f t="shared" si="67"/>
        <v/>
      </c>
      <c r="CO288" s="33" t="str">
        <f t="shared" si="67"/>
        <v/>
      </c>
    </row>
    <row r="289" spans="1:93" s="58" customFormat="1" x14ac:dyDescent="0.15">
      <c r="A289" s="33">
        <v>31033417</v>
      </c>
      <c r="B289" s="33" t="s">
        <v>137</v>
      </c>
      <c r="C289" s="33" t="s">
        <v>471</v>
      </c>
      <c r="D289" s="33">
        <v>1</v>
      </c>
      <c r="E289" s="33" t="s">
        <v>1211</v>
      </c>
      <c r="F289" s="33">
        <v>3</v>
      </c>
      <c r="G289" s="33" t="s">
        <v>104</v>
      </c>
      <c r="H289" s="33">
        <v>3</v>
      </c>
      <c r="I289" s="33" t="str">
        <f>VLOOKUP($L289,怪物模板!$A:$N,MATCH(角色!I$1,模板表头,0),0)</f>
        <v>mag</v>
      </c>
      <c r="J289" s="33"/>
      <c r="K289" s="33"/>
      <c r="L289" s="33" t="s">
        <v>434</v>
      </c>
      <c r="M289" s="33" t="str">
        <f>VLOOKUP($L289,怪物模板!$A:$N,MATCH(角色!M$1,模板表头,0),0)</f>
        <v>无对应英雄</v>
      </c>
      <c r="N289" s="33" t="str">
        <f>VLOOKUP($L289,怪物模板!$A:$N,MATCH(角色!N$1,模板表头,0),0)</f>
        <v>夺宝奇兵专用、路线6</v>
      </c>
      <c r="O289" s="33" t="s">
        <v>38</v>
      </c>
      <c r="P289" s="33">
        <v>7</v>
      </c>
      <c r="Q289" s="33">
        <v>4</v>
      </c>
      <c r="R289" s="33">
        <f>VLOOKUP(P289,辅助表!$A$2:$B$10,2,FALSE)</f>
        <v>4</v>
      </c>
      <c r="S289" s="33" t="str">
        <f>VLOOKUP($L289,怪物模板!$A:$N,MATCH(角色!S$1,模板表头,0),0)</f>
        <v>order</v>
      </c>
      <c r="T289" s="33" t="s">
        <v>27</v>
      </c>
      <c r="U289" s="33" t="s">
        <v>162</v>
      </c>
      <c r="V289" s="33"/>
      <c r="W289" s="33"/>
      <c r="X289" s="33"/>
      <c r="Y289" s="33"/>
      <c r="Z289" s="33"/>
      <c r="AA289" s="33"/>
      <c r="AB289" s="33">
        <v>8</v>
      </c>
      <c r="AC289" s="33">
        <v>10</v>
      </c>
      <c r="AD289" s="33"/>
      <c r="AE289" s="33">
        <f t="shared" si="66"/>
        <v>6</v>
      </c>
      <c r="AF289" s="33">
        <f t="shared" si="64"/>
        <v>6</v>
      </c>
      <c r="AG289" s="33" t="str">
        <f>VLOOKUP($L289,怪物模板!$A:$N,MATCH(角色!AG$1,模板表头,0),0)</f>
        <v>misc.treasure6</v>
      </c>
      <c r="AH289" s="33">
        <f>IF(VLOOKUP($L289,怪物模板!$A:$N,MATCH(角色!AH$1,模板表头,0),0)=0,"",VLOOKUP($L289,怪物模板!$A:$N,MATCH(角色!AH$1,模板表头,0),0))</f>
        <v>11999009</v>
      </c>
      <c r="AI289" s="33" t="str">
        <f>IF(VLOOKUP($L289,怪物模板!$A:$N,MATCH(角色!AI$1,模板表头,0),0)=0,"",VLOOKUP($L289,怪物模板!$A:$N,MATCH(角色!AI$1,模板表头,0),0))</f>
        <v/>
      </c>
      <c r="AJ289" s="33" t="str">
        <f>IF(VLOOKUP($L289,怪物模板!$A:$N,MATCH(角色!AJ$1,模板表头,0),0)=0,"",VLOOKUP($L289,怪物模板!$A:$N,MATCH(角色!AJ$1,模板表头,0),0))</f>
        <v/>
      </c>
      <c r="AK289" s="33" t="str">
        <f>IF(VLOOKUP($L289,怪物模板!$A:$N,MATCH(角色!AK$1,模板表头,0),0)=0,"",VLOOKUP($L289,怪物模板!$A:$N,MATCH(角色!AK$1,模板表头,0),0))</f>
        <v/>
      </c>
      <c r="AL289" s="33" t="str">
        <f>IF(VLOOKUP($L289,怪物模板!$A:$N,MATCH(角色!AL$1,模板表头,0),0)=0,"",VLOOKUP($L289,怪物模板!$A:$N,MATCH(角色!AL$1,模板表头,0),0))</f>
        <v/>
      </c>
      <c r="AM289" s="33" t="str">
        <f>VLOOKUP($L289,怪物模板!$A:$N,MATCH(角色!AM$1,模板表头,0),0)</f>
        <v>mimic_gold</v>
      </c>
      <c r="AN289" s="33">
        <v>0.9</v>
      </c>
      <c r="AO289" s="33">
        <v>1</v>
      </c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  <c r="BC289" s="33"/>
      <c r="BD289" s="33"/>
      <c r="BE289" s="33"/>
      <c r="BF289" s="33"/>
      <c r="BG289" s="33"/>
      <c r="BH289" s="33"/>
      <c r="BI289" s="33">
        <f t="shared" si="59"/>
        <v>-7500</v>
      </c>
      <c r="BJ289" s="33"/>
      <c r="BK289" s="33"/>
      <c r="BL289" s="33"/>
      <c r="BM289" s="33"/>
      <c r="BN289" s="33"/>
      <c r="BO289" s="33"/>
      <c r="BP289" s="33"/>
      <c r="BQ289" s="33"/>
      <c r="BR289" s="33"/>
      <c r="BS289" s="33"/>
      <c r="BT289" s="33"/>
      <c r="BU289" s="33">
        <v>-1.2</v>
      </c>
      <c r="BV289" s="33"/>
      <c r="BW289" s="33"/>
      <c r="BX289" s="33"/>
      <c r="BY289" s="33"/>
      <c r="BZ289" s="33"/>
      <c r="CA289" s="33"/>
      <c r="CB289" s="33"/>
      <c r="CC289" s="33"/>
      <c r="CD289" s="33"/>
      <c r="CE289" s="33"/>
      <c r="CF289" s="33"/>
      <c r="CG289" s="33" t="str">
        <f t="shared" si="67"/>
        <v/>
      </c>
      <c r="CH289" s="33" t="str">
        <f t="shared" si="67"/>
        <v/>
      </c>
      <c r="CI289" s="33" t="str">
        <f t="shared" si="67"/>
        <v/>
      </c>
      <c r="CJ289" s="33" t="str">
        <f t="shared" si="67"/>
        <v/>
      </c>
      <c r="CK289" s="33" t="str">
        <f t="shared" si="67"/>
        <v/>
      </c>
      <c r="CL289" s="33" t="str">
        <f t="shared" si="67"/>
        <v/>
      </c>
      <c r="CM289" s="33" t="str">
        <f t="shared" si="67"/>
        <v/>
      </c>
      <c r="CN289" s="33" t="str">
        <f t="shared" si="67"/>
        <v/>
      </c>
      <c r="CO289" s="33" t="str">
        <f t="shared" si="67"/>
        <v/>
      </c>
    </row>
    <row r="290" spans="1:93" s="58" customFormat="1" ht="16.5" customHeight="1" x14ac:dyDescent="0.15">
      <c r="A290" s="33">
        <v>31033424</v>
      </c>
      <c r="B290" s="33" t="s">
        <v>133</v>
      </c>
      <c r="C290" s="33"/>
      <c r="D290" s="33">
        <v>1</v>
      </c>
      <c r="E290" s="33" t="s">
        <v>1211</v>
      </c>
      <c r="F290" s="33">
        <v>3</v>
      </c>
      <c r="G290" s="33" t="s">
        <v>104</v>
      </c>
      <c r="H290" s="33">
        <v>1</v>
      </c>
      <c r="I290" s="33" t="str">
        <f>VLOOKUP($L290,怪物模板!$A:$N,MATCH(角色!I$1,模板表头,0),0)</f>
        <v>phy</v>
      </c>
      <c r="J290" s="33"/>
      <c r="K290" s="33" t="s">
        <v>134</v>
      </c>
      <c r="L290" s="33" t="s">
        <v>441</v>
      </c>
      <c r="M290" s="33" t="str">
        <f>VLOOKUP($L290,怪物模板!$A:$N,MATCH(角色!M$1,模板表头,0),0)</f>
        <v>哥布林亲王</v>
      </c>
      <c r="N290" s="33" t="str">
        <f>VLOOKUP($L290,怪物模板!$A:$N,MATCH(角色!N$1,模板表头,0),0)</f>
        <v>夺宝奇兵专用，无技能版，只会逃跑</v>
      </c>
      <c r="O290" s="33" t="s">
        <v>38</v>
      </c>
      <c r="P290" s="33">
        <v>2</v>
      </c>
      <c r="Q290" s="33">
        <v>2</v>
      </c>
      <c r="R290" s="33">
        <f>VLOOKUP(P290,[1]辅助表!$A$2:$B$10,2,FALSE)</f>
        <v>2</v>
      </c>
      <c r="S290" s="33" t="str">
        <f>VLOOKUP($L290,怪物模板!$A:$N,MATCH(角色!S$1,模板表头,0),0)</f>
        <v>horde</v>
      </c>
      <c r="T290" s="33" t="s">
        <v>95</v>
      </c>
      <c r="U290" s="33" t="s">
        <v>147</v>
      </c>
      <c r="V290" s="33"/>
      <c r="W290" s="33" t="s">
        <v>170</v>
      </c>
      <c r="X290" s="33"/>
      <c r="Y290" s="33"/>
      <c r="Z290" s="33"/>
      <c r="AA290" s="33"/>
      <c r="AB290" s="33">
        <v>8</v>
      </c>
      <c r="AC290" s="33">
        <v>10</v>
      </c>
      <c r="AD290" s="33"/>
      <c r="AE290" s="33">
        <f t="shared" si="66"/>
        <v>10</v>
      </c>
      <c r="AF290" s="33">
        <f t="shared" si="64"/>
        <v>10</v>
      </c>
      <c r="AG290" s="33" t="str">
        <f>VLOOKUP($L290,怪物模板!$A:$N,MATCH(角色!AG$1,模板表头,0),0)</f>
        <v>misc.treasure6</v>
      </c>
      <c r="AH290" s="33" t="str">
        <f>IF(VLOOKUP($L290,怪物模板!$A:$N,MATCH(角色!AH$1,模板表头,0),0)=0,"",VLOOKUP($L290,怪物模板!$A:$N,MATCH(角色!AH$1,模板表头,0),0))</f>
        <v/>
      </c>
      <c r="AI290" s="33" t="str">
        <f>IF(VLOOKUP($L290,怪物模板!$A:$N,MATCH(角色!AI$1,模板表头,0),0)=0,"",VLOOKUP($L290,怪物模板!$A:$N,MATCH(角色!AI$1,模板表头,0),0))</f>
        <v/>
      </c>
      <c r="AJ290" s="33" t="str">
        <f>IF(VLOOKUP($L290,怪物模板!$A:$N,MATCH(角色!AJ$1,模板表头,0),0)=0,"",VLOOKUP($L290,怪物模板!$A:$N,MATCH(角色!AJ$1,模板表头,0),0))</f>
        <v/>
      </c>
      <c r="AK290" s="33" t="str">
        <f>IF(VLOOKUP($L290,怪物模板!$A:$N,MATCH(角色!AK$1,模板表头,0),0)=0,"",VLOOKUP($L290,怪物模板!$A:$N,MATCH(角色!AK$1,模板表头,0),0))</f>
        <v/>
      </c>
      <c r="AL290" s="33" t="str">
        <f>IF(VLOOKUP($L290,怪物模板!$A:$N,MATCH(角色!AL$1,模板表头,0),0)=0,"",VLOOKUP($L290,怪物模板!$A:$N,MATCH(角色!AL$1,模板表头,0),0))</f>
        <v/>
      </c>
      <c r="AM290" s="33" t="str">
        <f>VLOOKUP($L290,怪物模板!$A:$N,MATCH(角色!AM$1,模板表头,0),0)</f>
        <v>gallywix_boss</v>
      </c>
      <c r="AN290" s="33">
        <f t="shared" ref="AN290" si="68">IF(T290="monster",0.8,IF(T290="boss",1.3,IF(T290="entity",1,IF(T290="guard",1.5,1))))</f>
        <v>1</v>
      </c>
      <c r="AO290" s="33">
        <v>1</v>
      </c>
      <c r="AP290" s="33" t="s">
        <v>158</v>
      </c>
      <c r="AQ290" s="33"/>
      <c r="AR290" s="33"/>
      <c r="AS290" s="33">
        <v>92430301</v>
      </c>
      <c r="AT290" s="33"/>
      <c r="AU290" s="33"/>
      <c r="AV290" s="33"/>
      <c r="AW290" s="33"/>
      <c r="AX290" s="33"/>
      <c r="AY290" s="33"/>
      <c r="AZ290" s="33"/>
      <c r="BA290" s="33"/>
      <c r="BB290" s="33"/>
      <c r="BC290" s="33"/>
      <c r="BD290" s="33"/>
      <c r="BE290" s="33"/>
      <c r="BF290" s="33"/>
      <c r="BG290" s="33"/>
      <c r="BH290" s="33"/>
      <c r="BI290" s="33">
        <f t="shared" si="59"/>
        <v>0</v>
      </c>
      <c r="BJ290" s="33"/>
      <c r="BK290" s="33"/>
      <c r="BL290" s="33"/>
      <c r="BM290" s="33"/>
      <c r="BN290" s="33"/>
      <c r="BO290" s="33"/>
      <c r="BP290" s="33"/>
      <c r="BQ290" s="33"/>
      <c r="BR290" s="33"/>
      <c r="BS290" s="33"/>
      <c r="BT290" s="33"/>
      <c r="BU290" s="33">
        <v>-1.5</v>
      </c>
      <c r="BV290" s="33"/>
      <c r="BW290" s="33"/>
      <c r="BX290" s="33"/>
      <c r="BY290" s="33"/>
      <c r="BZ290" s="33"/>
      <c r="CA290" s="33"/>
      <c r="CB290" s="33"/>
      <c r="CC290" s="33"/>
      <c r="CD290" s="33"/>
      <c r="CE290" s="33"/>
      <c r="CF290" s="33"/>
      <c r="CG290" s="33" t="str">
        <f t="shared" si="67"/>
        <v/>
      </c>
      <c r="CH290" s="33" t="str">
        <f t="shared" si="67"/>
        <v/>
      </c>
      <c r="CI290" s="33" t="str">
        <f t="shared" si="67"/>
        <v/>
      </c>
      <c r="CJ290" s="33" t="str">
        <f t="shared" si="67"/>
        <v/>
      </c>
      <c r="CK290" s="33" t="str">
        <f t="shared" si="67"/>
        <v/>
      </c>
      <c r="CL290" s="33" t="str">
        <f t="shared" si="67"/>
        <v/>
      </c>
      <c r="CM290" s="33" t="str">
        <f t="shared" si="67"/>
        <v/>
      </c>
      <c r="CN290" s="33" t="str">
        <f t="shared" si="67"/>
        <v/>
      </c>
      <c r="CO290" s="33" t="str">
        <f t="shared" si="67"/>
        <v/>
      </c>
    </row>
    <row r="291" spans="1:93" s="58" customFormat="1" ht="16.5" customHeight="1" x14ac:dyDescent="0.15">
      <c r="A291" s="33">
        <v>31033440</v>
      </c>
      <c r="B291" s="33" t="s">
        <v>279</v>
      </c>
      <c r="C291" s="33" t="s">
        <v>278</v>
      </c>
      <c r="D291" s="33">
        <v>1</v>
      </c>
      <c r="E291" s="33" t="s">
        <v>1211</v>
      </c>
      <c r="F291" s="33">
        <v>5</v>
      </c>
      <c r="G291" s="33" t="s">
        <v>104</v>
      </c>
      <c r="H291" s="33">
        <v>1</v>
      </c>
      <c r="I291" s="33" t="str">
        <f>VLOOKUP($L291,怪物模板!$A:$N,MATCH(角色!I$1,模板表头,0),0)</f>
        <v>mix</v>
      </c>
      <c r="J291" s="33"/>
      <c r="K291" s="33"/>
      <c r="L291" s="33" t="s">
        <v>397</v>
      </c>
      <c r="M291" s="33" t="str">
        <f>VLOOKUP($L291,怪物模板!$A:$N,MATCH(角色!M$1,模板表头,0),0)</f>
        <v>无对应英雄</v>
      </c>
      <c r="N291" s="33" t="str">
        <f>VLOOKUP($L291,怪物模板!$A:$N,MATCH(角色!N$1,模板表头,0),0)</f>
        <v>无技能</v>
      </c>
      <c r="O291" s="33" t="s">
        <v>37</v>
      </c>
      <c r="P291" s="33">
        <v>1</v>
      </c>
      <c r="Q291" s="33">
        <v>5</v>
      </c>
      <c r="R291" s="33">
        <v>1</v>
      </c>
      <c r="S291" s="33" t="str">
        <f>VLOOKUP($L291,怪物模板!$A:$N,MATCH(角色!S$1,模板表头,0),0)</f>
        <v>order</v>
      </c>
      <c r="T291" s="33" t="s">
        <v>95</v>
      </c>
      <c r="U291" s="33"/>
      <c r="V291" s="33" t="s">
        <v>467</v>
      </c>
      <c r="W291" s="33" t="s">
        <v>140</v>
      </c>
      <c r="X291" s="33" t="s">
        <v>280</v>
      </c>
      <c r="Y291" s="33"/>
      <c r="Z291" s="33"/>
      <c r="AA291" s="33"/>
      <c r="AB291" s="33">
        <v>99</v>
      </c>
      <c r="AC291" s="33">
        <v>99</v>
      </c>
      <c r="AD291" s="33"/>
      <c r="AE291" s="33">
        <f t="shared" si="66"/>
        <v>0</v>
      </c>
      <c r="AF291" s="33">
        <f t="shared" si="64"/>
        <v>0</v>
      </c>
      <c r="AG291" s="33" t="str">
        <f>VLOOKUP($L291,怪物模板!$A:$N,MATCH(角色!AG$1,模板表头,0),0)</f>
        <v>misc.entity</v>
      </c>
      <c r="AH291" s="33" t="str">
        <f>IF(VLOOKUP($L291,怪物模板!$A:$N,MATCH(角色!AH$1,模板表头,0),0)=0,"",VLOOKUP($L291,怪物模板!$A:$N,MATCH(角色!AH$1,模板表头,0),0))</f>
        <v/>
      </c>
      <c r="AI291" s="33" t="str">
        <f>IF(VLOOKUP($L291,怪物模板!$A:$N,MATCH(角色!AI$1,模板表头,0),0)=0,"",VLOOKUP($L291,怪物模板!$A:$N,MATCH(角色!AI$1,模板表头,0),0))</f>
        <v/>
      </c>
      <c r="AJ291" s="33" t="str">
        <f>IF(VLOOKUP($L291,怪物模板!$A:$N,MATCH(角色!AJ$1,模板表头,0),0)=0,"",VLOOKUP($L291,怪物模板!$A:$N,MATCH(角色!AJ$1,模板表头,0),0))</f>
        <v/>
      </c>
      <c r="AK291" s="33" t="str">
        <f>IF(VLOOKUP($L291,怪物模板!$A:$N,MATCH(角色!AK$1,模板表头,0),0)=0,"",VLOOKUP($L291,怪物模板!$A:$N,MATCH(角色!AK$1,模板表头,0),0))</f>
        <v/>
      </c>
      <c r="AL291" s="33" t="str">
        <f>IF(VLOOKUP($L291,怪物模板!$A:$N,MATCH(角色!AL$1,模板表头,0),0)=0,"",VLOOKUP($L291,怪物模板!$A:$N,MATCH(角色!AL$1,模板表头,0),0))</f>
        <v/>
      </c>
      <c r="AM291" s="33" t="str">
        <f>VLOOKUP($L291,怪物模板!$A:$N,MATCH(角色!AM$1,模板表头,0),0)</f>
        <v>devils_door_new</v>
      </c>
      <c r="AN291" s="33">
        <v>1</v>
      </c>
      <c r="AO291" s="33">
        <v>1</v>
      </c>
      <c r="AP291" s="33" t="s">
        <v>445</v>
      </c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  <c r="BE291" s="33"/>
      <c r="BF291" s="33"/>
      <c r="BG291" s="33"/>
      <c r="BH291" s="33"/>
      <c r="BI291" s="33">
        <f t="shared" si="59"/>
        <v>0</v>
      </c>
      <c r="BJ291" s="33"/>
      <c r="BK291" s="33"/>
      <c r="BL291" s="33"/>
      <c r="BM291" s="33"/>
      <c r="BN291" s="33"/>
      <c r="BO291" s="33"/>
      <c r="BP291" s="33"/>
      <c r="BQ291" s="33"/>
      <c r="BR291" s="33"/>
      <c r="BS291" s="33"/>
      <c r="BT291" s="33"/>
      <c r="BU291" s="33" t="s">
        <v>268</v>
      </c>
      <c r="BV291" s="33"/>
      <c r="BW291" s="33"/>
      <c r="BX291" s="33"/>
      <c r="BY291" s="33"/>
      <c r="BZ291" s="33"/>
      <c r="CA291" s="33"/>
      <c r="CB291" s="33"/>
      <c r="CC291" s="33"/>
      <c r="CD291" s="33"/>
      <c r="CE291" s="33"/>
      <c r="CF291" s="33"/>
      <c r="CG291" s="33" t="s">
        <v>268</v>
      </c>
      <c r="CH291" s="33" t="s">
        <v>268</v>
      </c>
      <c r="CI291" s="33" t="s">
        <v>268</v>
      </c>
      <c r="CJ291" s="33" t="s">
        <v>268</v>
      </c>
      <c r="CK291" s="33" t="s">
        <v>268</v>
      </c>
      <c r="CL291" s="33" t="s">
        <v>268</v>
      </c>
      <c r="CM291" s="33" t="s">
        <v>268</v>
      </c>
      <c r="CN291" s="33" t="s">
        <v>268</v>
      </c>
      <c r="CO291" s="33" t="s">
        <v>268</v>
      </c>
    </row>
    <row r="292" spans="1:93" s="58" customFormat="1" ht="16.5" customHeight="1" x14ac:dyDescent="0.15">
      <c r="A292" s="33">
        <v>31033441</v>
      </c>
      <c r="B292" s="33" t="s">
        <v>279</v>
      </c>
      <c r="C292" s="33" t="s">
        <v>64</v>
      </c>
      <c r="D292" s="33">
        <v>1</v>
      </c>
      <c r="E292" s="33" t="s">
        <v>1211</v>
      </c>
      <c r="F292" s="33">
        <v>5</v>
      </c>
      <c r="G292" s="33" t="s">
        <v>104</v>
      </c>
      <c r="H292" s="33">
        <v>1</v>
      </c>
      <c r="I292" s="33" t="str">
        <f>VLOOKUP($L292,怪物模板!$A:$N,MATCH(角色!I$1,模板表头,0),0)</f>
        <v>mix</v>
      </c>
      <c r="J292" s="33"/>
      <c r="K292" s="33"/>
      <c r="L292" s="33" t="s">
        <v>397</v>
      </c>
      <c r="M292" s="33" t="str">
        <f>VLOOKUP($L292,怪物模板!$A:$N,MATCH(角色!M$1,模板表头,0),0)</f>
        <v>无对应英雄</v>
      </c>
      <c r="N292" s="33" t="str">
        <f>VLOOKUP($L292,怪物模板!$A:$N,MATCH(角色!N$1,模板表头,0),0)</f>
        <v>无技能</v>
      </c>
      <c r="O292" s="33" t="s">
        <v>37</v>
      </c>
      <c r="P292" s="33">
        <v>1</v>
      </c>
      <c r="Q292" s="33">
        <v>5</v>
      </c>
      <c r="R292" s="33">
        <v>1</v>
      </c>
      <c r="S292" s="33" t="str">
        <f>VLOOKUP($L292,怪物模板!$A:$N,MATCH(角色!S$1,模板表头,0),0)</f>
        <v>order</v>
      </c>
      <c r="T292" s="33" t="s">
        <v>95</v>
      </c>
      <c r="U292" s="33"/>
      <c r="V292" s="33" t="s">
        <v>467</v>
      </c>
      <c r="W292" s="33" t="s">
        <v>139</v>
      </c>
      <c r="X292" s="33" t="s">
        <v>239</v>
      </c>
      <c r="Y292" s="33"/>
      <c r="Z292" s="33"/>
      <c r="AA292" s="33"/>
      <c r="AB292" s="33">
        <v>99</v>
      </c>
      <c r="AC292" s="33">
        <v>99</v>
      </c>
      <c r="AD292" s="33"/>
      <c r="AE292" s="33">
        <f t="shared" si="66"/>
        <v>0</v>
      </c>
      <c r="AF292" s="33">
        <f t="shared" si="64"/>
        <v>0</v>
      </c>
      <c r="AG292" s="33" t="str">
        <f>VLOOKUP($L292,怪物模板!$A:$N,MATCH(角色!AG$1,模板表头,0),0)</f>
        <v>misc.entity</v>
      </c>
      <c r="AH292" s="33" t="str">
        <f>IF(VLOOKUP($L292,怪物模板!$A:$N,MATCH(角色!AH$1,模板表头,0),0)=0,"",VLOOKUP($L292,怪物模板!$A:$N,MATCH(角色!AH$1,模板表头,0),0))</f>
        <v/>
      </c>
      <c r="AI292" s="33" t="str">
        <f>IF(VLOOKUP($L292,怪物模板!$A:$N,MATCH(角色!AI$1,模板表头,0),0)=0,"",VLOOKUP($L292,怪物模板!$A:$N,MATCH(角色!AI$1,模板表头,0),0))</f>
        <v/>
      </c>
      <c r="AJ292" s="33" t="str">
        <f>IF(VLOOKUP($L292,怪物模板!$A:$N,MATCH(角色!AJ$1,模板表头,0),0)=0,"",VLOOKUP($L292,怪物模板!$A:$N,MATCH(角色!AJ$1,模板表头,0),0))</f>
        <v/>
      </c>
      <c r="AK292" s="33" t="str">
        <f>IF(VLOOKUP($L292,怪物模板!$A:$N,MATCH(角色!AK$1,模板表头,0),0)=0,"",VLOOKUP($L292,怪物模板!$A:$N,MATCH(角色!AK$1,模板表头,0),0))</f>
        <v/>
      </c>
      <c r="AL292" s="33" t="str">
        <f>IF(VLOOKUP($L292,怪物模板!$A:$N,MATCH(角色!AL$1,模板表头,0),0)=0,"",VLOOKUP($L292,怪物模板!$A:$N,MATCH(角色!AL$1,模板表头,0),0))</f>
        <v/>
      </c>
      <c r="AM292" s="33" t="str">
        <f>VLOOKUP($L292,怪物模板!$A:$N,MATCH(角色!AM$1,模板表头,0),0)</f>
        <v>devils_door_new</v>
      </c>
      <c r="AN292" s="33">
        <v>1</v>
      </c>
      <c r="AO292" s="33">
        <v>1</v>
      </c>
      <c r="AP292" s="33" t="s">
        <v>444</v>
      </c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  <c r="BE292" s="33"/>
      <c r="BF292" s="33"/>
      <c r="BG292" s="33"/>
      <c r="BH292" s="33"/>
      <c r="BI292" s="33">
        <f t="shared" si="59"/>
        <v>0</v>
      </c>
      <c r="BJ292" s="33"/>
      <c r="BK292" s="33"/>
      <c r="BL292" s="33"/>
      <c r="BM292" s="33"/>
      <c r="BN292" s="33"/>
      <c r="BO292" s="33"/>
      <c r="BP292" s="33"/>
      <c r="BQ292" s="33"/>
      <c r="BR292" s="33"/>
      <c r="BS292" s="33"/>
      <c r="BT292" s="33"/>
      <c r="BU292" s="33" t="s">
        <v>268</v>
      </c>
      <c r="BV292" s="33"/>
      <c r="BW292" s="33"/>
      <c r="BX292" s="33"/>
      <c r="BY292" s="33"/>
      <c r="BZ292" s="33"/>
      <c r="CA292" s="33"/>
      <c r="CB292" s="33"/>
      <c r="CC292" s="33"/>
      <c r="CD292" s="33"/>
      <c r="CE292" s="33"/>
      <c r="CF292" s="33"/>
      <c r="CG292" s="33" t="s">
        <v>268</v>
      </c>
      <c r="CH292" s="33" t="s">
        <v>268</v>
      </c>
      <c r="CI292" s="33" t="s">
        <v>268</v>
      </c>
      <c r="CJ292" s="33" t="s">
        <v>268</v>
      </c>
      <c r="CK292" s="33" t="s">
        <v>268</v>
      </c>
      <c r="CL292" s="33" t="s">
        <v>268</v>
      </c>
      <c r="CM292" s="33" t="s">
        <v>268</v>
      </c>
      <c r="CN292" s="33" t="s">
        <v>268</v>
      </c>
      <c r="CO292" s="33" t="s">
        <v>268</v>
      </c>
    </row>
    <row r="293" spans="1:93" s="12" customFormat="1" ht="16.5" customHeight="1" x14ac:dyDescent="0.15">
      <c r="A293" s="26">
        <v>31034001</v>
      </c>
      <c r="B293" s="26" t="s">
        <v>159</v>
      </c>
      <c r="C293" s="26" t="s">
        <v>281</v>
      </c>
      <c r="D293" s="26">
        <v>5</v>
      </c>
      <c r="E293" s="26" t="s">
        <v>262</v>
      </c>
      <c r="F293" s="26">
        <v>1</v>
      </c>
      <c r="G293" s="26" t="s">
        <v>104</v>
      </c>
      <c r="H293" s="26">
        <v>1</v>
      </c>
      <c r="I293" s="26" t="str">
        <f>VLOOKUP($L293,怪物模板!$A:$N,MATCH(角色!I$1,模板表头,0),0)</f>
        <v>phy</v>
      </c>
      <c r="J293" s="26"/>
      <c r="K293" s="26"/>
      <c r="L293" s="26" t="s">
        <v>376</v>
      </c>
      <c r="M293" s="26" t="str">
        <f>VLOOKUP($L293,怪物模板!$A:$N,MATCH(角色!M$1,模板表头,0),0)</f>
        <v>无对应英雄</v>
      </c>
      <c r="N293" s="26" t="str">
        <f>VLOOKUP($L293,怪物模板!$A:$N,MATCH(角色!N$1,模板表头,0),0)</f>
        <v>统一模板</v>
      </c>
      <c r="O293" s="26" t="s">
        <v>38</v>
      </c>
      <c r="P293" s="26">
        <v>2</v>
      </c>
      <c r="Q293" s="26">
        <v>2</v>
      </c>
      <c r="R293" s="26">
        <f>VLOOKUP(P293,辅助表!$A$2:$B$10,2,FALSE)</f>
        <v>2</v>
      </c>
      <c r="S293" s="26" t="str">
        <f>VLOOKUP($L293,怪物模板!$A:$N,MATCH(角色!S$1,模板表头,0),0)</f>
        <v>chaos</v>
      </c>
      <c r="T293" s="26" t="s">
        <v>39</v>
      </c>
      <c r="U293" s="26"/>
      <c r="V293" s="26" t="s">
        <v>290</v>
      </c>
      <c r="Y293" s="26"/>
      <c r="Z293" s="26"/>
      <c r="AA293" s="26"/>
      <c r="AB293" s="26">
        <v>99</v>
      </c>
      <c r="AC293" s="26">
        <v>99</v>
      </c>
      <c r="AD293" s="26"/>
      <c r="AE293" s="26">
        <f>IF(G293="BOSS",20,3)</f>
        <v>3</v>
      </c>
      <c r="AF293" s="26">
        <f>IF(G293="BOSS",20,0)</f>
        <v>0</v>
      </c>
      <c r="AG293" s="26" t="str">
        <f>VLOOKUP($L293,怪物模板!$A:$N,MATCH(角色!AG$1,模板表头,0),0)</f>
        <v>misc.5skills</v>
      </c>
      <c r="AH293" s="26">
        <f>IF(VLOOKUP($L293,怪物模板!$A:$N,MATCH(角色!AH$1,模板表头,0),0)=0,"",VLOOKUP($L293,怪物模板!$A:$N,MATCH(角色!AH$1,模板表头,0),0))</f>
        <v>11999011</v>
      </c>
      <c r="AI293" s="26">
        <f>IF(VLOOKUP($L293,怪物模板!$A:$N,MATCH(角色!AI$1,模板表头,0),0)=0,"",VLOOKUP($L293,怪物模板!$A:$N,MATCH(角色!AI$1,模板表头,0),0))</f>
        <v>11999012</v>
      </c>
      <c r="AJ293" s="26" t="str">
        <f>IF(VLOOKUP($L293,怪物模板!$A:$N,MATCH(角色!AJ$1,模板表头,0),0)=0,"",VLOOKUP($L293,怪物模板!$A:$N,MATCH(角色!AJ$1,模板表头,0),0))</f>
        <v/>
      </c>
      <c r="AK293" s="26" t="str">
        <f>IF(VLOOKUP($L293,怪物模板!$A:$N,MATCH(角色!AK$1,模板表头,0),0)=0,"",VLOOKUP($L293,怪物模板!$A:$N,MATCH(角色!AK$1,模板表头,0),0))</f>
        <v/>
      </c>
      <c r="AL293" s="26" t="str">
        <f>IF(VLOOKUP($L293,怪物模板!$A:$N,MATCH(角色!AL$1,模板表头,0),0)=0,"",VLOOKUP($L293,怪物模板!$A:$N,MATCH(角色!AL$1,模板表头,0),0))</f>
        <v/>
      </c>
      <c r="AM293" s="26" t="str">
        <f>VLOOKUP($L293,怪物模板!$A:$N,MATCH(角色!AM$1,模板表头,0),0)</f>
        <v>medievil</v>
      </c>
      <c r="AN293" s="26">
        <f>IF(T293="monster",0.8,IF(T293="boss",1.3,IF(T293="entity",1,IF(T293="guard",1.5,1))))</f>
        <v>0.8</v>
      </c>
      <c r="AO293" s="26">
        <v>1</v>
      </c>
      <c r="AP293" s="26"/>
      <c r="AQ293" s="26"/>
      <c r="AR293" s="26"/>
      <c r="AS293" s="26"/>
      <c r="AT293" s="26"/>
      <c r="AU293" s="26"/>
      <c r="AV293" s="26"/>
      <c r="AW293" s="26"/>
      <c r="AX293" s="26"/>
      <c r="AY293" s="26"/>
      <c r="AZ293" s="26"/>
      <c r="BA293" s="26"/>
      <c r="BB293" s="26"/>
      <c r="BC293" s="26"/>
      <c r="BD293" s="26"/>
      <c r="BE293" s="26"/>
      <c r="BF293" s="26"/>
      <c r="BG293" s="26"/>
      <c r="BH293" s="26"/>
      <c r="BI293" s="26">
        <f>IF(G293="BOSS",-7000,5000)</f>
        <v>5000</v>
      </c>
      <c r="BJ293" s="26">
        <f>IF(G293="BOSS",10000,5000)</f>
        <v>5000</v>
      </c>
      <c r="BK293" s="26"/>
      <c r="BL293" s="26"/>
      <c r="BM293" s="26">
        <v>20000</v>
      </c>
      <c r="BN293" s="26"/>
      <c r="BO293" s="26"/>
      <c r="BP293" s="26"/>
      <c r="BQ293" s="26"/>
      <c r="BR293" s="26"/>
      <c r="BS293" s="26"/>
      <c r="BT293" s="26"/>
      <c r="BU293" s="26">
        <f t="shared" ref="BU293:BU294" si="69">IF(OR(B293="骷髅战士",B293="骷髅法师"),-0.9,"")</f>
        <v>-0.9</v>
      </c>
      <c r="BV293" s="26"/>
      <c r="BW293" s="26"/>
      <c r="BX293" s="26"/>
      <c r="BY293" s="26"/>
      <c r="BZ293" s="26"/>
      <c r="CA293" s="26"/>
      <c r="CB293" s="26"/>
      <c r="CC293" s="26"/>
      <c r="CD293" s="26"/>
      <c r="CE293" s="26"/>
      <c r="CF293" s="26"/>
      <c r="CG293" s="26" t="str">
        <f>IF($G293="boss",5000,"")</f>
        <v/>
      </c>
      <c r="CH293" s="26" t="str">
        <f t="shared" ref="CH293:CO293" si="70">IF($G293="boss",5000,"")</f>
        <v/>
      </c>
      <c r="CI293" s="26" t="str">
        <f t="shared" si="70"/>
        <v/>
      </c>
      <c r="CJ293" s="26" t="str">
        <f t="shared" si="70"/>
        <v/>
      </c>
      <c r="CK293" s="26" t="str">
        <f t="shared" si="70"/>
        <v/>
      </c>
      <c r="CL293" s="26" t="str">
        <f t="shared" si="70"/>
        <v/>
      </c>
      <c r="CM293" s="26" t="str">
        <f t="shared" si="70"/>
        <v/>
      </c>
      <c r="CN293" s="26" t="str">
        <f t="shared" si="70"/>
        <v/>
      </c>
      <c r="CO293" s="26" t="str">
        <f t="shared" si="70"/>
        <v/>
      </c>
    </row>
    <row r="294" spans="1:93" s="12" customFormat="1" ht="16.5" customHeight="1" x14ac:dyDescent="0.15">
      <c r="A294" s="26">
        <v>31034002</v>
      </c>
      <c r="B294" s="26" t="s">
        <v>159</v>
      </c>
      <c r="C294" s="26" t="s">
        <v>282</v>
      </c>
      <c r="D294" s="26">
        <v>7</v>
      </c>
      <c r="E294" s="26" t="str">
        <f>E295</f>
        <v>guard1</v>
      </c>
      <c r="F294" s="26">
        <v>2</v>
      </c>
      <c r="G294" s="26" t="s">
        <v>104</v>
      </c>
      <c r="H294" s="26">
        <v>1</v>
      </c>
      <c r="I294" s="26" t="str">
        <f>VLOOKUP($L294,怪物模板!$A:$N,MATCH(角色!I$1,模板表头,0),0)</f>
        <v>phy</v>
      </c>
      <c r="J294" s="26"/>
      <c r="K294" s="26"/>
      <c r="L294" s="26" t="s">
        <v>400</v>
      </c>
      <c r="M294" s="26" t="str">
        <f>VLOOKUP($L294,怪物模板!$A:$N,MATCH(角色!M$1,模板表头,0),0)</f>
        <v>无对应英雄</v>
      </c>
      <c r="N294" s="26" t="str">
        <f>VLOOKUP($L294,怪物模板!$A:$N,MATCH(角色!N$1,模板表头,0),0)</f>
        <v>统一模板</v>
      </c>
      <c r="O294" s="26" t="s">
        <v>38</v>
      </c>
      <c r="P294" s="26">
        <v>2</v>
      </c>
      <c r="Q294" s="26">
        <v>2</v>
      </c>
      <c r="R294" s="26">
        <f>VLOOKUP(P294,辅助表!$A$2:$B$10,2,FALSE)</f>
        <v>2</v>
      </c>
      <c r="S294" s="26" t="str">
        <f>VLOOKUP($L294,怪物模板!$A:$N,MATCH(角色!S$1,模板表头,0),0)</f>
        <v>chaos</v>
      </c>
      <c r="T294" s="26" t="s">
        <v>176</v>
      </c>
      <c r="U294" s="26"/>
      <c r="V294" s="26" t="s">
        <v>258</v>
      </c>
      <c r="Y294" s="26"/>
      <c r="Z294" s="26"/>
      <c r="AA294" s="26"/>
      <c r="AB294" s="26">
        <v>99</v>
      </c>
      <c r="AC294" s="26">
        <v>99</v>
      </c>
      <c r="AD294" s="26"/>
      <c r="AE294" s="26">
        <f t="shared" ref="AE294:AE357" si="71">IF(G294="BOSS",20,3)</f>
        <v>3</v>
      </c>
      <c r="AF294" s="26">
        <f t="shared" ref="AF294:AF357" si="72">IF(G294="BOSS",20,0)</f>
        <v>0</v>
      </c>
      <c r="AG294" s="26" t="str">
        <f>VLOOKUP($L294,怪物模板!$A:$N,MATCH(角色!AG$1,模板表头,0),0)</f>
        <v>misc.5skills</v>
      </c>
      <c r="AH294" s="26">
        <f>IF(VLOOKUP($L294,怪物模板!$A:$N,MATCH(角色!AH$1,模板表头,0),0)=0,"",VLOOKUP($L294,怪物模板!$A:$N,MATCH(角色!AH$1,模板表头,0),0))</f>
        <v>11999011</v>
      </c>
      <c r="AI294" s="26">
        <f>IF(VLOOKUP($L294,怪物模板!$A:$N,MATCH(角色!AI$1,模板表头,0),0)=0,"",VLOOKUP($L294,怪物模板!$A:$N,MATCH(角色!AI$1,模板表头,0),0))</f>
        <v>11999012</v>
      </c>
      <c r="AJ294" s="26" t="str">
        <f>IF(VLOOKUP($L294,怪物模板!$A:$N,MATCH(角色!AJ$1,模板表头,0),0)=0,"",VLOOKUP($L294,怪物模板!$A:$N,MATCH(角色!AJ$1,模板表头,0),0))</f>
        <v/>
      </c>
      <c r="AK294" s="26" t="str">
        <f>IF(VLOOKUP($L294,怪物模板!$A:$N,MATCH(角色!AK$1,模板表头,0),0)=0,"",VLOOKUP($L294,怪物模板!$A:$N,MATCH(角色!AK$1,模板表头,0),0))</f>
        <v/>
      </c>
      <c r="AL294" s="26" t="str">
        <f>IF(VLOOKUP($L294,怪物模板!$A:$N,MATCH(角色!AL$1,模板表头,0),0)=0,"",VLOOKUP($L294,怪物模板!$A:$N,MATCH(角色!AL$1,模板表头,0),0))</f>
        <v/>
      </c>
      <c r="AM294" s="26" t="str">
        <f>VLOOKUP($L294,怪物模板!$A:$N,MATCH(角色!AM$1,模板表头,0),0)</f>
        <v>medievil</v>
      </c>
      <c r="AN294" s="26">
        <f>IF(T294="monster",0.8,IF(T294="boss",1.3,IF(T294="entity",1,IF(T294="guard",1.5,1))))</f>
        <v>1</v>
      </c>
      <c r="AO294" s="26">
        <v>1</v>
      </c>
      <c r="AP294" s="26"/>
      <c r="AQ294" s="26"/>
      <c r="AR294" s="26"/>
      <c r="AS294" s="26"/>
      <c r="AT294" s="26"/>
      <c r="AU294" s="26"/>
      <c r="AV294" s="26"/>
      <c r="AW294" s="26"/>
      <c r="AX294" s="26"/>
      <c r="AY294" s="26"/>
      <c r="AZ294" s="26"/>
      <c r="BA294" s="26"/>
      <c r="BB294" s="26"/>
      <c r="BC294" s="26"/>
      <c r="BD294" s="26"/>
      <c r="BE294" s="26"/>
      <c r="BF294" s="26"/>
      <c r="BG294" s="26"/>
      <c r="BH294" s="26"/>
      <c r="BI294" s="26">
        <f t="shared" ref="BI294:BI315" si="73">IF(G294="BOSS",-7000,5000)</f>
        <v>5000</v>
      </c>
      <c r="BJ294" s="26">
        <f t="shared" ref="BJ294:BJ315" si="74">IF(G294="BOSS",10000,5000)</f>
        <v>5000</v>
      </c>
      <c r="BK294" s="26"/>
      <c r="BL294" s="26"/>
      <c r="BM294" s="26">
        <v>20000</v>
      </c>
      <c r="BN294" s="26"/>
      <c r="BO294" s="26"/>
      <c r="BP294" s="26"/>
      <c r="BQ294" s="26"/>
      <c r="BR294" s="26"/>
      <c r="BS294" s="26"/>
      <c r="BT294" s="26"/>
      <c r="BU294" s="26">
        <f t="shared" si="69"/>
        <v>-0.9</v>
      </c>
      <c r="BV294" s="26"/>
      <c r="BW294" s="26"/>
      <c r="BX294" s="26"/>
      <c r="BY294" s="26"/>
      <c r="BZ294" s="26"/>
      <c r="CA294" s="26"/>
      <c r="CB294" s="26"/>
      <c r="CC294" s="26"/>
      <c r="CD294" s="26"/>
      <c r="CE294" s="26"/>
      <c r="CF294" s="26"/>
      <c r="CG294" s="26" t="str">
        <f t="shared" ref="CG294:CO320" si="75">IF($G294="boss",5000,"")</f>
        <v/>
      </c>
      <c r="CH294" s="26" t="str">
        <f t="shared" si="75"/>
        <v/>
      </c>
      <c r="CI294" s="26" t="str">
        <f t="shared" si="75"/>
        <v/>
      </c>
      <c r="CJ294" s="26" t="str">
        <f t="shared" si="75"/>
        <v/>
      </c>
      <c r="CK294" s="26" t="str">
        <f t="shared" si="75"/>
        <v/>
      </c>
      <c r="CL294" s="26" t="str">
        <f t="shared" si="75"/>
        <v/>
      </c>
      <c r="CM294" s="26" t="str">
        <f t="shared" si="75"/>
        <v/>
      </c>
      <c r="CN294" s="26" t="str">
        <f t="shared" si="75"/>
        <v/>
      </c>
      <c r="CO294" s="26" t="str">
        <f t="shared" si="75"/>
        <v/>
      </c>
    </row>
    <row r="295" spans="1:93" s="12" customFormat="1" ht="16.5" customHeight="1" x14ac:dyDescent="0.15">
      <c r="A295" s="26">
        <v>31034003</v>
      </c>
      <c r="B295" s="26" t="s">
        <v>175</v>
      </c>
      <c r="C295" s="26" t="s">
        <v>282</v>
      </c>
      <c r="D295" s="26">
        <v>7</v>
      </c>
      <c r="E295" s="26" t="str">
        <f>E293</f>
        <v>guard1</v>
      </c>
      <c r="F295" s="26">
        <v>2</v>
      </c>
      <c r="G295" s="26" t="s">
        <v>105</v>
      </c>
      <c r="H295" s="26">
        <v>3</v>
      </c>
      <c r="I295" s="26" t="str">
        <f>VLOOKUP($L295,怪物模板!$A:$N,MATCH(角色!I$1,模板表头,0),0)</f>
        <v>phy</v>
      </c>
      <c r="J295" s="26"/>
      <c r="K295" s="26"/>
      <c r="L295" s="26" t="s">
        <v>377</v>
      </c>
      <c r="M295" s="26" t="str">
        <f>VLOOKUP($L295,怪物模板!$A:$N,MATCH(角色!M$1,模板表头,0),0)</f>
        <v>骷髅法师</v>
      </c>
      <c r="N295" s="26" t="str">
        <f>VLOOKUP($L295,怪物模板!$A:$N,MATCH(角色!N$1,模板表头,0),0)</f>
        <v>统一模板</v>
      </c>
      <c r="O295" s="26" t="s">
        <v>41</v>
      </c>
      <c r="P295" s="26">
        <v>3</v>
      </c>
      <c r="Q295" s="26">
        <v>2</v>
      </c>
      <c r="R295" s="26">
        <f>VLOOKUP(P295,辅助表!$A$2:$B$10,2,FALSE)</f>
        <v>2</v>
      </c>
      <c r="S295" s="26" t="str">
        <f>VLOOKUP($L295,怪物模板!$A:$N,MATCH(角色!S$1,模板表头,0),0)</f>
        <v>horde</v>
      </c>
      <c r="T295" s="26" t="s">
        <v>39</v>
      </c>
      <c r="U295" s="26"/>
      <c r="V295" s="26" t="s">
        <v>290</v>
      </c>
      <c r="Y295" s="26"/>
      <c r="Z295" s="26"/>
      <c r="AA295" s="26"/>
      <c r="AB295" s="26">
        <v>99</v>
      </c>
      <c r="AC295" s="26">
        <v>99</v>
      </c>
      <c r="AD295" s="26"/>
      <c r="AE295" s="26">
        <f t="shared" si="71"/>
        <v>3</v>
      </c>
      <c r="AF295" s="26">
        <f t="shared" si="72"/>
        <v>0</v>
      </c>
      <c r="AG295" s="26" t="str">
        <f>VLOOKUP($L295,怪物模板!$A:$N,MATCH(角色!AG$1,模板表头,0),0)</f>
        <v>healer.blood_priest</v>
      </c>
      <c r="AH295" s="26">
        <f>IF(VLOOKUP($L295,怪物模板!$A:$N,MATCH(角色!AH$1,模板表头,0),0)=0,"",VLOOKUP($L295,怪物模板!$A:$N,MATCH(角色!AH$1,模板表头,0),0))</f>
        <v>11999015</v>
      </c>
      <c r="AI295" s="26">
        <f>IF(VLOOKUP($L295,怪物模板!$A:$N,MATCH(角色!AI$1,模板表头,0),0)=0,"",VLOOKUP($L295,怪物模板!$A:$N,MATCH(角色!AI$1,模板表头,0),0))</f>
        <v>11999016</v>
      </c>
      <c r="AJ295" s="26" t="str">
        <f>IF(VLOOKUP($L295,怪物模板!$A:$N,MATCH(角色!AJ$1,模板表头,0),0)=0,"",VLOOKUP($L295,怪物模板!$A:$N,MATCH(角色!AJ$1,模板表头,0),0))</f>
        <v/>
      </c>
      <c r="AK295" s="26" t="str">
        <f>IF(VLOOKUP($L295,怪物模板!$A:$N,MATCH(角色!AK$1,模板表头,0),0)=0,"",VLOOKUP($L295,怪物模板!$A:$N,MATCH(角色!AK$1,模板表头,0),0))</f>
        <v/>
      </c>
      <c r="AL295" s="26" t="str">
        <f>IF(VLOOKUP($L295,怪物模板!$A:$N,MATCH(角色!AL$1,模板表头,0),0)=0,"",VLOOKUP($L295,怪物模板!$A:$N,MATCH(角色!AL$1,模板表头,0),0))</f>
        <v/>
      </c>
      <c r="AM295" s="26" t="str">
        <f>VLOOKUP($L295,怪物模板!$A:$N,MATCH(角色!AM$1,模板表头,0),0)</f>
        <v>skeleton_mage</v>
      </c>
      <c r="AN295" s="26">
        <f>IF(T295="monster",0.8,IF(T295="boss",1.3,IF(T295="entity",1,IF(T295="guard",1.5,1))))</f>
        <v>0.8</v>
      </c>
      <c r="AO295" s="26">
        <v>1</v>
      </c>
      <c r="AP295" s="26"/>
      <c r="AQ295" s="26"/>
      <c r="AR295" s="26"/>
      <c r="AS295" s="26"/>
      <c r="AT295" s="26"/>
      <c r="AU295" s="26"/>
      <c r="AV295" s="26"/>
      <c r="AW295" s="26"/>
      <c r="AX295" s="26"/>
      <c r="AY295" s="26"/>
      <c r="AZ295" s="26"/>
      <c r="BA295" s="26"/>
      <c r="BB295" s="26"/>
      <c r="BC295" s="26"/>
      <c r="BD295" s="26"/>
      <c r="BE295" s="26"/>
      <c r="BF295" s="26"/>
      <c r="BG295" s="26"/>
      <c r="BH295" s="26"/>
      <c r="BI295" s="26">
        <f t="shared" si="73"/>
        <v>5000</v>
      </c>
      <c r="BJ295" s="26">
        <f t="shared" si="74"/>
        <v>5000</v>
      </c>
      <c r="BK295" s="26"/>
      <c r="BL295" s="26"/>
      <c r="BM295" s="26">
        <v>20000</v>
      </c>
      <c r="BN295" s="26"/>
      <c r="BO295" s="26"/>
      <c r="BP295" s="26"/>
      <c r="BQ295" s="26"/>
      <c r="BR295" s="26"/>
      <c r="BS295" s="26"/>
      <c r="BT295" s="26"/>
      <c r="BU295" s="26">
        <f>IF(OR(B295="骷髅战士",B295="骷髅法师"),-0.9,"")</f>
        <v>-0.9</v>
      </c>
      <c r="BV295" s="26"/>
      <c r="BW295" s="26"/>
      <c r="BX295" s="26"/>
      <c r="BY295" s="26"/>
      <c r="BZ295" s="26"/>
      <c r="CA295" s="26"/>
      <c r="CB295" s="26"/>
      <c r="CC295" s="26"/>
      <c r="CD295" s="26"/>
      <c r="CE295" s="26"/>
      <c r="CF295" s="26"/>
      <c r="CG295" s="26" t="str">
        <f t="shared" ref="CG295:CO295" si="76">IF($G295="boss",5000,"")</f>
        <v/>
      </c>
      <c r="CH295" s="26" t="str">
        <f t="shared" si="76"/>
        <v/>
      </c>
      <c r="CI295" s="26" t="str">
        <f t="shared" si="76"/>
        <v/>
      </c>
      <c r="CJ295" s="26" t="str">
        <f t="shared" si="76"/>
        <v/>
      </c>
      <c r="CK295" s="26" t="str">
        <f t="shared" si="76"/>
        <v/>
      </c>
      <c r="CL295" s="26" t="str">
        <f t="shared" si="76"/>
        <v/>
      </c>
      <c r="CM295" s="26" t="str">
        <f t="shared" si="76"/>
        <v/>
      </c>
      <c r="CN295" s="26" t="str">
        <f t="shared" si="76"/>
        <v/>
      </c>
      <c r="CO295" s="26" t="str">
        <f t="shared" si="76"/>
        <v/>
      </c>
    </row>
    <row r="296" spans="1:93" s="12" customFormat="1" ht="16.5" customHeight="1" x14ac:dyDescent="0.15">
      <c r="A296" s="26">
        <v>31034004</v>
      </c>
      <c r="B296" s="26" t="s">
        <v>163</v>
      </c>
      <c r="C296" s="26" t="s">
        <v>464</v>
      </c>
      <c r="D296" s="26">
        <v>10</v>
      </c>
      <c r="E296" s="26" t="str">
        <f>E294</f>
        <v>guard1</v>
      </c>
      <c r="F296" s="26">
        <v>3</v>
      </c>
      <c r="G296" s="26" t="s">
        <v>106</v>
      </c>
      <c r="H296" s="26">
        <v>1</v>
      </c>
      <c r="I296" s="26" t="str">
        <f>VLOOKUP($L296,怪物模板!$A:$N,MATCH(角色!I$1,模板表头,0),0)</f>
        <v>mag</v>
      </c>
      <c r="J296" s="26"/>
      <c r="K296" s="26"/>
      <c r="L296" s="26" t="s">
        <v>501</v>
      </c>
      <c r="M296" s="26" t="str">
        <f>VLOOKUP($L296,怪物模板!$A:$N,MATCH(角色!M$1,模板表头,0),0)</f>
        <v>死亡骑士</v>
      </c>
      <c r="N296" s="26" t="str">
        <f>VLOOKUP($L296,怪物模板!$A:$N,MATCH(角色!N$1,模板表头,0),0)</f>
        <v>统一BOSS模板</v>
      </c>
      <c r="O296" s="26" t="s">
        <v>38</v>
      </c>
      <c r="P296" s="26">
        <v>7</v>
      </c>
      <c r="Q296" s="26">
        <v>3</v>
      </c>
      <c r="R296" s="26">
        <f>VLOOKUP(P296,辅助表!$A$2:$B$10,2,FALSE)</f>
        <v>4</v>
      </c>
      <c r="S296" s="26" t="str">
        <f>VLOOKUP($L296,怪物模板!$A:$N,MATCH(角色!S$1,模板表头,0),0)</f>
        <v>chaos</v>
      </c>
      <c r="T296" s="26" t="s">
        <v>27</v>
      </c>
      <c r="U296" s="26" t="s">
        <v>261</v>
      </c>
      <c r="V296" s="26" t="s">
        <v>290</v>
      </c>
      <c r="Y296" s="26"/>
      <c r="Z296" s="26"/>
      <c r="AA296" s="26"/>
      <c r="AB296" s="26">
        <v>99</v>
      </c>
      <c r="AC296" s="26">
        <v>99</v>
      </c>
      <c r="AD296" s="26"/>
      <c r="AE296" s="26">
        <f t="shared" si="71"/>
        <v>20</v>
      </c>
      <c r="AF296" s="26">
        <f t="shared" si="72"/>
        <v>20</v>
      </c>
      <c r="AG296" s="26" t="str">
        <f>VLOOKUP($L296,怪物模板!$A:$N,MATCH(角色!AG$1,模板表头,0),0)</f>
        <v>melee.knight_rider</v>
      </c>
      <c r="AH296" s="26">
        <f>IF(VLOOKUP($L296,怪物模板!$A:$N,MATCH(角色!AH$1,模板表头,0),0)=0,"",VLOOKUP($L296,怪物模板!$A:$N,MATCH(角色!AH$1,模板表头,0),0))</f>
        <v>11660301</v>
      </c>
      <c r="AI296" s="26">
        <f>IF(VLOOKUP($L296,怪物模板!$A:$N,MATCH(角色!AI$1,模板表头,0),0)=0,"",VLOOKUP($L296,怪物模板!$A:$N,MATCH(角色!AI$1,模板表头,0),0))</f>
        <v>11660302</v>
      </c>
      <c r="AJ296" s="26">
        <f>IF(VLOOKUP($L296,怪物模板!$A:$N,MATCH(角色!AJ$1,模板表头,0),0)=0,"",VLOOKUP($L296,怪物模板!$A:$N,MATCH(角色!AJ$1,模板表头,0),0))</f>
        <v>11660303</v>
      </c>
      <c r="AK296" s="26">
        <f>IF(VLOOKUP($L296,怪物模板!$A:$N,MATCH(角色!AK$1,模板表头,0),0)=0,"",VLOOKUP($L296,怪物模板!$A:$N,MATCH(角色!AK$1,模板表头,0),0))</f>
        <v>11660304</v>
      </c>
      <c r="AL296" s="26" t="str">
        <f>IF(VLOOKUP($L296,怪物模板!$A:$N,MATCH(角色!AL$1,模板表头,0),0)=0,"",VLOOKUP($L296,怪物模板!$A:$N,MATCH(角色!AL$1,模板表头,0),0))</f>
        <v/>
      </c>
      <c r="AM296" s="26" t="str">
        <f>VLOOKUP($L296,怪物模板!$A:$N,MATCH(角色!AM$1,模板表头,0),0)</f>
        <v>lich_king</v>
      </c>
      <c r="AN296" s="26">
        <v>1.5</v>
      </c>
      <c r="AO296" s="26">
        <v>1</v>
      </c>
      <c r="AP296" s="26"/>
      <c r="AQ296" s="26"/>
      <c r="AR296" s="26" t="s">
        <v>181</v>
      </c>
      <c r="AS296" s="26"/>
      <c r="AT296" s="26"/>
      <c r="AU296" s="26"/>
      <c r="AV296" s="26"/>
      <c r="AW296" s="26"/>
      <c r="AX296" s="26"/>
      <c r="AY296" s="26"/>
      <c r="AZ296" s="26"/>
      <c r="BA296" s="26"/>
      <c r="BB296" s="26"/>
      <c r="BC296" s="26"/>
      <c r="BD296" s="26"/>
      <c r="BE296" s="26"/>
      <c r="BF296" s="26"/>
      <c r="BG296" s="26"/>
      <c r="BH296" s="26"/>
      <c r="BI296" s="26">
        <f t="shared" si="73"/>
        <v>-7000</v>
      </c>
      <c r="BJ296" s="26">
        <f t="shared" si="74"/>
        <v>10000</v>
      </c>
      <c r="BK296" s="26"/>
      <c r="BL296" s="26"/>
      <c r="BM296" s="26">
        <v>20000</v>
      </c>
      <c r="BN296" s="26"/>
      <c r="BO296" s="26"/>
      <c r="BP296" s="26"/>
      <c r="BQ296" s="26"/>
      <c r="BR296" s="26"/>
      <c r="BS296" s="26"/>
      <c r="BT296" s="26"/>
      <c r="BU296" s="26">
        <v>-1</v>
      </c>
      <c r="BV296" s="26"/>
      <c r="BW296" s="26"/>
      <c r="BX296" s="26"/>
      <c r="BY296" s="26"/>
      <c r="BZ296" s="26"/>
      <c r="CA296" s="26"/>
      <c r="CB296" s="26"/>
      <c r="CC296" s="26"/>
      <c r="CD296" s="26"/>
      <c r="CE296" s="26"/>
      <c r="CF296" s="26"/>
      <c r="CG296" s="26">
        <f t="shared" ref="CG296:CO296" si="77">IF($G296="boss",5000,"")</f>
        <v>5000</v>
      </c>
      <c r="CH296" s="26">
        <f t="shared" si="77"/>
        <v>5000</v>
      </c>
      <c r="CI296" s="26">
        <f t="shared" si="77"/>
        <v>5000</v>
      </c>
      <c r="CJ296" s="26">
        <f t="shared" si="77"/>
        <v>5000</v>
      </c>
      <c r="CK296" s="26">
        <f t="shared" si="77"/>
        <v>5000</v>
      </c>
      <c r="CL296" s="26">
        <f t="shared" si="77"/>
        <v>5000</v>
      </c>
      <c r="CM296" s="26">
        <f t="shared" si="77"/>
        <v>5000</v>
      </c>
      <c r="CN296" s="26">
        <f t="shared" si="77"/>
        <v>5000</v>
      </c>
      <c r="CO296" s="26">
        <f t="shared" si="77"/>
        <v>5000</v>
      </c>
    </row>
    <row r="297" spans="1:93" s="12" customFormat="1" ht="16.5" customHeight="1" x14ac:dyDescent="0.15">
      <c r="A297" s="26">
        <v>31034006</v>
      </c>
      <c r="B297" s="26" t="s">
        <v>40</v>
      </c>
      <c r="C297" s="26" t="s">
        <v>465</v>
      </c>
      <c r="D297" s="26">
        <v>10</v>
      </c>
      <c r="E297" s="26" t="str">
        <f>E296</f>
        <v>guard1</v>
      </c>
      <c r="F297" s="26">
        <v>4</v>
      </c>
      <c r="G297" s="26" t="s">
        <v>104</v>
      </c>
      <c r="H297" s="26">
        <v>2</v>
      </c>
      <c r="I297" s="26" t="str">
        <f>VLOOKUP($L297,怪物模板!$A:$N,MATCH(角色!I$1,模板表头,0),0)</f>
        <v>phy</v>
      </c>
      <c r="J297" s="26"/>
      <c r="K297" s="26"/>
      <c r="L297" s="26" t="s">
        <v>401</v>
      </c>
      <c r="M297" s="26" t="str">
        <f>VLOOKUP($L297,怪物模板!$A:$N,MATCH(角色!M$1,模板表头,0),0)</f>
        <v>无对应英雄</v>
      </c>
      <c r="N297" s="26" t="str">
        <f>VLOOKUP($L297,怪物模板!$A:$N,MATCH(角色!N$1,模板表头,0),0)</f>
        <v>新增突袭小招，大招改为引导</v>
      </c>
      <c r="O297" s="26" t="s">
        <v>38</v>
      </c>
      <c r="P297" s="26">
        <v>3</v>
      </c>
      <c r="Q297" s="26">
        <v>2</v>
      </c>
      <c r="R297" s="26">
        <f>VLOOKUP(P297,辅助表!$A$2:$B$10,2,FALSE)</f>
        <v>2</v>
      </c>
      <c r="S297" s="26" t="str">
        <f>VLOOKUP($L297,怪物模板!$A:$N,MATCH(角色!S$1,模板表头,0),0)</f>
        <v>horde</v>
      </c>
      <c r="T297" s="26" t="s">
        <v>39</v>
      </c>
      <c r="U297" s="26"/>
      <c r="V297" s="26" t="s">
        <v>290</v>
      </c>
      <c r="Y297" s="26"/>
      <c r="Z297" s="26"/>
      <c r="AA297" s="26"/>
      <c r="AB297" s="26">
        <v>99</v>
      </c>
      <c r="AC297" s="26">
        <v>99</v>
      </c>
      <c r="AD297" s="26"/>
      <c r="AE297" s="26">
        <f t="shared" si="71"/>
        <v>3</v>
      </c>
      <c r="AF297" s="26">
        <f t="shared" si="72"/>
        <v>0</v>
      </c>
      <c r="AG297" s="26" t="str">
        <f>VLOOKUP($L297,怪物模板!$A:$N,MATCH(角色!AG$1,模板表头,0),0)</f>
        <v>misc.5skills</v>
      </c>
      <c r="AH297" s="26">
        <f>IF(VLOOKUP($L297,怪物模板!$A:$N,MATCH(角色!AH$1,模板表头,0),0)=0,"",VLOOKUP($L297,怪物模板!$A:$N,MATCH(角色!AH$1,模板表头,0),0))</f>
        <v>11980101</v>
      </c>
      <c r="AI297" s="26">
        <f>IF(VLOOKUP($L297,怪物模板!$A:$N,MATCH(角色!AI$1,模板表头,0),0)=0,"",VLOOKUP($L297,怪物模板!$A:$N,MATCH(角色!AI$1,模板表头,0),0))</f>
        <v>11999536</v>
      </c>
      <c r="AJ297" s="26">
        <f>IF(VLOOKUP($L297,怪物模板!$A:$N,MATCH(角色!AJ$1,模板表头,0),0)=0,"",VLOOKUP($L297,怪物模板!$A:$N,MATCH(角色!AJ$1,模板表头,0),0))</f>
        <v>11999537</v>
      </c>
      <c r="AK297" s="26" t="str">
        <f>IF(VLOOKUP($L297,怪物模板!$A:$N,MATCH(角色!AK$1,模板表头,0),0)=0,"",VLOOKUP($L297,怪物模板!$A:$N,MATCH(角色!AK$1,模板表头,0),0))</f>
        <v/>
      </c>
      <c r="AL297" s="26" t="str">
        <f>IF(VLOOKUP($L297,怪物模板!$A:$N,MATCH(角色!AL$1,模板表头,0),0)=0,"",VLOOKUP($L297,怪物模板!$A:$N,MATCH(角色!AL$1,模板表头,0),0))</f>
        <v/>
      </c>
      <c r="AM297" s="26" t="str">
        <f>VLOOKUP($L297,怪物模板!$A:$N,MATCH(角色!AM$1,模板表头,0),0)</f>
        <v>rogue</v>
      </c>
      <c r="AN297" s="26">
        <f>IF(T297="monster",0.8,IF(T297="boss",1.3,IF(T297="entity",1,IF(T297="guard",1.5,1))))</f>
        <v>0.8</v>
      </c>
      <c r="AO297" s="26">
        <v>1</v>
      </c>
      <c r="AP297" s="26"/>
      <c r="AQ297" s="26"/>
      <c r="AR297" s="26"/>
      <c r="AS297" s="26"/>
      <c r="AT297" s="26"/>
      <c r="AU297" s="26"/>
      <c r="AV297" s="26"/>
      <c r="AW297" s="26"/>
      <c r="AX297" s="26"/>
      <c r="AY297" s="26"/>
      <c r="AZ297" s="26"/>
      <c r="BA297" s="26"/>
      <c r="BB297" s="26"/>
      <c r="BC297" s="26"/>
      <c r="BD297" s="26"/>
      <c r="BE297" s="26"/>
      <c r="BF297" s="26"/>
      <c r="BG297" s="26"/>
      <c r="BH297" s="26"/>
      <c r="BI297" s="26">
        <f t="shared" si="73"/>
        <v>5000</v>
      </c>
      <c r="BJ297" s="26">
        <f t="shared" si="74"/>
        <v>5000</v>
      </c>
      <c r="BK297" s="26"/>
      <c r="BL297" s="26"/>
      <c r="BM297" s="26">
        <v>20000</v>
      </c>
      <c r="BN297" s="26"/>
      <c r="BO297" s="26"/>
      <c r="BP297" s="26"/>
      <c r="BQ297" s="26"/>
      <c r="BR297" s="26"/>
      <c r="BS297" s="26"/>
      <c r="BT297" s="26"/>
      <c r="BU297" s="26" t="str">
        <f>IF(OR(B297="骷髅战士",B297="骷髅法师"),-0.9,"")</f>
        <v/>
      </c>
      <c r="BV297" s="26"/>
      <c r="BW297" s="26"/>
      <c r="BX297" s="26"/>
      <c r="BY297" s="26"/>
      <c r="BZ297" s="26"/>
      <c r="CA297" s="26"/>
      <c r="CB297" s="26"/>
      <c r="CC297" s="26"/>
      <c r="CD297" s="26"/>
      <c r="CE297" s="26"/>
      <c r="CF297" s="26"/>
      <c r="CG297" s="26" t="str">
        <f t="shared" ref="CG297:CO298" si="78">IF($G297="boss",5000,"")</f>
        <v/>
      </c>
      <c r="CH297" s="26" t="str">
        <f t="shared" si="78"/>
        <v/>
      </c>
      <c r="CI297" s="26" t="str">
        <f t="shared" si="78"/>
        <v/>
      </c>
      <c r="CJ297" s="26" t="str">
        <f t="shared" si="78"/>
        <v/>
      </c>
      <c r="CK297" s="26" t="str">
        <f t="shared" si="78"/>
        <v/>
      </c>
      <c r="CL297" s="26" t="str">
        <f t="shared" si="78"/>
        <v/>
      </c>
      <c r="CM297" s="26" t="str">
        <f t="shared" si="78"/>
        <v/>
      </c>
      <c r="CN297" s="26" t="str">
        <f t="shared" si="78"/>
        <v/>
      </c>
      <c r="CO297" s="26" t="str">
        <f t="shared" si="78"/>
        <v/>
      </c>
    </row>
    <row r="298" spans="1:93" s="12" customFormat="1" ht="16.5" customHeight="1" x14ac:dyDescent="0.15">
      <c r="A298" s="26">
        <v>31034007</v>
      </c>
      <c r="B298" s="26" t="s">
        <v>160</v>
      </c>
      <c r="C298" s="26" t="s">
        <v>466</v>
      </c>
      <c r="D298" s="26">
        <v>10</v>
      </c>
      <c r="E298" s="26" t="str">
        <f>E295</f>
        <v>guard1</v>
      </c>
      <c r="F298" s="26">
        <v>4</v>
      </c>
      <c r="G298" s="26" t="s">
        <v>105</v>
      </c>
      <c r="H298" s="26">
        <v>3</v>
      </c>
      <c r="I298" s="26" t="str">
        <f>VLOOKUP($L298,怪物模板!$A:$N,MATCH(角色!I$1,模板表头,0),0)</f>
        <v>phy</v>
      </c>
      <c r="J298" s="26"/>
      <c r="K298" s="26"/>
      <c r="L298" s="26" t="s">
        <v>377</v>
      </c>
      <c r="M298" s="26" t="str">
        <f>VLOOKUP($L298,怪物模板!$A:$N,MATCH(角色!M$1,模板表头,0),0)</f>
        <v>骷髅法师</v>
      </c>
      <c r="N298" s="26" t="str">
        <f>VLOOKUP($L298,怪物模板!$A:$N,MATCH(角色!N$1,模板表头,0),0)</f>
        <v>统一模板</v>
      </c>
      <c r="O298" s="26" t="s">
        <v>41</v>
      </c>
      <c r="P298" s="26">
        <v>3</v>
      </c>
      <c r="Q298" s="26">
        <v>2</v>
      </c>
      <c r="R298" s="26">
        <f>VLOOKUP(P298,辅助表!$A$2:$B$10,2,FALSE)</f>
        <v>2</v>
      </c>
      <c r="S298" s="26" t="str">
        <f>VLOOKUP($L298,怪物模板!$A:$N,MATCH(角色!S$1,模板表头,0),0)</f>
        <v>horde</v>
      </c>
      <c r="T298" s="26" t="s">
        <v>39</v>
      </c>
      <c r="U298" s="26"/>
      <c r="V298" s="26" t="s">
        <v>290</v>
      </c>
      <c r="Y298" s="26"/>
      <c r="Z298" s="26"/>
      <c r="AA298" s="26"/>
      <c r="AB298" s="26">
        <v>99</v>
      </c>
      <c r="AC298" s="26">
        <v>99</v>
      </c>
      <c r="AD298" s="26"/>
      <c r="AE298" s="26">
        <f t="shared" si="71"/>
        <v>3</v>
      </c>
      <c r="AF298" s="26">
        <f t="shared" si="72"/>
        <v>0</v>
      </c>
      <c r="AG298" s="26" t="str">
        <f>VLOOKUP($L298,怪物模板!$A:$N,MATCH(角色!AG$1,模板表头,0),0)</f>
        <v>healer.blood_priest</v>
      </c>
      <c r="AH298" s="26">
        <f>IF(VLOOKUP($L298,怪物模板!$A:$N,MATCH(角色!AH$1,模板表头,0),0)=0,"",VLOOKUP($L298,怪物模板!$A:$N,MATCH(角色!AH$1,模板表头,0),0))</f>
        <v>11999015</v>
      </c>
      <c r="AI298" s="26">
        <f>IF(VLOOKUP($L298,怪物模板!$A:$N,MATCH(角色!AI$1,模板表头,0),0)=0,"",VLOOKUP($L298,怪物模板!$A:$N,MATCH(角色!AI$1,模板表头,0),0))</f>
        <v>11999016</v>
      </c>
      <c r="AJ298" s="26" t="str">
        <f>IF(VLOOKUP($L298,怪物模板!$A:$N,MATCH(角色!AJ$1,模板表头,0),0)=0,"",VLOOKUP($L298,怪物模板!$A:$N,MATCH(角色!AJ$1,模板表头,0),0))</f>
        <v/>
      </c>
      <c r="AK298" s="26" t="str">
        <f>IF(VLOOKUP($L298,怪物模板!$A:$N,MATCH(角色!AK$1,模板表头,0),0)=0,"",VLOOKUP($L298,怪物模板!$A:$N,MATCH(角色!AK$1,模板表头,0),0))</f>
        <v/>
      </c>
      <c r="AL298" s="26" t="str">
        <f>IF(VLOOKUP($L298,怪物模板!$A:$N,MATCH(角色!AL$1,模板表头,0),0)=0,"",VLOOKUP($L298,怪物模板!$A:$N,MATCH(角色!AL$1,模板表头,0),0))</f>
        <v/>
      </c>
      <c r="AM298" s="26" t="str">
        <f>VLOOKUP($L298,怪物模板!$A:$N,MATCH(角色!AM$1,模板表头,0),0)</f>
        <v>skeleton_mage</v>
      </c>
      <c r="AN298" s="26">
        <f>IF(T298="monster",0.8,IF(T298="boss",1.3,IF(T298="entity",1,IF(T298="guard",1.5,1))))</f>
        <v>0.8</v>
      </c>
      <c r="AO298" s="26">
        <v>1</v>
      </c>
      <c r="AP298" s="26"/>
      <c r="AQ298" s="26"/>
      <c r="AR298" s="26"/>
      <c r="AS298" s="26"/>
      <c r="AT298" s="26"/>
      <c r="AU298" s="26"/>
      <c r="AV298" s="26"/>
      <c r="AW298" s="26"/>
      <c r="AX298" s="26"/>
      <c r="AY298" s="26"/>
      <c r="AZ298" s="26"/>
      <c r="BA298" s="26"/>
      <c r="BB298" s="26"/>
      <c r="BC298" s="26"/>
      <c r="BD298" s="26"/>
      <c r="BE298" s="26"/>
      <c r="BF298" s="26"/>
      <c r="BG298" s="26"/>
      <c r="BH298" s="26"/>
      <c r="BI298" s="26">
        <f t="shared" si="73"/>
        <v>5000</v>
      </c>
      <c r="BJ298" s="26">
        <f t="shared" si="74"/>
        <v>5000</v>
      </c>
      <c r="BK298" s="26"/>
      <c r="BL298" s="26"/>
      <c r="BM298" s="26">
        <v>20000</v>
      </c>
      <c r="BN298" s="26"/>
      <c r="BO298" s="26"/>
      <c r="BP298" s="26"/>
      <c r="BQ298" s="26"/>
      <c r="BR298" s="26"/>
      <c r="BS298" s="26"/>
      <c r="BT298" s="26"/>
      <c r="BU298" s="26"/>
      <c r="BV298" s="26"/>
      <c r="BW298" s="26"/>
      <c r="BX298" s="26"/>
      <c r="BY298" s="26"/>
      <c r="BZ298" s="26"/>
      <c r="CA298" s="26"/>
      <c r="CB298" s="26"/>
      <c r="CC298" s="26"/>
      <c r="CD298" s="26"/>
      <c r="CE298" s="26"/>
      <c r="CF298" s="26"/>
      <c r="CG298" s="26" t="str">
        <f t="shared" si="78"/>
        <v/>
      </c>
      <c r="CH298" s="26" t="str">
        <f t="shared" si="78"/>
        <v/>
      </c>
      <c r="CI298" s="26" t="str">
        <f t="shared" si="78"/>
        <v/>
      </c>
      <c r="CJ298" s="26" t="str">
        <f t="shared" si="78"/>
        <v/>
      </c>
      <c r="CK298" s="26" t="str">
        <f t="shared" si="78"/>
        <v/>
      </c>
      <c r="CL298" s="26" t="str">
        <f t="shared" si="78"/>
        <v/>
      </c>
      <c r="CM298" s="26" t="str">
        <f t="shared" si="78"/>
        <v/>
      </c>
      <c r="CN298" s="26" t="str">
        <f t="shared" si="78"/>
        <v/>
      </c>
      <c r="CO298" s="26" t="str">
        <f t="shared" si="78"/>
        <v/>
      </c>
    </row>
    <row r="299" spans="1:93" s="12" customFormat="1" x14ac:dyDescent="0.15">
      <c r="A299" s="26">
        <v>31034009</v>
      </c>
      <c r="B299" s="26" t="s">
        <v>25</v>
      </c>
      <c r="C299" s="26" t="s">
        <v>284</v>
      </c>
      <c r="D299" s="26">
        <v>12</v>
      </c>
      <c r="E299" s="26" t="str">
        <f>E297</f>
        <v>guard1</v>
      </c>
      <c r="F299" s="26">
        <v>5</v>
      </c>
      <c r="G299" s="26" t="s">
        <v>104</v>
      </c>
      <c r="H299" s="26">
        <v>3</v>
      </c>
      <c r="I299" s="26" t="str">
        <f>VLOOKUP($L299,怪物模板!$A:$N,MATCH(角色!I$1,模板表头,0),0)</f>
        <v>phy</v>
      </c>
      <c r="J299" s="26"/>
      <c r="K299" s="26"/>
      <c r="L299" s="26" t="s">
        <v>25</v>
      </c>
      <c r="M299" s="26" t="str">
        <f>VLOOKUP($L299,怪物模板!$A:$N,MATCH(角色!M$1,模板表头,0),0)</f>
        <v>骷髅射手</v>
      </c>
      <c r="N299" s="26" t="str">
        <f>VLOOKUP($L299,怪物模板!$A:$N,MATCH(角色!N$1,模板表头,0),0)</f>
        <v>统一模板</v>
      </c>
      <c r="O299" s="26" t="s">
        <v>38</v>
      </c>
      <c r="P299" s="26">
        <v>1</v>
      </c>
      <c r="Q299" s="26">
        <v>1</v>
      </c>
      <c r="R299" s="26">
        <f>VLOOKUP(P299,辅助表!$A$2:$B$10,2,FALSE)</f>
        <v>1</v>
      </c>
      <c r="S299" s="26" t="str">
        <f>VLOOKUP($L299,怪物模板!$A:$N,MATCH(角色!S$1,模板表头,0),0)</f>
        <v>horde</v>
      </c>
      <c r="T299" s="26" t="s">
        <v>39</v>
      </c>
      <c r="U299" s="26"/>
      <c r="V299" s="26" t="s">
        <v>258</v>
      </c>
      <c r="Y299" s="26"/>
      <c r="Z299" s="26"/>
      <c r="AA299" s="26"/>
      <c r="AB299" s="26">
        <v>99</v>
      </c>
      <c r="AC299" s="26">
        <v>99</v>
      </c>
      <c r="AD299" s="26"/>
      <c r="AE299" s="26">
        <f t="shared" si="71"/>
        <v>3</v>
      </c>
      <c r="AF299" s="26">
        <f t="shared" si="72"/>
        <v>0</v>
      </c>
      <c r="AG299" s="26" t="str">
        <f>VLOOKUP($L299,怪物模板!$A:$N,MATCH(角色!AG$1,模板表头,0),0)</f>
        <v>misc.5skills</v>
      </c>
      <c r="AH299" s="26">
        <f>IF(VLOOKUP($L299,怪物模板!$A:$N,MATCH(角色!AH$1,模板表头,0),0)=0,"",VLOOKUP($L299,怪物模板!$A:$N,MATCH(角色!AH$1,模板表头,0),0))</f>
        <v>11690101</v>
      </c>
      <c r="AI299" s="26">
        <f>IF(VLOOKUP($L299,怪物模板!$A:$N,MATCH(角色!AI$1,模板表头,0),0)=0,"",VLOOKUP($L299,怪物模板!$A:$N,MATCH(角色!AI$1,模板表头,0),0))</f>
        <v>11690102</v>
      </c>
      <c r="AJ299" s="26" t="str">
        <f>IF(VLOOKUP($L299,怪物模板!$A:$N,MATCH(角色!AJ$1,模板表头,0),0)=0,"",VLOOKUP($L299,怪物模板!$A:$N,MATCH(角色!AJ$1,模板表头,0),0))</f>
        <v/>
      </c>
      <c r="AK299" s="26" t="str">
        <f>IF(VLOOKUP($L299,怪物模板!$A:$N,MATCH(角色!AK$1,模板表头,0),0)=0,"",VLOOKUP($L299,怪物模板!$A:$N,MATCH(角色!AK$1,模板表头,0),0))</f>
        <v/>
      </c>
      <c r="AL299" s="26" t="str">
        <f>IF(VLOOKUP($L299,怪物模板!$A:$N,MATCH(角色!AL$1,模板表头,0),0)=0,"",VLOOKUP($L299,怪物模板!$A:$N,MATCH(角色!AL$1,模板表头,0),0))</f>
        <v/>
      </c>
      <c r="AM299" s="26" t="str">
        <f>VLOOKUP($L299,怪物模板!$A:$N,MATCH(角色!AM$1,模板表头,0),0)</f>
        <v>skeleton_archer_npc</v>
      </c>
      <c r="AN299" s="26">
        <f>IF(T299="monster",0.8,IF(T299="boss",1.3,IF(T299="entity",1,IF(T299="guard",1.5,1))))</f>
        <v>0.8</v>
      </c>
      <c r="AO299" s="26">
        <v>1</v>
      </c>
      <c r="AP299" s="26"/>
      <c r="AQ299" s="26"/>
      <c r="AR299" s="26"/>
      <c r="AS299" s="26"/>
      <c r="AT299" s="26"/>
      <c r="AU299" s="26"/>
      <c r="AV299" s="26"/>
      <c r="AW299" s="26"/>
      <c r="AX299" s="26"/>
      <c r="AY299" s="26"/>
      <c r="AZ299" s="26"/>
      <c r="BA299" s="26"/>
      <c r="BB299" s="26"/>
      <c r="BC299" s="26"/>
      <c r="BD299" s="26"/>
      <c r="BE299" s="26"/>
      <c r="BF299" s="26"/>
      <c r="BG299" s="26"/>
      <c r="BH299" s="26"/>
      <c r="BI299" s="26">
        <f t="shared" si="73"/>
        <v>5000</v>
      </c>
      <c r="BJ299" s="26">
        <f t="shared" si="74"/>
        <v>5000</v>
      </c>
      <c r="BK299" s="26"/>
      <c r="BL299" s="26"/>
      <c r="BM299" s="26">
        <v>20000</v>
      </c>
      <c r="BN299" s="26"/>
      <c r="BO299" s="26"/>
      <c r="BP299" s="26"/>
      <c r="BQ299" s="26"/>
      <c r="BR299" s="26"/>
      <c r="BS299" s="26"/>
      <c r="BT299" s="26"/>
      <c r="BU299" s="26" t="str">
        <f t="shared" ref="BU299:BU307" si="79">IF(OR(B299="骷髅战士",B299="骷髅法师"),-0.9,"")</f>
        <v/>
      </c>
      <c r="BV299" s="26"/>
      <c r="BW299" s="26"/>
      <c r="BX299" s="26"/>
      <c r="BY299" s="26"/>
      <c r="BZ299" s="26"/>
      <c r="CA299" s="26"/>
      <c r="CB299" s="26"/>
      <c r="CC299" s="26"/>
      <c r="CD299" s="26"/>
      <c r="CE299" s="26"/>
      <c r="CF299" s="26"/>
      <c r="CG299" s="26" t="str">
        <f t="shared" si="75"/>
        <v/>
      </c>
      <c r="CH299" s="26" t="str">
        <f t="shared" si="75"/>
        <v/>
      </c>
      <c r="CI299" s="26" t="str">
        <f t="shared" si="75"/>
        <v/>
      </c>
      <c r="CJ299" s="26" t="str">
        <f t="shared" si="75"/>
        <v/>
      </c>
      <c r="CK299" s="26" t="str">
        <f t="shared" si="75"/>
        <v/>
      </c>
      <c r="CL299" s="26" t="str">
        <f t="shared" si="75"/>
        <v/>
      </c>
      <c r="CM299" s="26" t="str">
        <f t="shared" si="75"/>
        <v/>
      </c>
      <c r="CN299" s="26" t="str">
        <f t="shared" si="75"/>
        <v/>
      </c>
      <c r="CO299" s="26" t="str">
        <f t="shared" si="75"/>
        <v/>
      </c>
    </row>
    <row r="300" spans="1:93" s="12" customFormat="1" ht="16.5" customHeight="1" x14ac:dyDescent="0.15">
      <c r="A300" s="26">
        <v>31034010</v>
      </c>
      <c r="B300" s="26" t="s">
        <v>163</v>
      </c>
      <c r="C300" s="26" t="s">
        <v>285</v>
      </c>
      <c r="D300" s="26">
        <v>15</v>
      </c>
      <c r="E300" s="26" t="str">
        <f t="shared" ref="E300:E321" si="80">E299</f>
        <v>guard1</v>
      </c>
      <c r="F300" s="26">
        <v>6</v>
      </c>
      <c r="G300" s="26" t="s">
        <v>105</v>
      </c>
      <c r="H300" s="26">
        <v>1</v>
      </c>
      <c r="I300" s="26" t="str">
        <f>VLOOKUP($L300,怪物模板!$A:$N,MATCH(角色!I$1,模板表头,0),0)</f>
        <v>mag</v>
      </c>
      <c r="J300" s="26"/>
      <c r="K300" s="26"/>
      <c r="L300" s="26" t="s">
        <v>501</v>
      </c>
      <c r="M300" s="26" t="str">
        <f>VLOOKUP($L300,怪物模板!$A:$N,MATCH(角色!M$1,模板表头,0),0)</f>
        <v>死亡骑士</v>
      </c>
      <c r="N300" s="26" t="str">
        <f>VLOOKUP($L300,怪物模板!$A:$N,MATCH(角色!N$1,模板表头,0),0)</f>
        <v>统一BOSS模板</v>
      </c>
      <c r="O300" s="26" t="s">
        <v>38</v>
      </c>
      <c r="P300" s="26">
        <v>7</v>
      </c>
      <c r="Q300" s="26">
        <v>3</v>
      </c>
      <c r="R300" s="26">
        <f>VLOOKUP(P300,辅助表!$A$2:$B$10,2,FALSE)</f>
        <v>4</v>
      </c>
      <c r="S300" s="26" t="str">
        <f>VLOOKUP($L300,怪物模板!$A:$N,MATCH(角色!S$1,模板表头,0),0)</f>
        <v>chaos</v>
      </c>
      <c r="T300" s="26" t="s">
        <v>176</v>
      </c>
      <c r="U300" s="26"/>
      <c r="V300" s="26" t="s">
        <v>290</v>
      </c>
      <c r="Y300" s="26"/>
      <c r="Z300" s="26"/>
      <c r="AA300" s="26"/>
      <c r="AB300" s="26">
        <v>99</v>
      </c>
      <c r="AC300" s="26">
        <v>99</v>
      </c>
      <c r="AD300" s="26"/>
      <c r="AE300" s="26">
        <f t="shared" si="71"/>
        <v>3</v>
      </c>
      <c r="AF300" s="26">
        <f t="shared" si="72"/>
        <v>0</v>
      </c>
      <c r="AG300" s="26" t="str">
        <f>VLOOKUP($L300,怪物模板!$A:$N,MATCH(角色!AG$1,模板表头,0),0)</f>
        <v>melee.knight_rider</v>
      </c>
      <c r="AH300" s="26">
        <f>IF(VLOOKUP($L300,怪物模板!$A:$N,MATCH(角色!AH$1,模板表头,0),0)=0,"",VLOOKUP($L300,怪物模板!$A:$N,MATCH(角色!AH$1,模板表头,0),0))</f>
        <v>11660301</v>
      </c>
      <c r="AI300" s="26">
        <f>IF(VLOOKUP($L300,怪物模板!$A:$N,MATCH(角色!AI$1,模板表头,0),0)=0,"",VLOOKUP($L300,怪物模板!$A:$N,MATCH(角色!AI$1,模板表头,0),0))</f>
        <v>11660302</v>
      </c>
      <c r="AJ300" s="26">
        <f>IF(VLOOKUP($L300,怪物模板!$A:$N,MATCH(角色!AJ$1,模板表头,0),0)=0,"",VLOOKUP($L300,怪物模板!$A:$N,MATCH(角色!AJ$1,模板表头,0),0))</f>
        <v>11660303</v>
      </c>
      <c r="AK300" s="26">
        <f>IF(VLOOKUP($L300,怪物模板!$A:$N,MATCH(角色!AK$1,模板表头,0),0)=0,"",VLOOKUP($L300,怪物模板!$A:$N,MATCH(角色!AK$1,模板表头,0),0))</f>
        <v>11660304</v>
      </c>
      <c r="AL300" s="26" t="str">
        <f>IF(VLOOKUP($L300,怪物模板!$A:$N,MATCH(角色!AL$1,模板表头,0),0)=0,"",VLOOKUP($L300,怪物模板!$A:$N,MATCH(角色!AL$1,模板表头,0),0))</f>
        <v/>
      </c>
      <c r="AM300" s="26" t="str">
        <f>VLOOKUP($L300,怪物模板!$A:$N,MATCH(角色!AM$1,模板表头,0),0)</f>
        <v>lich_king</v>
      </c>
      <c r="AN300" s="26">
        <v>1</v>
      </c>
      <c r="AO300" s="26">
        <v>1</v>
      </c>
      <c r="AP300" s="26"/>
      <c r="AQ300" s="26"/>
      <c r="AR300" s="26"/>
      <c r="AS300" s="26"/>
      <c r="AT300" s="26"/>
      <c r="AU300" s="26">
        <v>230021</v>
      </c>
      <c r="AV300" s="26"/>
      <c r="AW300" s="26"/>
      <c r="AX300" s="26"/>
      <c r="AY300" s="26"/>
      <c r="AZ300" s="26"/>
      <c r="BA300" s="26"/>
      <c r="BB300" s="26"/>
      <c r="BC300" s="26"/>
      <c r="BD300" s="26"/>
      <c r="BE300" s="26"/>
      <c r="BF300" s="26"/>
      <c r="BG300" s="26"/>
      <c r="BH300" s="26"/>
      <c r="BI300" s="26">
        <f t="shared" si="73"/>
        <v>5000</v>
      </c>
      <c r="BJ300" s="26">
        <f t="shared" si="74"/>
        <v>5000</v>
      </c>
      <c r="BK300" s="26"/>
      <c r="BL300" s="26"/>
      <c r="BM300" s="26">
        <v>20000</v>
      </c>
      <c r="BN300" s="26"/>
      <c r="BO300" s="26"/>
      <c r="BP300" s="26"/>
      <c r="BQ300" s="26"/>
      <c r="BR300" s="26"/>
      <c r="BS300" s="26"/>
      <c r="BT300" s="26"/>
      <c r="BU300" s="26" t="str">
        <f t="shared" si="79"/>
        <v/>
      </c>
      <c r="BV300" s="26"/>
      <c r="BW300" s="26"/>
      <c r="BX300" s="26"/>
      <c r="BY300" s="26"/>
      <c r="BZ300" s="26"/>
      <c r="CA300" s="26"/>
      <c r="CB300" s="26"/>
      <c r="CC300" s="26"/>
      <c r="CD300" s="26"/>
      <c r="CE300" s="26"/>
      <c r="CF300" s="26"/>
      <c r="CG300" s="26" t="str">
        <f t="shared" ref="CG300:CO303" si="81">IF($G300="boss",5000,"")</f>
        <v/>
      </c>
      <c r="CH300" s="26" t="str">
        <f t="shared" si="81"/>
        <v/>
      </c>
      <c r="CI300" s="26" t="str">
        <f t="shared" si="81"/>
        <v/>
      </c>
      <c r="CJ300" s="26" t="str">
        <f t="shared" si="81"/>
        <v/>
      </c>
      <c r="CK300" s="26" t="str">
        <f t="shared" si="81"/>
        <v/>
      </c>
      <c r="CL300" s="26" t="str">
        <f t="shared" si="81"/>
        <v/>
      </c>
      <c r="CM300" s="26" t="str">
        <f t="shared" si="81"/>
        <v/>
      </c>
      <c r="CN300" s="26" t="str">
        <f t="shared" si="81"/>
        <v/>
      </c>
      <c r="CO300" s="26" t="str">
        <f t="shared" si="81"/>
        <v/>
      </c>
    </row>
    <row r="301" spans="1:93" s="12" customFormat="1" ht="16.5" customHeight="1" x14ac:dyDescent="0.15">
      <c r="A301" s="26">
        <v>31034011</v>
      </c>
      <c r="B301" s="26" t="s">
        <v>179</v>
      </c>
      <c r="C301" s="26" t="s">
        <v>285</v>
      </c>
      <c r="D301" s="26">
        <v>15</v>
      </c>
      <c r="E301" s="26" t="str">
        <f t="shared" si="80"/>
        <v>guard1</v>
      </c>
      <c r="F301" s="26">
        <v>6</v>
      </c>
      <c r="G301" s="26" t="s">
        <v>105</v>
      </c>
      <c r="H301" s="26">
        <v>4</v>
      </c>
      <c r="I301" s="26" t="str">
        <f>VLOOKUP($L301,怪物模板!$A:$N,MATCH(角色!I$1,模板表头,0),0)</f>
        <v>phy</v>
      </c>
      <c r="J301" s="26"/>
      <c r="K301" s="26"/>
      <c r="L301" s="26" t="s">
        <v>399</v>
      </c>
      <c r="M301" s="26" t="str">
        <f>VLOOKUP($L301,怪物模板!$A:$N,MATCH(角色!M$1,模板表头,0),0)</f>
        <v>骷髅法师</v>
      </c>
      <c r="N301" s="26" t="str">
        <f>VLOOKUP($L301,怪物模板!$A:$N,MATCH(角色!N$1,模板表头,0),0)</f>
        <v>统一模板</v>
      </c>
      <c r="O301" s="26" t="s">
        <v>38</v>
      </c>
      <c r="P301" s="26">
        <v>6</v>
      </c>
      <c r="Q301" s="26">
        <v>3</v>
      </c>
      <c r="R301" s="26">
        <f>VLOOKUP(P301,辅助表!$A$2:$B$10,2,FALSE)</f>
        <v>4</v>
      </c>
      <c r="S301" s="26" t="str">
        <f>VLOOKUP($L301,怪物模板!$A:$N,MATCH(角色!S$1,模板表头,0),0)</f>
        <v>horde</v>
      </c>
      <c r="T301" s="26" t="s">
        <v>176</v>
      </c>
      <c r="U301" s="26"/>
      <c r="V301" s="26" t="s">
        <v>258</v>
      </c>
      <c r="Y301" s="26"/>
      <c r="Z301" s="26"/>
      <c r="AA301" s="26"/>
      <c r="AB301" s="26">
        <v>99</v>
      </c>
      <c r="AC301" s="26">
        <v>99</v>
      </c>
      <c r="AD301" s="26"/>
      <c r="AE301" s="26">
        <f t="shared" si="71"/>
        <v>3</v>
      </c>
      <c r="AF301" s="26">
        <f t="shared" si="72"/>
        <v>0</v>
      </c>
      <c r="AG301" s="26" t="str">
        <f>VLOOKUP($L301,怪物模板!$A:$N,MATCH(角色!AG$1,模板表头,0),0)</f>
        <v>healer.blood_priest</v>
      </c>
      <c r="AH301" s="26">
        <f>IF(VLOOKUP($L301,怪物模板!$A:$N,MATCH(角色!AH$1,模板表头,0),0)=0,"",VLOOKUP($L301,怪物模板!$A:$N,MATCH(角色!AH$1,模板表头,0),0))</f>
        <v>11999015</v>
      </c>
      <c r="AI301" s="26">
        <f>IF(VLOOKUP($L301,怪物模板!$A:$N,MATCH(角色!AI$1,模板表头,0),0)=0,"",VLOOKUP($L301,怪物模板!$A:$N,MATCH(角色!AI$1,模板表头,0),0))</f>
        <v>11999016</v>
      </c>
      <c r="AJ301" s="26" t="str">
        <f>IF(VLOOKUP($L301,怪物模板!$A:$N,MATCH(角色!AJ$1,模板表头,0),0)=0,"",VLOOKUP($L301,怪物模板!$A:$N,MATCH(角色!AJ$1,模板表头,0),0))</f>
        <v/>
      </c>
      <c r="AK301" s="26" t="str">
        <f>IF(VLOOKUP($L301,怪物模板!$A:$N,MATCH(角色!AK$1,模板表头,0),0)=0,"",VLOOKUP($L301,怪物模板!$A:$N,MATCH(角色!AK$1,模板表头,0),0))</f>
        <v/>
      </c>
      <c r="AL301" s="26" t="str">
        <f>IF(VLOOKUP($L301,怪物模板!$A:$N,MATCH(角色!AL$1,模板表头,0),0)=0,"",VLOOKUP($L301,怪物模板!$A:$N,MATCH(角色!AL$1,模板表头,0),0))</f>
        <v/>
      </c>
      <c r="AM301" s="26" t="str">
        <f>VLOOKUP($L301,怪物模板!$A:$N,MATCH(角色!AM$1,模板表头,0),0)</f>
        <v>skeleton_mage</v>
      </c>
      <c r="AN301" s="26">
        <v>1</v>
      </c>
      <c r="AO301" s="26">
        <v>1</v>
      </c>
      <c r="AP301" s="26"/>
      <c r="AQ301" s="26"/>
      <c r="AR301" s="26"/>
      <c r="AS301" s="26"/>
      <c r="AT301" s="26"/>
      <c r="AU301" s="26"/>
      <c r="AV301" s="26"/>
      <c r="AW301" s="26"/>
      <c r="AX301" s="26"/>
      <c r="AY301" s="26"/>
      <c r="AZ301" s="26"/>
      <c r="BA301" s="26"/>
      <c r="BB301" s="26"/>
      <c r="BC301" s="26"/>
      <c r="BD301" s="26"/>
      <c r="BE301" s="26"/>
      <c r="BF301" s="26"/>
      <c r="BG301" s="26"/>
      <c r="BH301" s="26"/>
      <c r="BI301" s="26">
        <f t="shared" si="73"/>
        <v>5000</v>
      </c>
      <c r="BJ301" s="26">
        <f t="shared" si="74"/>
        <v>5000</v>
      </c>
      <c r="BK301" s="26"/>
      <c r="BL301" s="26"/>
      <c r="BM301" s="26">
        <v>20000</v>
      </c>
      <c r="BN301" s="26"/>
      <c r="BO301" s="26"/>
      <c r="BP301" s="26"/>
      <c r="BQ301" s="26"/>
      <c r="BR301" s="26"/>
      <c r="BS301" s="26"/>
      <c r="BT301" s="26"/>
      <c r="BU301" s="26" t="str">
        <f t="shared" si="79"/>
        <v/>
      </c>
      <c r="BV301" s="26"/>
      <c r="BW301" s="26"/>
      <c r="BX301" s="26"/>
      <c r="BY301" s="26"/>
      <c r="BZ301" s="26"/>
      <c r="CA301" s="26"/>
      <c r="CB301" s="26"/>
      <c r="CC301" s="26"/>
      <c r="CD301" s="26"/>
      <c r="CE301" s="26"/>
      <c r="CF301" s="26"/>
      <c r="CG301" s="26" t="str">
        <f t="shared" si="81"/>
        <v/>
      </c>
      <c r="CH301" s="26" t="str">
        <f t="shared" si="81"/>
        <v/>
      </c>
      <c r="CI301" s="26" t="str">
        <f t="shared" si="81"/>
        <v/>
      </c>
      <c r="CJ301" s="26" t="str">
        <f t="shared" si="81"/>
        <v/>
      </c>
      <c r="CK301" s="26" t="str">
        <f t="shared" si="81"/>
        <v/>
      </c>
      <c r="CL301" s="26" t="str">
        <f t="shared" si="81"/>
        <v/>
      </c>
      <c r="CM301" s="26" t="str">
        <f t="shared" si="81"/>
        <v/>
      </c>
      <c r="CN301" s="26" t="str">
        <f t="shared" si="81"/>
        <v/>
      </c>
      <c r="CO301" s="26" t="str">
        <f t="shared" si="81"/>
        <v/>
      </c>
    </row>
    <row r="302" spans="1:93" s="12" customFormat="1" x14ac:dyDescent="0.15">
      <c r="A302" s="26">
        <v>31034012</v>
      </c>
      <c r="B302" s="26" t="s">
        <v>178</v>
      </c>
      <c r="C302" s="26" t="s">
        <v>285</v>
      </c>
      <c r="D302" s="26">
        <v>15</v>
      </c>
      <c r="E302" s="26" t="str">
        <f t="shared" si="80"/>
        <v>guard1</v>
      </c>
      <c r="F302" s="26">
        <v>6</v>
      </c>
      <c r="G302" s="26" t="s">
        <v>104</v>
      </c>
      <c r="H302" s="26">
        <v>2</v>
      </c>
      <c r="I302" s="26" t="str">
        <f>VLOOKUP($L302,怪物模板!$A:$N,MATCH(角色!I$1,模板表头,0),0)</f>
        <v>phy</v>
      </c>
      <c r="J302" s="26"/>
      <c r="K302" s="26"/>
      <c r="L302" s="26" t="s">
        <v>400</v>
      </c>
      <c r="M302" s="26" t="str">
        <f>VLOOKUP($L302,怪物模板!$A:$N,MATCH(角色!M$1,模板表头,0),0)</f>
        <v>无对应英雄</v>
      </c>
      <c r="N302" s="26" t="str">
        <f>VLOOKUP($L302,怪物模板!$A:$N,MATCH(角色!N$1,模板表头,0),0)</f>
        <v>统一模板</v>
      </c>
      <c r="O302" s="26" t="s">
        <v>38</v>
      </c>
      <c r="P302" s="26">
        <v>5</v>
      </c>
      <c r="Q302" s="26">
        <v>3</v>
      </c>
      <c r="R302" s="26">
        <f>VLOOKUP(P302,辅助表!$A$2:$B$10,2,FALSE)</f>
        <v>3</v>
      </c>
      <c r="S302" s="26" t="str">
        <f>VLOOKUP($L302,怪物模板!$A:$N,MATCH(角色!S$1,模板表头,0),0)</f>
        <v>chaos</v>
      </c>
      <c r="T302" s="26" t="s">
        <v>185</v>
      </c>
      <c r="U302" s="26"/>
      <c r="V302" s="26" t="s">
        <v>290</v>
      </c>
      <c r="Y302" s="26"/>
      <c r="Z302" s="26"/>
      <c r="AA302" s="26"/>
      <c r="AB302" s="26">
        <v>99</v>
      </c>
      <c r="AC302" s="26">
        <v>99</v>
      </c>
      <c r="AD302" s="26"/>
      <c r="AE302" s="26">
        <f t="shared" si="71"/>
        <v>3</v>
      </c>
      <c r="AF302" s="26">
        <f t="shared" si="72"/>
        <v>0</v>
      </c>
      <c r="AG302" s="26" t="str">
        <f>VLOOKUP($L302,怪物模板!$A:$N,MATCH(角色!AG$1,模板表头,0),0)</f>
        <v>misc.5skills</v>
      </c>
      <c r="AH302" s="26">
        <f>IF(VLOOKUP($L302,怪物模板!$A:$N,MATCH(角色!AH$1,模板表头,0),0)=0,"",VLOOKUP($L302,怪物模板!$A:$N,MATCH(角色!AH$1,模板表头,0),0))</f>
        <v>11999011</v>
      </c>
      <c r="AI302" s="26">
        <f>IF(VLOOKUP($L302,怪物模板!$A:$N,MATCH(角色!AI$1,模板表头,0),0)=0,"",VLOOKUP($L302,怪物模板!$A:$N,MATCH(角色!AI$1,模板表头,0),0))</f>
        <v>11999012</v>
      </c>
      <c r="AJ302" s="26" t="str">
        <f>IF(VLOOKUP($L302,怪物模板!$A:$N,MATCH(角色!AJ$1,模板表头,0),0)=0,"",VLOOKUP($L302,怪物模板!$A:$N,MATCH(角色!AJ$1,模板表头,0),0))</f>
        <v/>
      </c>
      <c r="AK302" s="26" t="str">
        <f>IF(VLOOKUP($L302,怪物模板!$A:$N,MATCH(角色!AK$1,模板表头,0),0)=0,"",VLOOKUP($L302,怪物模板!$A:$N,MATCH(角色!AK$1,模板表头,0),0))</f>
        <v/>
      </c>
      <c r="AL302" s="26" t="str">
        <f>IF(VLOOKUP($L302,怪物模板!$A:$N,MATCH(角色!AL$1,模板表头,0),0)=0,"",VLOOKUP($L302,怪物模板!$A:$N,MATCH(角色!AL$1,模板表头,0),0))</f>
        <v/>
      </c>
      <c r="AM302" s="26" t="str">
        <f>VLOOKUP($L302,怪物模板!$A:$N,MATCH(角色!AM$1,模板表头,0),0)</f>
        <v>medievil</v>
      </c>
      <c r="AN302" s="26">
        <f>IF(T302="monster",0.8,IF(T302="boss",1.3,IF(T302="entity",1,IF(T302="guard",1.5,1))))</f>
        <v>1</v>
      </c>
      <c r="AO302" s="26">
        <v>1</v>
      </c>
      <c r="AP302" s="26"/>
      <c r="AQ302" s="26"/>
      <c r="AR302" s="26"/>
      <c r="AS302" s="26"/>
      <c r="AT302" s="26"/>
      <c r="AU302" s="26"/>
      <c r="AV302" s="26"/>
      <c r="AW302" s="26"/>
      <c r="AX302" s="26"/>
      <c r="AY302" s="26"/>
      <c r="AZ302" s="26"/>
      <c r="BA302" s="26"/>
      <c r="BB302" s="26"/>
      <c r="BC302" s="26"/>
      <c r="BD302" s="26"/>
      <c r="BE302" s="26"/>
      <c r="BF302" s="26"/>
      <c r="BG302" s="26"/>
      <c r="BH302" s="26"/>
      <c r="BI302" s="26">
        <f t="shared" si="73"/>
        <v>5000</v>
      </c>
      <c r="BJ302" s="26">
        <f t="shared" si="74"/>
        <v>5000</v>
      </c>
      <c r="BK302" s="26"/>
      <c r="BL302" s="26"/>
      <c r="BM302" s="26">
        <v>20000</v>
      </c>
      <c r="BN302" s="26"/>
      <c r="BO302" s="26"/>
      <c r="BP302" s="26"/>
      <c r="BQ302" s="26"/>
      <c r="BR302" s="26"/>
      <c r="BS302" s="26"/>
      <c r="BT302" s="26"/>
      <c r="BU302" s="26" t="str">
        <f t="shared" si="79"/>
        <v/>
      </c>
      <c r="BV302" s="26"/>
      <c r="BW302" s="26"/>
      <c r="BX302" s="26"/>
      <c r="BY302" s="26"/>
      <c r="BZ302" s="26"/>
      <c r="CA302" s="26"/>
      <c r="CB302" s="26"/>
      <c r="CC302" s="26"/>
      <c r="CD302" s="26"/>
      <c r="CE302" s="26"/>
      <c r="CF302" s="26"/>
      <c r="CG302" s="26" t="str">
        <f t="shared" si="81"/>
        <v/>
      </c>
      <c r="CH302" s="26" t="str">
        <f t="shared" si="81"/>
        <v/>
      </c>
      <c r="CI302" s="26" t="str">
        <f t="shared" si="81"/>
        <v/>
      </c>
      <c r="CJ302" s="26" t="str">
        <f t="shared" si="81"/>
        <v/>
      </c>
      <c r="CK302" s="26" t="str">
        <f t="shared" si="81"/>
        <v/>
      </c>
      <c r="CL302" s="26" t="str">
        <f t="shared" si="81"/>
        <v/>
      </c>
      <c r="CM302" s="26" t="str">
        <f t="shared" si="81"/>
        <v/>
      </c>
      <c r="CN302" s="26" t="str">
        <f t="shared" si="81"/>
        <v/>
      </c>
      <c r="CO302" s="26" t="str">
        <f t="shared" si="81"/>
        <v/>
      </c>
    </row>
    <row r="303" spans="1:93" s="12" customFormat="1" x14ac:dyDescent="0.15">
      <c r="A303" s="26">
        <v>31034013</v>
      </c>
      <c r="B303" s="26" t="s">
        <v>88</v>
      </c>
      <c r="C303" s="26" t="s">
        <v>285</v>
      </c>
      <c r="D303" s="26">
        <v>15</v>
      </c>
      <c r="E303" s="26" t="str">
        <f t="shared" si="80"/>
        <v>guard1</v>
      </c>
      <c r="F303" s="26">
        <v>6</v>
      </c>
      <c r="G303" s="26" t="s">
        <v>106</v>
      </c>
      <c r="H303" s="26">
        <v>4</v>
      </c>
      <c r="I303" s="26" t="str">
        <f>VLOOKUP($L303,怪物模板!$A:$N,MATCH(角色!I$1,模板表头,0),0)</f>
        <v>mag</v>
      </c>
      <c r="J303" s="26"/>
      <c r="K303" s="26"/>
      <c r="L303" s="26" t="s">
        <v>404</v>
      </c>
      <c r="M303" s="26" t="str">
        <f>VLOOKUP($L303,怪物模板!$A:$N,MATCH(角色!M$1,模板表头,0),0)</f>
        <v>瘟疫骑士</v>
      </c>
      <c r="N303" s="26" t="str">
        <f>VLOOKUP($L303,怪物模板!$A:$N,MATCH(角色!N$1,模板表头,0),0)</f>
        <v>同英雄技能</v>
      </c>
      <c r="O303" s="26" t="s">
        <v>37</v>
      </c>
      <c r="P303" s="26">
        <v>4</v>
      </c>
      <c r="Q303" s="26">
        <v>3</v>
      </c>
      <c r="R303" s="26">
        <f>VLOOKUP(P303,辅助表!$A$2:$B$10,2,FALSE)</f>
        <v>3</v>
      </c>
      <c r="S303" s="26" t="str">
        <f>VLOOKUP($L303,怪物模板!$A:$N,MATCH(角色!S$1,模板表头,0),0)</f>
        <v>chaos</v>
      </c>
      <c r="T303" s="26" t="s">
        <v>27</v>
      </c>
      <c r="U303" s="26" t="s">
        <v>261</v>
      </c>
      <c r="V303" s="26"/>
      <c r="Y303" s="26"/>
      <c r="Z303" s="26"/>
      <c r="AA303" s="26"/>
      <c r="AB303" s="26">
        <v>99</v>
      </c>
      <c r="AC303" s="26">
        <v>99</v>
      </c>
      <c r="AD303" s="26"/>
      <c r="AE303" s="26">
        <f t="shared" si="71"/>
        <v>20</v>
      </c>
      <c r="AF303" s="26">
        <f t="shared" si="72"/>
        <v>20</v>
      </c>
      <c r="AG303" s="26" t="str">
        <f>VLOOKUP($L303,怪物模板!$A:$N,MATCH(角色!AG$1,模板表头,0),0)</f>
        <v>misc.5skills</v>
      </c>
      <c r="AH303" s="26">
        <f>IF(VLOOKUP($L303,怪物模板!$A:$N,MATCH(角色!AH$1,模板表头,0),0)=0,"",VLOOKUP($L303,怪物模板!$A:$N,MATCH(角色!AH$1,模板表头,0),0))</f>
        <v>11860101</v>
      </c>
      <c r="AI303" s="26">
        <f>IF(VLOOKUP($L303,怪物模板!$A:$N,MATCH(角色!AI$1,模板表头,0),0)=0,"",VLOOKUP($L303,怪物模板!$A:$N,MATCH(角色!AI$1,模板表头,0),0))</f>
        <v>11860102</v>
      </c>
      <c r="AJ303" s="26">
        <f>IF(VLOOKUP($L303,怪物模板!$A:$N,MATCH(角色!AJ$1,模板表头,0),0)=0,"",VLOOKUP($L303,怪物模板!$A:$N,MATCH(角色!AJ$1,模板表头,0),0))</f>
        <v>11860103</v>
      </c>
      <c r="AK303" s="26" t="str">
        <f>IF(VLOOKUP($L303,怪物模板!$A:$N,MATCH(角色!AK$1,模板表头,0),0)=0,"",VLOOKUP($L303,怪物模板!$A:$N,MATCH(角色!AK$1,模板表头,0),0))</f>
        <v/>
      </c>
      <c r="AL303" s="26" t="str">
        <f>IF(VLOOKUP($L303,怪物模板!$A:$N,MATCH(角色!AL$1,模板表头,0),0)=0,"",VLOOKUP($L303,怪物模板!$A:$N,MATCH(角色!AL$1,模板表头,0),0))</f>
        <v/>
      </c>
      <c r="AM303" s="26" t="str">
        <f>VLOOKUP($L303,怪物模板!$A:$N,MATCH(角色!AM$1,模板表头,0),0)</f>
        <v>sylvanas</v>
      </c>
      <c r="AN303" s="26">
        <v>1.5</v>
      </c>
      <c r="AO303" s="26">
        <v>1</v>
      </c>
      <c r="AP303" s="26"/>
      <c r="AQ303" s="26"/>
      <c r="AR303" s="26" t="s">
        <v>180</v>
      </c>
      <c r="AS303" s="26"/>
      <c r="AT303" s="26"/>
      <c r="AU303" s="26">
        <v>230011</v>
      </c>
      <c r="AV303" s="26"/>
      <c r="AW303" s="26"/>
      <c r="AX303" s="26"/>
      <c r="AY303" s="26"/>
      <c r="AZ303" s="26"/>
      <c r="BA303" s="26"/>
      <c r="BB303" s="26"/>
      <c r="BC303" s="26"/>
      <c r="BD303" s="26"/>
      <c r="BE303" s="26"/>
      <c r="BF303" s="26"/>
      <c r="BG303" s="26"/>
      <c r="BH303" s="26"/>
      <c r="BI303" s="26">
        <f t="shared" si="73"/>
        <v>-7000</v>
      </c>
      <c r="BJ303" s="26">
        <f t="shared" si="74"/>
        <v>10000</v>
      </c>
      <c r="BK303" s="26"/>
      <c r="BL303" s="26"/>
      <c r="BM303" s="26">
        <v>20000</v>
      </c>
      <c r="BN303" s="26"/>
      <c r="BO303" s="26"/>
      <c r="BP303" s="26"/>
      <c r="BQ303" s="26"/>
      <c r="BR303" s="26"/>
      <c r="BS303" s="26"/>
      <c r="BT303" s="26"/>
      <c r="BU303" s="26" t="str">
        <f t="shared" si="79"/>
        <v/>
      </c>
      <c r="BV303" s="26"/>
      <c r="BW303" s="26"/>
      <c r="BX303" s="26"/>
      <c r="BY303" s="26"/>
      <c r="BZ303" s="26"/>
      <c r="CA303" s="26"/>
      <c r="CB303" s="26"/>
      <c r="CC303" s="26"/>
      <c r="CD303" s="26"/>
      <c r="CE303" s="26"/>
      <c r="CF303" s="26"/>
      <c r="CG303" s="26">
        <f t="shared" si="81"/>
        <v>5000</v>
      </c>
      <c r="CH303" s="26">
        <f t="shared" si="81"/>
        <v>5000</v>
      </c>
      <c r="CI303" s="26">
        <f t="shared" si="81"/>
        <v>5000</v>
      </c>
      <c r="CJ303" s="26">
        <f t="shared" si="81"/>
        <v>5000</v>
      </c>
      <c r="CK303" s="26">
        <f t="shared" si="81"/>
        <v>5000</v>
      </c>
      <c r="CL303" s="26">
        <f t="shared" si="81"/>
        <v>5000</v>
      </c>
      <c r="CM303" s="26">
        <f t="shared" si="81"/>
        <v>5000</v>
      </c>
      <c r="CN303" s="26">
        <f t="shared" si="81"/>
        <v>5000</v>
      </c>
      <c r="CO303" s="26">
        <f t="shared" si="81"/>
        <v>5000</v>
      </c>
    </row>
    <row r="304" spans="1:93" s="12" customFormat="1" ht="16.5" customHeight="1" x14ac:dyDescent="0.15">
      <c r="A304" s="26">
        <v>31034014</v>
      </c>
      <c r="B304" s="26" t="s">
        <v>174</v>
      </c>
      <c r="C304" s="26" t="s">
        <v>286</v>
      </c>
      <c r="D304" s="26">
        <v>15</v>
      </c>
      <c r="E304" s="26" t="str">
        <f t="shared" si="80"/>
        <v>guard1</v>
      </c>
      <c r="F304" s="26">
        <v>7</v>
      </c>
      <c r="G304" s="26" t="s">
        <v>104</v>
      </c>
      <c r="H304" s="26">
        <v>2</v>
      </c>
      <c r="I304" s="26" t="str">
        <f>VLOOKUP($L304,怪物模板!$A:$N,MATCH(角色!I$1,模板表头,0),0)</f>
        <v>phy</v>
      </c>
      <c r="J304" s="26"/>
      <c r="K304" s="26"/>
      <c r="L304" s="26" t="s">
        <v>378</v>
      </c>
      <c r="M304" s="26" t="str">
        <f>VLOOKUP($L304,怪物模板!$A:$N,MATCH(角色!M$1,模板表头,0),0)</f>
        <v>无对应英雄</v>
      </c>
      <c r="N304" s="26" t="str">
        <f>VLOOKUP($L304,怪物模板!$A:$N,MATCH(角色!N$1,模板表头,0),0)</f>
        <v>统一模板</v>
      </c>
      <c r="O304" s="26" t="s">
        <v>38</v>
      </c>
      <c r="P304" s="26">
        <v>1</v>
      </c>
      <c r="Q304" s="26">
        <v>1</v>
      </c>
      <c r="R304" s="26">
        <f>VLOOKUP(P304,辅助表!$A$2:$B$10,2,FALSE)</f>
        <v>1</v>
      </c>
      <c r="S304" s="26" t="str">
        <f>VLOOKUP($L304,怪物模板!$A:$N,MATCH(角色!S$1,模板表头,0),0)</f>
        <v>chaos</v>
      </c>
      <c r="T304" s="26" t="s">
        <v>39</v>
      </c>
      <c r="U304" s="26"/>
      <c r="V304" s="26" t="s">
        <v>258</v>
      </c>
      <c r="Y304" s="26"/>
      <c r="Z304" s="26"/>
      <c r="AA304" s="26"/>
      <c r="AB304" s="26">
        <v>99</v>
      </c>
      <c r="AC304" s="26">
        <v>99</v>
      </c>
      <c r="AD304" s="26"/>
      <c r="AE304" s="26">
        <f t="shared" si="71"/>
        <v>3</v>
      </c>
      <c r="AF304" s="26">
        <f t="shared" si="72"/>
        <v>0</v>
      </c>
      <c r="AG304" s="26" t="str">
        <f>VLOOKUP($L304,怪物模板!$A:$N,MATCH(角色!AG$1,模板表头,0),0)</f>
        <v>misc.5skills_self_hp_ratio</v>
      </c>
      <c r="AH304" s="26">
        <f>IF(VLOOKUP($L304,怪物模板!$A:$N,MATCH(角色!AH$1,模板表头,0),0)=0,"",VLOOKUP($L304,怪物模板!$A:$N,MATCH(角色!AH$1,模板表头,0),0))</f>
        <v>11990101</v>
      </c>
      <c r="AI304" s="26">
        <f>IF(VLOOKUP($L304,怪物模板!$A:$N,MATCH(角色!AI$1,模板表头,0),0)=0,"",VLOOKUP($L304,怪物模板!$A:$N,MATCH(角色!AI$1,模板表头,0),0))</f>
        <v>11990102</v>
      </c>
      <c r="AJ304" s="26" t="str">
        <f>IF(VLOOKUP($L304,怪物模板!$A:$N,MATCH(角色!AJ$1,模板表头,0),0)=0,"",VLOOKUP($L304,怪物模板!$A:$N,MATCH(角色!AJ$1,模板表头,0),0))</f>
        <v/>
      </c>
      <c r="AK304" s="26" t="str">
        <f>IF(VLOOKUP($L304,怪物模板!$A:$N,MATCH(角色!AK$1,模板表头,0),0)=0,"",VLOOKUP($L304,怪物模板!$A:$N,MATCH(角色!AK$1,模板表头,0),0))</f>
        <v/>
      </c>
      <c r="AL304" s="26" t="str">
        <f>IF(VLOOKUP($L304,怪物模板!$A:$N,MATCH(角色!AL$1,模板表头,0),0)=0,"",VLOOKUP($L304,怪物模板!$A:$N,MATCH(角色!AL$1,模板表头,0),0))</f>
        <v/>
      </c>
      <c r="AM304" s="26" t="str">
        <f>VLOOKUP($L304,怪物模板!$A:$N,MATCH(角色!AM$1,模板表头,0),0)</f>
        <v>treant</v>
      </c>
      <c r="AN304" s="26">
        <f>IF(T304="monster",0.8,IF(T304="boss",1.3,IF(T304="entity",1,IF(T304="guard",1.5,1))))</f>
        <v>0.8</v>
      </c>
      <c r="AO304" s="26">
        <v>1</v>
      </c>
      <c r="AP304" s="26"/>
      <c r="AQ304" s="26"/>
      <c r="AR304" s="26"/>
      <c r="AS304" s="26"/>
      <c r="AT304" s="26"/>
      <c r="AU304" s="26"/>
      <c r="AV304" s="26"/>
      <c r="AW304" s="26"/>
      <c r="AX304" s="26"/>
      <c r="AY304" s="26"/>
      <c r="AZ304" s="26"/>
      <c r="BA304" s="26"/>
      <c r="BB304" s="26"/>
      <c r="BC304" s="26"/>
      <c r="BD304" s="26"/>
      <c r="BE304" s="26"/>
      <c r="BF304" s="26"/>
      <c r="BG304" s="26"/>
      <c r="BH304" s="26"/>
      <c r="BI304" s="26">
        <f t="shared" si="73"/>
        <v>5000</v>
      </c>
      <c r="BJ304" s="26">
        <f t="shared" si="74"/>
        <v>5000</v>
      </c>
      <c r="BK304" s="26"/>
      <c r="BL304" s="26"/>
      <c r="BM304" s="26">
        <v>20000</v>
      </c>
      <c r="BN304" s="26"/>
      <c r="BO304" s="26"/>
      <c r="BP304" s="26"/>
      <c r="BQ304" s="26"/>
      <c r="BR304" s="26"/>
      <c r="BS304" s="26"/>
      <c r="BT304" s="26"/>
      <c r="BU304" s="26" t="str">
        <f t="shared" si="79"/>
        <v/>
      </c>
      <c r="BV304" s="26"/>
      <c r="BW304" s="26"/>
      <c r="BX304" s="26"/>
      <c r="BY304" s="26"/>
      <c r="BZ304" s="26"/>
      <c r="CA304" s="26"/>
      <c r="CB304" s="26"/>
      <c r="CC304" s="26"/>
      <c r="CD304" s="26"/>
      <c r="CE304" s="26"/>
      <c r="CF304" s="26"/>
      <c r="CG304" s="26" t="str">
        <f t="shared" si="75"/>
        <v/>
      </c>
      <c r="CH304" s="26" t="str">
        <f t="shared" si="75"/>
        <v/>
      </c>
      <c r="CI304" s="26" t="str">
        <f t="shared" si="75"/>
        <v/>
      </c>
      <c r="CJ304" s="26" t="str">
        <f t="shared" si="75"/>
        <v/>
      </c>
      <c r="CK304" s="26" t="str">
        <f t="shared" si="75"/>
        <v/>
      </c>
      <c r="CL304" s="26" t="str">
        <f t="shared" si="75"/>
        <v/>
      </c>
      <c r="CM304" s="26" t="str">
        <f t="shared" si="75"/>
        <v/>
      </c>
      <c r="CN304" s="26" t="str">
        <f t="shared" si="75"/>
        <v/>
      </c>
      <c r="CO304" s="26" t="str">
        <f t="shared" si="75"/>
        <v/>
      </c>
    </row>
    <row r="305" spans="1:93" s="12" customFormat="1" x14ac:dyDescent="0.15">
      <c r="A305" s="26">
        <v>31034015</v>
      </c>
      <c r="B305" s="26" t="s">
        <v>25</v>
      </c>
      <c r="C305" s="26" t="s">
        <v>286</v>
      </c>
      <c r="D305" s="26">
        <v>15</v>
      </c>
      <c r="E305" s="26" t="str">
        <f t="shared" si="80"/>
        <v>guard1</v>
      </c>
      <c r="F305" s="26">
        <v>7</v>
      </c>
      <c r="G305" s="26" t="s">
        <v>104</v>
      </c>
      <c r="H305" s="26">
        <v>3</v>
      </c>
      <c r="I305" s="26" t="str">
        <f>VLOOKUP($L305,怪物模板!$A:$N,MATCH(角色!I$1,模板表头,0),0)</f>
        <v>phy</v>
      </c>
      <c r="J305" s="26"/>
      <c r="K305" s="26"/>
      <c r="L305" s="26" t="s">
        <v>402</v>
      </c>
      <c r="M305" s="26" t="str">
        <f>VLOOKUP($L305,怪物模板!$A:$N,MATCH(角色!M$1,模板表头,0),0)</f>
        <v>骷髅射手</v>
      </c>
      <c r="N305" s="26" t="str">
        <f>VLOOKUP($L305,怪物模板!$A:$N,MATCH(角色!N$1,模板表头,0),0)</f>
        <v>统一模板</v>
      </c>
      <c r="O305" s="26" t="s">
        <v>38</v>
      </c>
      <c r="P305" s="26">
        <v>1</v>
      </c>
      <c r="Q305" s="26">
        <v>1</v>
      </c>
      <c r="R305" s="26">
        <f>VLOOKUP(P305,辅助表!$A$2:$B$10,2,FALSE)</f>
        <v>1</v>
      </c>
      <c r="S305" s="26" t="str">
        <f>VLOOKUP($L305,怪物模板!$A:$N,MATCH(角色!S$1,模板表头,0),0)</f>
        <v>horde</v>
      </c>
      <c r="T305" s="26" t="s">
        <v>39</v>
      </c>
      <c r="U305" s="26"/>
      <c r="V305" s="26" t="s">
        <v>258</v>
      </c>
      <c r="Y305" s="26"/>
      <c r="Z305" s="26"/>
      <c r="AA305" s="26"/>
      <c r="AB305" s="26">
        <v>99</v>
      </c>
      <c r="AC305" s="26">
        <v>99</v>
      </c>
      <c r="AD305" s="26"/>
      <c r="AE305" s="26">
        <f t="shared" si="71"/>
        <v>3</v>
      </c>
      <c r="AF305" s="26">
        <f t="shared" si="72"/>
        <v>0</v>
      </c>
      <c r="AG305" s="26" t="str">
        <f>VLOOKUP($L305,怪物模板!$A:$N,MATCH(角色!AG$1,模板表头,0),0)</f>
        <v>misc.5skills</v>
      </c>
      <c r="AH305" s="26">
        <f>IF(VLOOKUP($L305,怪物模板!$A:$N,MATCH(角色!AH$1,模板表头,0),0)=0,"",VLOOKUP($L305,怪物模板!$A:$N,MATCH(角色!AH$1,模板表头,0),0))</f>
        <v>11690101</v>
      </c>
      <c r="AI305" s="26">
        <f>IF(VLOOKUP($L305,怪物模板!$A:$N,MATCH(角色!AI$1,模板表头,0),0)=0,"",VLOOKUP($L305,怪物模板!$A:$N,MATCH(角色!AI$1,模板表头,0),0))</f>
        <v>11690102</v>
      </c>
      <c r="AJ305" s="26" t="str">
        <f>IF(VLOOKUP($L305,怪物模板!$A:$N,MATCH(角色!AJ$1,模板表头,0),0)=0,"",VLOOKUP($L305,怪物模板!$A:$N,MATCH(角色!AJ$1,模板表头,0),0))</f>
        <v/>
      </c>
      <c r="AK305" s="26" t="str">
        <f>IF(VLOOKUP($L305,怪物模板!$A:$N,MATCH(角色!AK$1,模板表头,0),0)=0,"",VLOOKUP($L305,怪物模板!$A:$N,MATCH(角色!AK$1,模板表头,0),0))</f>
        <v/>
      </c>
      <c r="AL305" s="26" t="str">
        <f>IF(VLOOKUP($L305,怪物模板!$A:$N,MATCH(角色!AL$1,模板表头,0),0)=0,"",VLOOKUP($L305,怪物模板!$A:$N,MATCH(角色!AL$1,模板表头,0),0))</f>
        <v/>
      </c>
      <c r="AM305" s="26" t="str">
        <f>VLOOKUP($L305,怪物模板!$A:$N,MATCH(角色!AM$1,模板表头,0),0)</f>
        <v>skeleton_archer_npc</v>
      </c>
      <c r="AN305" s="26">
        <f>IF(T305="monster",0.8,IF(T305="boss",1.3,IF(T305="entity",1,IF(T305="guard",1.5,1))))</f>
        <v>0.8</v>
      </c>
      <c r="AO305" s="26">
        <v>1</v>
      </c>
      <c r="AP305" s="26"/>
      <c r="AQ305" s="26"/>
      <c r="AR305" s="26"/>
      <c r="AS305" s="26"/>
      <c r="AT305" s="26"/>
      <c r="AU305" s="26"/>
      <c r="AV305" s="26"/>
      <c r="AW305" s="26"/>
      <c r="AX305" s="26"/>
      <c r="AY305" s="26"/>
      <c r="AZ305" s="26"/>
      <c r="BA305" s="26"/>
      <c r="BB305" s="26"/>
      <c r="BC305" s="26"/>
      <c r="BD305" s="26"/>
      <c r="BE305" s="26"/>
      <c r="BF305" s="26"/>
      <c r="BG305" s="26"/>
      <c r="BH305" s="26"/>
      <c r="BI305" s="26">
        <f t="shared" si="73"/>
        <v>5000</v>
      </c>
      <c r="BJ305" s="26">
        <f t="shared" si="74"/>
        <v>5000</v>
      </c>
      <c r="BK305" s="26"/>
      <c r="BL305" s="26"/>
      <c r="BM305" s="26">
        <v>20000</v>
      </c>
      <c r="BN305" s="26"/>
      <c r="BO305" s="26"/>
      <c r="BP305" s="26"/>
      <c r="BQ305" s="26"/>
      <c r="BR305" s="26"/>
      <c r="BS305" s="26"/>
      <c r="BT305" s="26"/>
      <c r="BU305" s="26" t="str">
        <f t="shared" si="79"/>
        <v/>
      </c>
      <c r="BV305" s="26"/>
      <c r="BW305" s="26"/>
      <c r="BX305" s="26"/>
      <c r="BY305" s="26"/>
      <c r="BZ305" s="26"/>
      <c r="CA305" s="26"/>
      <c r="CB305" s="26"/>
      <c r="CC305" s="26"/>
      <c r="CD305" s="26"/>
      <c r="CE305" s="26"/>
      <c r="CF305" s="26"/>
      <c r="CG305" s="26" t="str">
        <f t="shared" si="75"/>
        <v/>
      </c>
      <c r="CH305" s="26" t="str">
        <f t="shared" si="75"/>
        <v/>
      </c>
      <c r="CI305" s="26" t="str">
        <f t="shared" si="75"/>
        <v/>
      </c>
      <c r="CJ305" s="26" t="str">
        <f t="shared" si="75"/>
        <v/>
      </c>
      <c r="CK305" s="26" t="str">
        <f t="shared" si="75"/>
        <v/>
      </c>
      <c r="CL305" s="26" t="str">
        <f t="shared" si="75"/>
        <v/>
      </c>
      <c r="CM305" s="26" t="str">
        <f t="shared" si="75"/>
        <v/>
      </c>
      <c r="CN305" s="26" t="str">
        <f t="shared" si="75"/>
        <v/>
      </c>
      <c r="CO305" s="26" t="str">
        <f t="shared" si="75"/>
        <v/>
      </c>
    </row>
    <row r="306" spans="1:93" s="12" customFormat="1" ht="17.25" customHeight="1" x14ac:dyDescent="0.15">
      <c r="A306" s="26">
        <v>31034016</v>
      </c>
      <c r="B306" s="26" t="s">
        <v>42</v>
      </c>
      <c r="C306" s="26" t="s">
        <v>287</v>
      </c>
      <c r="D306" s="26">
        <v>16</v>
      </c>
      <c r="E306" s="26" t="str">
        <f t="shared" si="80"/>
        <v>guard1</v>
      </c>
      <c r="F306" s="26">
        <v>8</v>
      </c>
      <c r="G306" s="26" t="s">
        <v>104</v>
      </c>
      <c r="H306" s="26">
        <v>2</v>
      </c>
      <c r="I306" s="26" t="str">
        <f>VLOOKUP($L306,怪物模板!$A:$N,MATCH(角色!I$1,模板表头,0),0)</f>
        <v>phy</v>
      </c>
      <c r="J306" s="26"/>
      <c r="K306" s="26"/>
      <c r="L306" s="26" t="s">
        <v>378</v>
      </c>
      <c r="M306" s="26" t="str">
        <f>VLOOKUP($L306,怪物模板!$A:$N,MATCH(角色!M$1,模板表头,0),0)</f>
        <v>无对应英雄</v>
      </c>
      <c r="N306" s="26" t="str">
        <f>VLOOKUP($L306,怪物模板!$A:$N,MATCH(角色!N$1,模板表头,0),0)</f>
        <v>统一模板</v>
      </c>
      <c r="O306" s="26" t="s">
        <v>38</v>
      </c>
      <c r="P306" s="26">
        <v>1</v>
      </c>
      <c r="Q306" s="26">
        <v>1</v>
      </c>
      <c r="R306" s="26">
        <f>VLOOKUP(P306,辅助表!$A$2:$B$10,2,FALSE)</f>
        <v>1</v>
      </c>
      <c r="S306" s="26" t="str">
        <f>VLOOKUP($L306,怪物模板!$A:$N,MATCH(角色!S$1,模板表头,0),0)</f>
        <v>chaos</v>
      </c>
      <c r="T306" s="26" t="s">
        <v>39</v>
      </c>
      <c r="U306" s="26"/>
      <c r="V306" s="26" t="s">
        <v>258</v>
      </c>
      <c r="Y306" s="26"/>
      <c r="Z306" s="26"/>
      <c r="AA306" s="26"/>
      <c r="AB306" s="26">
        <v>99</v>
      </c>
      <c r="AC306" s="26">
        <v>99</v>
      </c>
      <c r="AD306" s="26"/>
      <c r="AE306" s="26">
        <f t="shared" si="71"/>
        <v>3</v>
      </c>
      <c r="AF306" s="26">
        <f t="shared" si="72"/>
        <v>0</v>
      </c>
      <c r="AG306" s="26" t="str">
        <f>VLOOKUP($L306,怪物模板!$A:$N,MATCH(角色!AG$1,模板表头,0),0)</f>
        <v>misc.5skills_self_hp_ratio</v>
      </c>
      <c r="AH306" s="26">
        <f>IF(VLOOKUP($L306,怪物模板!$A:$N,MATCH(角色!AH$1,模板表头,0),0)=0,"",VLOOKUP($L306,怪物模板!$A:$N,MATCH(角色!AH$1,模板表头,0),0))</f>
        <v>11990101</v>
      </c>
      <c r="AI306" s="26">
        <f>IF(VLOOKUP($L306,怪物模板!$A:$N,MATCH(角色!AI$1,模板表头,0),0)=0,"",VLOOKUP($L306,怪物模板!$A:$N,MATCH(角色!AI$1,模板表头,0),0))</f>
        <v>11990102</v>
      </c>
      <c r="AJ306" s="26" t="str">
        <f>IF(VLOOKUP($L306,怪物模板!$A:$N,MATCH(角色!AJ$1,模板表头,0),0)=0,"",VLOOKUP($L306,怪物模板!$A:$N,MATCH(角色!AJ$1,模板表头,0),0))</f>
        <v/>
      </c>
      <c r="AK306" s="26" t="str">
        <f>IF(VLOOKUP($L306,怪物模板!$A:$N,MATCH(角色!AK$1,模板表头,0),0)=0,"",VLOOKUP($L306,怪物模板!$A:$N,MATCH(角色!AK$1,模板表头,0),0))</f>
        <v/>
      </c>
      <c r="AL306" s="26" t="str">
        <f>IF(VLOOKUP($L306,怪物模板!$A:$N,MATCH(角色!AL$1,模板表头,0),0)=0,"",VLOOKUP($L306,怪物模板!$A:$N,MATCH(角色!AL$1,模板表头,0),0))</f>
        <v/>
      </c>
      <c r="AM306" s="26" t="str">
        <f>VLOOKUP($L306,怪物模板!$A:$N,MATCH(角色!AM$1,模板表头,0),0)</f>
        <v>treant</v>
      </c>
      <c r="AN306" s="26">
        <f>IF(T306="monster",0.8,IF(T306="boss",1.3,IF(T306="entity",1,IF(T306="guard",1.5,1))))</f>
        <v>0.8</v>
      </c>
      <c r="AO306" s="26">
        <v>1</v>
      </c>
      <c r="AP306" s="26"/>
      <c r="AQ306" s="26"/>
      <c r="AR306" s="26"/>
      <c r="AS306" s="26"/>
      <c r="AT306" s="26"/>
      <c r="AU306" s="26"/>
      <c r="AV306" s="26"/>
      <c r="AW306" s="26"/>
      <c r="AX306" s="26"/>
      <c r="AY306" s="26"/>
      <c r="AZ306" s="26"/>
      <c r="BA306" s="26"/>
      <c r="BB306" s="26"/>
      <c r="BC306" s="26"/>
      <c r="BD306" s="26"/>
      <c r="BE306" s="26"/>
      <c r="BF306" s="26"/>
      <c r="BG306" s="26"/>
      <c r="BH306" s="26"/>
      <c r="BI306" s="26">
        <f t="shared" si="73"/>
        <v>5000</v>
      </c>
      <c r="BJ306" s="26">
        <f t="shared" si="74"/>
        <v>5000</v>
      </c>
      <c r="BK306" s="26"/>
      <c r="BL306" s="26"/>
      <c r="BM306" s="26">
        <v>20000</v>
      </c>
      <c r="BN306" s="26"/>
      <c r="BO306" s="26"/>
      <c r="BP306" s="26"/>
      <c r="BQ306" s="26"/>
      <c r="BR306" s="26"/>
      <c r="BS306" s="26"/>
      <c r="BT306" s="26"/>
      <c r="BU306" s="26" t="str">
        <f t="shared" si="79"/>
        <v/>
      </c>
      <c r="BV306" s="26"/>
      <c r="BW306" s="26"/>
      <c r="BX306" s="26"/>
      <c r="BY306" s="26"/>
      <c r="BZ306" s="26"/>
      <c r="CA306" s="26"/>
      <c r="CB306" s="26"/>
      <c r="CC306" s="26"/>
      <c r="CD306" s="26"/>
      <c r="CE306" s="26"/>
      <c r="CF306" s="26"/>
      <c r="CG306" s="26" t="str">
        <f t="shared" si="75"/>
        <v/>
      </c>
      <c r="CH306" s="26" t="str">
        <f t="shared" si="75"/>
        <v/>
      </c>
      <c r="CI306" s="26" t="str">
        <f t="shared" si="75"/>
        <v/>
      </c>
      <c r="CJ306" s="26" t="str">
        <f t="shared" si="75"/>
        <v/>
      </c>
      <c r="CK306" s="26" t="str">
        <f t="shared" si="75"/>
        <v/>
      </c>
      <c r="CL306" s="26" t="str">
        <f t="shared" si="75"/>
        <v/>
      </c>
      <c r="CM306" s="26" t="str">
        <f t="shared" si="75"/>
        <v/>
      </c>
      <c r="CN306" s="26" t="str">
        <f t="shared" si="75"/>
        <v/>
      </c>
      <c r="CO306" s="26" t="str">
        <f t="shared" si="75"/>
        <v/>
      </c>
    </row>
    <row r="307" spans="1:93" s="12" customFormat="1" x14ac:dyDescent="0.15">
      <c r="A307" s="26">
        <v>31034017</v>
      </c>
      <c r="B307" s="26" t="s">
        <v>25</v>
      </c>
      <c r="C307" s="26" t="s">
        <v>287</v>
      </c>
      <c r="D307" s="26">
        <v>16</v>
      </c>
      <c r="E307" s="26" t="str">
        <f t="shared" si="80"/>
        <v>guard1</v>
      </c>
      <c r="F307" s="26">
        <v>8</v>
      </c>
      <c r="G307" s="26" t="s">
        <v>104</v>
      </c>
      <c r="H307" s="26">
        <v>3</v>
      </c>
      <c r="I307" s="26" t="str">
        <f>VLOOKUP($L307,怪物模板!$A:$N,MATCH(角色!I$1,模板表头,0),0)</f>
        <v>phy</v>
      </c>
      <c r="J307" s="26"/>
      <c r="K307" s="26"/>
      <c r="L307" s="26" t="s">
        <v>402</v>
      </c>
      <c r="M307" s="26" t="str">
        <f>VLOOKUP($L307,怪物模板!$A:$N,MATCH(角色!M$1,模板表头,0),0)</f>
        <v>骷髅射手</v>
      </c>
      <c r="N307" s="26" t="str">
        <f>VLOOKUP($L307,怪物模板!$A:$N,MATCH(角色!N$1,模板表头,0),0)</f>
        <v>统一模板</v>
      </c>
      <c r="O307" s="26" t="s">
        <v>38</v>
      </c>
      <c r="P307" s="26">
        <v>1</v>
      </c>
      <c r="Q307" s="26">
        <v>1</v>
      </c>
      <c r="R307" s="26">
        <f>VLOOKUP(P307,辅助表!$A$2:$B$10,2,FALSE)</f>
        <v>1</v>
      </c>
      <c r="S307" s="26" t="str">
        <f>VLOOKUP($L307,怪物模板!$A:$N,MATCH(角色!S$1,模板表头,0),0)</f>
        <v>horde</v>
      </c>
      <c r="T307" s="26" t="s">
        <v>39</v>
      </c>
      <c r="U307" s="26"/>
      <c r="V307" s="26" t="s">
        <v>258</v>
      </c>
      <c r="Y307" s="26"/>
      <c r="Z307" s="26"/>
      <c r="AA307" s="26"/>
      <c r="AB307" s="26">
        <v>99</v>
      </c>
      <c r="AC307" s="26">
        <v>99</v>
      </c>
      <c r="AD307" s="26"/>
      <c r="AE307" s="26">
        <f t="shared" si="71"/>
        <v>3</v>
      </c>
      <c r="AF307" s="26">
        <f t="shared" si="72"/>
        <v>0</v>
      </c>
      <c r="AG307" s="26" t="str">
        <f>VLOOKUP($L307,怪物模板!$A:$N,MATCH(角色!AG$1,模板表头,0),0)</f>
        <v>misc.5skills</v>
      </c>
      <c r="AH307" s="26">
        <f>IF(VLOOKUP($L307,怪物模板!$A:$N,MATCH(角色!AH$1,模板表头,0),0)=0,"",VLOOKUP($L307,怪物模板!$A:$N,MATCH(角色!AH$1,模板表头,0),0))</f>
        <v>11690101</v>
      </c>
      <c r="AI307" s="26">
        <f>IF(VLOOKUP($L307,怪物模板!$A:$N,MATCH(角色!AI$1,模板表头,0),0)=0,"",VLOOKUP($L307,怪物模板!$A:$N,MATCH(角色!AI$1,模板表头,0),0))</f>
        <v>11690102</v>
      </c>
      <c r="AJ307" s="26" t="str">
        <f>IF(VLOOKUP($L307,怪物模板!$A:$N,MATCH(角色!AJ$1,模板表头,0),0)=0,"",VLOOKUP($L307,怪物模板!$A:$N,MATCH(角色!AJ$1,模板表头,0),0))</f>
        <v/>
      </c>
      <c r="AK307" s="26" t="str">
        <f>IF(VLOOKUP($L307,怪物模板!$A:$N,MATCH(角色!AK$1,模板表头,0),0)=0,"",VLOOKUP($L307,怪物模板!$A:$N,MATCH(角色!AK$1,模板表头,0),0))</f>
        <v/>
      </c>
      <c r="AL307" s="26" t="str">
        <f>IF(VLOOKUP($L307,怪物模板!$A:$N,MATCH(角色!AL$1,模板表头,0),0)=0,"",VLOOKUP($L307,怪物模板!$A:$N,MATCH(角色!AL$1,模板表头,0),0))</f>
        <v/>
      </c>
      <c r="AM307" s="26" t="str">
        <f>VLOOKUP($L307,怪物模板!$A:$N,MATCH(角色!AM$1,模板表头,0),0)</f>
        <v>skeleton_archer_npc</v>
      </c>
      <c r="AN307" s="26">
        <f>IF(T307="monster",0.8,IF(T307="boss",1.3,IF(T307="entity",1,IF(T307="guard",1.5,1))))</f>
        <v>0.8</v>
      </c>
      <c r="AO307" s="26">
        <v>1</v>
      </c>
      <c r="AP307" s="26"/>
      <c r="AQ307" s="26"/>
      <c r="AR307" s="26"/>
      <c r="AS307" s="26"/>
      <c r="AT307" s="26"/>
      <c r="AU307" s="26"/>
      <c r="AV307" s="26"/>
      <c r="AW307" s="26"/>
      <c r="AX307" s="26"/>
      <c r="AY307" s="26"/>
      <c r="AZ307" s="26"/>
      <c r="BA307" s="26"/>
      <c r="BB307" s="26"/>
      <c r="BC307" s="26"/>
      <c r="BD307" s="26"/>
      <c r="BE307" s="26"/>
      <c r="BF307" s="26"/>
      <c r="BG307" s="26"/>
      <c r="BH307" s="26"/>
      <c r="BI307" s="26">
        <f t="shared" si="73"/>
        <v>5000</v>
      </c>
      <c r="BJ307" s="26">
        <f t="shared" si="74"/>
        <v>5000</v>
      </c>
      <c r="BK307" s="26"/>
      <c r="BL307" s="26"/>
      <c r="BM307" s="26">
        <v>20000</v>
      </c>
      <c r="BN307" s="26"/>
      <c r="BO307" s="26"/>
      <c r="BP307" s="26"/>
      <c r="BQ307" s="26"/>
      <c r="BR307" s="26"/>
      <c r="BS307" s="26"/>
      <c r="BT307" s="26"/>
      <c r="BU307" s="26" t="str">
        <f t="shared" si="79"/>
        <v/>
      </c>
      <c r="BV307" s="26"/>
      <c r="BW307" s="26"/>
      <c r="BX307" s="26"/>
      <c r="BY307" s="26"/>
      <c r="BZ307" s="26"/>
      <c r="CA307" s="26"/>
      <c r="CB307" s="26"/>
      <c r="CC307" s="26"/>
      <c r="CD307" s="26"/>
      <c r="CE307" s="26"/>
      <c r="CF307" s="26"/>
      <c r="CG307" s="26" t="str">
        <f t="shared" si="75"/>
        <v/>
      </c>
      <c r="CH307" s="26" t="str">
        <f t="shared" si="75"/>
        <v/>
      </c>
      <c r="CI307" s="26" t="str">
        <f t="shared" si="75"/>
        <v/>
      </c>
      <c r="CJ307" s="26" t="str">
        <f t="shared" si="75"/>
        <v/>
      </c>
      <c r="CK307" s="26" t="str">
        <f t="shared" si="75"/>
        <v/>
      </c>
      <c r="CL307" s="26" t="str">
        <f t="shared" si="75"/>
        <v/>
      </c>
      <c r="CM307" s="26" t="str">
        <f t="shared" si="75"/>
        <v/>
      </c>
      <c r="CN307" s="26" t="str">
        <f t="shared" si="75"/>
        <v/>
      </c>
      <c r="CO307" s="26" t="str">
        <f t="shared" si="75"/>
        <v/>
      </c>
    </row>
    <row r="308" spans="1:93" s="12" customFormat="1" ht="17.25" customHeight="1" x14ac:dyDescent="0.15">
      <c r="A308" s="26">
        <v>31034018</v>
      </c>
      <c r="B308" s="26" t="s">
        <v>201</v>
      </c>
      <c r="C308" s="26" t="s">
        <v>285</v>
      </c>
      <c r="D308" s="26">
        <v>16</v>
      </c>
      <c r="E308" s="26" t="str">
        <f t="shared" si="80"/>
        <v>guard1</v>
      </c>
      <c r="F308" s="26">
        <v>8</v>
      </c>
      <c r="G308" s="26" t="s">
        <v>105</v>
      </c>
      <c r="H308" s="26">
        <v>4</v>
      </c>
      <c r="I308" s="26" t="str">
        <f>VLOOKUP($L308,怪物模板!$A:$N,MATCH(角色!I$1,模板表头,0),0)</f>
        <v>mag</v>
      </c>
      <c r="J308" s="26"/>
      <c r="K308" s="26"/>
      <c r="L308" s="26" t="s">
        <v>404</v>
      </c>
      <c r="M308" s="26" t="str">
        <f>VLOOKUP($L308,怪物模板!$A:$N,MATCH(角色!M$1,模板表头,0),0)</f>
        <v>瘟疫骑士</v>
      </c>
      <c r="N308" s="26" t="str">
        <f>VLOOKUP($L308,怪物模板!$A:$N,MATCH(角色!N$1,模板表头,0),0)</f>
        <v>同英雄技能</v>
      </c>
      <c r="O308" s="26" t="s">
        <v>37</v>
      </c>
      <c r="P308" s="26">
        <v>4</v>
      </c>
      <c r="Q308" s="26">
        <v>3</v>
      </c>
      <c r="R308" s="26">
        <v>3</v>
      </c>
      <c r="S308" s="26" t="str">
        <f>VLOOKUP($L308,怪物模板!$A:$N,MATCH(角色!S$1,模板表头,0),0)</f>
        <v>chaos</v>
      </c>
      <c r="T308" s="26" t="s">
        <v>95</v>
      </c>
      <c r="U308" s="26"/>
      <c r="V308" s="26" t="s">
        <v>290</v>
      </c>
      <c r="Y308" s="26"/>
      <c r="Z308" s="26"/>
      <c r="AA308" s="26"/>
      <c r="AB308" s="26">
        <v>99</v>
      </c>
      <c r="AC308" s="26">
        <v>99</v>
      </c>
      <c r="AD308" s="26"/>
      <c r="AE308" s="26">
        <f t="shared" si="71"/>
        <v>3</v>
      </c>
      <c r="AF308" s="26">
        <f t="shared" si="72"/>
        <v>0</v>
      </c>
      <c r="AG308" s="26" t="str">
        <f>VLOOKUP($L308,怪物模板!$A:$N,MATCH(角色!AG$1,模板表头,0),0)</f>
        <v>misc.5skills</v>
      </c>
      <c r="AH308" s="26">
        <f>IF(VLOOKUP($L308,怪物模板!$A:$N,MATCH(角色!AH$1,模板表头,0),0)=0,"",VLOOKUP($L308,怪物模板!$A:$N,MATCH(角色!AH$1,模板表头,0),0))</f>
        <v>11860101</v>
      </c>
      <c r="AI308" s="26">
        <f>IF(VLOOKUP($L308,怪物模板!$A:$N,MATCH(角色!AI$1,模板表头,0),0)=0,"",VLOOKUP($L308,怪物模板!$A:$N,MATCH(角色!AI$1,模板表头,0),0))</f>
        <v>11860102</v>
      </c>
      <c r="AJ308" s="26">
        <f>IF(VLOOKUP($L308,怪物模板!$A:$N,MATCH(角色!AJ$1,模板表头,0),0)=0,"",VLOOKUP($L308,怪物模板!$A:$N,MATCH(角色!AJ$1,模板表头,0),0))</f>
        <v>11860103</v>
      </c>
      <c r="AK308" s="26" t="str">
        <f>IF(VLOOKUP($L308,怪物模板!$A:$N,MATCH(角色!AK$1,模板表头,0),0)=0,"",VLOOKUP($L308,怪物模板!$A:$N,MATCH(角色!AK$1,模板表头,0),0))</f>
        <v/>
      </c>
      <c r="AL308" s="26" t="str">
        <f>IF(VLOOKUP($L308,怪物模板!$A:$N,MATCH(角色!AL$1,模板表头,0),0)=0,"",VLOOKUP($L308,怪物模板!$A:$N,MATCH(角色!AL$1,模板表头,0),0))</f>
        <v/>
      </c>
      <c r="AM308" s="26" t="str">
        <f>VLOOKUP($L308,怪物模板!$A:$N,MATCH(角色!AM$1,模板表头,0),0)</f>
        <v>sylvanas</v>
      </c>
      <c r="AN308" s="26">
        <v>1</v>
      </c>
      <c r="AO308" s="26">
        <v>1</v>
      </c>
      <c r="AP308" s="26"/>
      <c r="AQ308" s="26"/>
      <c r="AR308" s="26"/>
      <c r="AS308" s="26"/>
      <c r="AT308" s="26"/>
      <c r="AU308" s="26">
        <v>230011</v>
      </c>
      <c r="AV308" s="26"/>
      <c r="AW308" s="26"/>
      <c r="AX308" s="26"/>
      <c r="AY308" s="26"/>
      <c r="AZ308" s="26"/>
      <c r="BA308" s="26"/>
      <c r="BB308" s="26"/>
      <c r="BC308" s="26"/>
      <c r="BD308" s="26"/>
      <c r="BE308" s="26"/>
      <c r="BF308" s="26"/>
      <c r="BG308" s="26"/>
      <c r="BH308" s="26"/>
      <c r="BI308" s="26">
        <f t="shared" si="73"/>
        <v>5000</v>
      </c>
      <c r="BJ308" s="26">
        <f t="shared" si="74"/>
        <v>5000</v>
      </c>
      <c r="BK308" s="26"/>
      <c r="BL308" s="26"/>
      <c r="BM308" s="26">
        <v>20000</v>
      </c>
      <c r="BN308" s="26"/>
      <c r="BO308" s="26"/>
      <c r="BP308" s="26"/>
      <c r="BQ308" s="26"/>
      <c r="BR308" s="26"/>
      <c r="BS308" s="26"/>
      <c r="BT308" s="26"/>
      <c r="BU308" s="26" t="s">
        <v>268</v>
      </c>
      <c r="BV308" s="26"/>
      <c r="BW308" s="26"/>
      <c r="BX308" s="26"/>
      <c r="BY308" s="26"/>
      <c r="BZ308" s="26"/>
      <c r="CA308" s="26"/>
      <c r="CB308" s="26"/>
      <c r="CC308" s="26"/>
      <c r="CD308" s="26"/>
      <c r="CE308" s="26"/>
      <c r="CF308" s="26"/>
      <c r="CG308" s="26">
        <v>5000</v>
      </c>
      <c r="CH308" s="26">
        <v>5000</v>
      </c>
      <c r="CI308" s="26">
        <v>5000</v>
      </c>
      <c r="CJ308" s="26">
        <v>5000</v>
      </c>
      <c r="CK308" s="26">
        <v>5000</v>
      </c>
      <c r="CL308" s="26">
        <v>5000</v>
      </c>
      <c r="CM308" s="26">
        <v>5000</v>
      </c>
      <c r="CN308" s="26">
        <v>5000</v>
      </c>
      <c r="CO308" s="26">
        <v>5000</v>
      </c>
    </row>
    <row r="309" spans="1:93" s="12" customFormat="1" x14ac:dyDescent="0.15">
      <c r="A309" s="26">
        <v>31034019</v>
      </c>
      <c r="B309" s="26" t="s">
        <v>165</v>
      </c>
      <c r="C309" s="26" t="s">
        <v>288</v>
      </c>
      <c r="D309" s="26">
        <v>16</v>
      </c>
      <c r="E309" s="26" t="str">
        <f>E306</f>
        <v>guard1</v>
      </c>
      <c r="F309" s="26">
        <v>8</v>
      </c>
      <c r="G309" s="26" t="s">
        <v>106</v>
      </c>
      <c r="H309" s="26">
        <v>2</v>
      </c>
      <c r="I309" s="26" t="str">
        <f>VLOOKUP($L309,怪物模板!$A:$N,MATCH(角色!I$1,模板表头,0),0)</f>
        <v>phy</v>
      </c>
      <c r="J309" s="26"/>
      <c r="K309" s="26"/>
      <c r="L309" s="26" t="s">
        <v>419</v>
      </c>
      <c r="M309" s="26" t="str">
        <f>VLOOKUP($L309,怪物模板!$A:$N,MATCH(角色!M$1,模板表头,0),0)</f>
        <v>无对应英雄</v>
      </c>
      <c r="N309" s="26" t="str">
        <f>VLOOKUP($L309,怪物模板!$A:$N,MATCH(角色!N$1,模板表头,0),0)</f>
        <v>特别BOSS版</v>
      </c>
      <c r="O309" s="26" t="s">
        <v>38</v>
      </c>
      <c r="P309" s="26">
        <v>5</v>
      </c>
      <c r="Q309" s="26">
        <v>3</v>
      </c>
      <c r="R309" s="26">
        <v>3</v>
      </c>
      <c r="S309" s="26" t="str">
        <f>VLOOKUP($L309,怪物模板!$A:$N,MATCH(角色!S$1,模板表头,0),0)</f>
        <v>horde</v>
      </c>
      <c r="T309" s="26" t="s">
        <v>106</v>
      </c>
      <c r="U309" s="26" t="s">
        <v>267</v>
      </c>
      <c r="V309" s="26"/>
      <c r="Y309" s="26"/>
      <c r="Z309" s="26"/>
      <c r="AA309" s="26"/>
      <c r="AB309" s="26">
        <v>99</v>
      </c>
      <c r="AC309" s="26">
        <v>99</v>
      </c>
      <c r="AD309" s="26"/>
      <c r="AE309" s="26">
        <f t="shared" si="71"/>
        <v>20</v>
      </c>
      <c r="AF309" s="26">
        <f t="shared" si="72"/>
        <v>20</v>
      </c>
      <c r="AG309" s="26" t="str">
        <f>VLOOKUP($L309,怪物模板!$A:$N,MATCH(角色!AG$1,模板表头,0),0)</f>
        <v>melee.taranzhu</v>
      </c>
      <c r="AH309" s="26">
        <f>IF(VLOOKUP($L309,怪物模板!$A:$N,MATCH(角色!AH$1,模板表头,0),0)=0,"",VLOOKUP($L309,怪物模板!$A:$N,MATCH(角色!AH$1,模板表头,0),0))</f>
        <v>11999548</v>
      </c>
      <c r="AI309" s="26">
        <f>IF(VLOOKUP($L309,怪物模板!$A:$N,MATCH(角色!AI$1,模板表头,0),0)=0,"",VLOOKUP($L309,怪物模板!$A:$N,MATCH(角色!AI$1,模板表头,0),0))</f>
        <v>11999522</v>
      </c>
      <c r="AJ309" s="26">
        <f>IF(VLOOKUP($L309,怪物模板!$A:$N,MATCH(角色!AJ$1,模板表头,0),0)=0,"",VLOOKUP($L309,怪物模板!$A:$N,MATCH(角色!AJ$1,模板表头,0),0))</f>
        <v>11999523</v>
      </c>
      <c r="AK309" s="26">
        <f>IF(VLOOKUP($L309,怪物模板!$A:$N,MATCH(角色!AK$1,模板表头,0),0)=0,"",VLOOKUP($L309,怪物模板!$A:$N,MATCH(角色!AK$1,模板表头,0),0))</f>
        <v>11999505</v>
      </c>
      <c r="AL309" s="26" t="str">
        <f>IF(VLOOKUP($L309,怪物模板!$A:$N,MATCH(角色!AL$1,模板表头,0),0)=0,"",VLOOKUP($L309,怪物模板!$A:$N,MATCH(角色!AL$1,模板表头,0),0))</f>
        <v/>
      </c>
      <c r="AM309" s="26" t="str">
        <f>VLOOKUP($L309,怪物模板!$A:$N,MATCH(角色!AM$1,模板表头,0),0)</f>
        <v>taranzhu_boss</v>
      </c>
      <c r="AN309" s="26">
        <v>1.5</v>
      </c>
      <c r="AO309" s="26">
        <v>1</v>
      </c>
      <c r="AP309" s="26"/>
      <c r="AQ309" s="26"/>
      <c r="AR309" s="26"/>
      <c r="AS309" s="26"/>
      <c r="AT309" s="26"/>
      <c r="AU309" s="26">
        <v>230021</v>
      </c>
      <c r="AV309" s="26"/>
      <c r="AW309" s="26"/>
      <c r="AX309" s="26"/>
      <c r="AY309" s="26"/>
      <c r="AZ309" s="26"/>
      <c r="BA309" s="26"/>
      <c r="BB309" s="26"/>
      <c r="BC309" s="26"/>
      <c r="BD309" s="26"/>
      <c r="BE309" s="26"/>
      <c r="BF309" s="26"/>
      <c r="BG309" s="26"/>
      <c r="BH309" s="26"/>
      <c r="BI309" s="26">
        <f t="shared" si="73"/>
        <v>-7000</v>
      </c>
      <c r="BJ309" s="26">
        <f t="shared" si="74"/>
        <v>10000</v>
      </c>
      <c r="BK309" s="26"/>
      <c r="BL309" s="26"/>
      <c r="BM309" s="26">
        <v>20000</v>
      </c>
      <c r="BN309" s="26"/>
      <c r="BO309" s="26"/>
      <c r="BP309" s="26"/>
      <c r="BQ309" s="26"/>
      <c r="BR309" s="26"/>
      <c r="BS309" s="26"/>
      <c r="BT309" s="26"/>
      <c r="BU309" s="26" t="s">
        <v>268</v>
      </c>
      <c r="BV309" s="26"/>
      <c r="BW309" s="26"/>
      <c r="BX309" s="26"/>
      <c r="BY309" s="26"/>
      <c r="BZ309" s="26"/>
      <c r="CA309" s="26"/>
      <c r="CB309" s="26"/>
      <c r="CC309" s="26"/>
      <c r="CD309" s="26"/>
      <c r="CE309" s="26"/>
      <c r="CF309" s="26"/>
      <c r="CG309" s="26">
        <v>5000</v>
      </c>
      <c r="CH309" s="26">
        <v>5000</v>
      </c>
      <c r="CI309" s="26">
        <v>5000</v>
      </c>
      <c r="CJ309" s="26">
        <v>5000</v>
      </c>
      <c r="CK309" s="26">
        <v>5000</v>
      </c>
      <c r="CL309" s="26">
        <v>5000</v>
      </c>
      <c r="CM309" s="26">
        <v>5000</v>
      </c>
      <c r="CN309" s="26">
        <v>5000</v>
      </c>
      <c r="CO309" s="26">
        <v>5000</v>
      </c>
    </row>
    <row r="310" spans="1:93" s="12" customFormat="1" ht="16.5" customHeight="1" x14ac:dyDescent="0.15">
      <c r="A310" s="26">
        <v>31034020</v>
      </c>
      <c r="B310" s="26" t="s">
        <v>40</v>
      </c>
      <c r="C310" s="26" t="s">
        <v>289</v>
      </c>
      <c r="D310" s="26">
        <v>18</v>
      </c>
      <c r="E310" s="26" t="str">
        <f>E307</f>
        <v>guard1</v>
      </c>
      <c r="F310" s="26">
        <v>9</v>
      </c>
      <c r="G310" s="26" t="s">
        <v>104</v>
      </c>
      <c r="H310" s="26">
        <v>2</v>
      </c>
      <c r="I310" s="26" t="str">
        <f>VLOOKUP($L310,怪物模板!$A:$N,MATCH(角色!I$1,模板表头,0),0)</f>
        <v>phy</v>
      </c>
      <c r="J310" s="26"/>
      <c r="K310" s="26"/>
      <c r="L310" s="26" t="s">
        <v>384</v>
      </c>
      <c r="M310" s="26" t="str">
        <f>VLOOKUP($L310,怪物模板!$A:$N,MATCH(角色!M$1,模板表头,0),0)</f>
        <v>无对应英雄</v>
      </c>
      <c r="N310" s="26" t="str">
        <f>VLOOKUP($L310,怪物模板!$A:$N,MATCH(角色!N$1,模板表头,0),0)</f>
        <v>新增突袭小招，大招改为引导</v>
      </c>
      <c r="O310" s="26" t="s">
        <v>38</v>
      </c>
      <c r="P310" s="26">
        <v>3</v>
      </c>
      <c r="Q310" s="26">
        <v>2</v>
      </c>
      <c r="R310" s="26">
        <f>VLOOKUP(P310,辅助表!$A$2:$B$10,2,FALSE)</f>
        <v>2</v>
      </c>
      <c r="S310" s="26" t="str">
        <f>VLOOKUP($L310,怪物模板!$A:$N,MATCH(角色!S$1,模板表头,0),0)</f>
        <v>horde</v>
      </c>
      <c r="T310" s="26" t="s">
        <v>39</v>
      </c>
      <c r="U310" s="26"/>
      <c r="V310" s="26" t="s">
        <v>258</v>
      </c>
      <c r="Y310" s="26"/>
      <c r="Z310" s="26"/>
      <c r="AA310" s="26"/>
      <c r="AB310" s="26">
        <v>99</v>
      </c>
      <c r="AC310" s="26">
        <v>99</v>
      </c>
      <c r="AD310" s="26"/>
      <c r="AE310" s="26">
        <f t="shared" si="71"/>
        <v>3</v>
      </c>
      <c r="AF310" s="26">
        <f t="shared" si="72"/>
        <v>0</v>
      </c>
      <c r="AG310" s="26" t="str">
        <f>VLOOKUP($L310,怪物模板!$A:$N,MATCH(角色!AG$1,模板表头,0),0)</f>
        <v>misc.5skills</v>
      </c>
      <c r="AH310" s="26">
        <f>IF(VLOOKUP($L310,怪物模板!$A:$N,MATCH(角色!AH$1,模板表头,0),0)=0,"",VLOOKUP($L310,怪物模板!$A:$N,MATCH(角色!AH$1,模板表头,0),0))</f>
        <v>11980101</v>
      </c>
      <c r="AI310" s="26">
        <f>IF(VLOOKUP($L310,怪物模板!$A:$N,MATCH(角色!AI$1,模板表头,0),0)=0,"",VLOOKUP($L310,怪物模板!$A:$N,MATCH(角色!AI$1,模板表头,0),0))</f>
        <v>11999536</v>
      </c>
      <c r="AJ310" s="26">
        <f>IF(VLOOKUP($L310,怪物模板!$A:$N,MATCH(角色!AJ$1,模板表头,0),0)=0,"",VLOOKUP($L310,怪物模板!$A:$N,MATCH(角色!AJ$1,模板表头,0),0))</f>
        <v>11999537</v>
      </c>
      <c r="AK310" s="26" t="str">
        <f>IF(VLOOKUP($L310,怪物模板!$A:$N,MATCH(角色!AK$1,模板表头,0),0)=0,"",VLOOKUP($L310,怪物模板!$A:$N,MATCH(角色!AK$1,模板表头,0),0))</f>
        <v/>
      </c>
      <c r="AL310" s="26" t="str">
        <f>IF(VLOOKUP($L310,怪物模板!$A:$N,MATCH(角色!AL$1,模板表头,0),0)=0,"",VLOOKUP($L310,怪物模板!$A:$N,MATCH(角色!AL$1,模板表头,0),0))</f>
        <v/>
      </c>
      <c r="AM310" s="26" t="str">
        <f>VLOOKUP($L310,怪物模板!$A:$N,MATCH(角色!AM$1,模板表头,0),0)</f>
        <v>rogue</v>
      </c>
      <c r="AN310" s="26">
        <f>IF(T310="monster",0.8,IF(T310="boss",1.3,IF(T310="entity",1,IF(T310="guard",1.5,1))))</f>
        <v>0.8</v>
      </c>
      <c r="AO310" s="26">
        <v>1</v>
      </c>
      <c r="AP310" s="26"/>
      <c r="AQ310" s="26"/>
      <c r="AR310" s="26"/>
      <c r="AS310" s="26"/>
      <c r="AT310" s="26"/>
      <c r="AU310" s="26"/>
      <c r="AV310" s="26"/>
      <c r="AW310" s="26"/>
      <c r="AX310" s="26"/>
      <c r="AY310" s="26"/>
      <c r="AZ310" s="26"/>
      <c r="BA310" s="26"/>
      <c r="BB310" s="26"/>
      <c r="BC310" s="26"/>
      <c r="BD310" s="26"/>
      <c r="BE310" s="26"/>
      <c r="BF310" s="26"/>
      <c r="BG310" s="26"/>
      <c r="BH310" s="26"/>
      <c r="BI310" s="26">
        <f t="shared" si="73"/>
        <v>5000</v>
      </c>
      <c r="BJ310" s="26">
        <f t="shared" si="74"/>
        <v>5000</v>
      </c>
      <c r="BK310" s="26"/>
      <c r="BL310" s="26"/>
      <c r="BM310" s="26">
        <v>20000</v>
      </c>
      <c r="BN310" s="26"/>
      <c r="BO310" s="26"/>
      <c r="BP310" s="26"/>
      <c r="BQ310" s="26"/>
      <c r="BR310" s="26"/>
      <c r="BS310" s="26"/>
      <c r="BT310" s="26"/>
      <c r="BU310" s="26" t="str">
        <f t="shared" ref="BU310:BU336" si="82">IF(OR(B310="骷髅战士",B310="骷髅法师"),-0.9,"")</f>
        <v/>
      </c>
      <c r="BV310" s="26"/>
      <c r="BW310" s="26"/>
      <c r="BX310" s="26"/>
      <c r="BY310" s="26"/>
      <c r="BZ310" s="26"/>
      <c r="CA310" s="26"/>
      <c r="CB310" s="26"/>
      <c r="CC310" s="26"/>
      <c r="CD310" s="26"/>
      <c r="CE310" s="26"/>
      <c r="CF310" s="26"/>
      <c r="CG310" s="26" t="str">
        <f t="shared" si="75"/>
        <v/>
      </c>
      <c r="CH310" s="26" t="str">
        <f t="shared" si="75"/>
        <v/>
      </c>
      <c r="CI310" s="26" t="str">
        <f t="shared" si="75"/>
        <v/>
      </c>
      <c r="CJ310" s="26" t="str">
        <f t="shared" si="75"/>
        <v/>
      </c>
      <c r="CK310" s="26" t="str">
        <f t="shared" si="75"/>
        <v/>
      </c>
      <c r="CL310" s="26" t="str">
        <f t="shared" si="75"/>
        <v/>
      </c>
      <c r="CM310" s="26" t="str">
        <f t="shared" si="75"/>
        <v/>
      </c>
      <c r="CN310" s="26" t="str">
        <f t="shared" si="75"/>
        <v/>
      </c>
      <c r="CO310" s="26" t="str">
        <f t="shared" si="75"/>
        <v/>
      </c>
    </row>
    <row r="311" spans="1:93" s="12" customFormat="1" x14ac:dyDescent="0.15">
      <c r="A311" s="26">
        <v>31034021</v>
      </c>
      <c r="B311" s="26" t="s">
        <v>160</v>
      </c>
      <c r="C311" s="26" t="s">
        <v>289</v>
      </c>
      <c r="D311" s="26">
        <v>18</v>
      </c>
      <c r="E311" s="26" t="str">
        <f t="shared" si="80"/>
        <v>guard1</v>
      </c>
      <c r="F311" s="26">
        <v>9</v>
      </c>
      <c r="G311" s="26" t="s">
        <v>104</v>
      </c>
      <c r="H311" s="26">
        <v>4</v>
      </c>
      <c r="I311" s="26" t="str">
        <f>VLOOKUP($L311,怪物模板!$A:$N,MATCH(角色!I$1,模板表头,0),0)</f>
        <v>phy</v>
      </c>
      <c r="J311" s="26"/>
      <c r="K311" s="26"/>
      <c r="L311" s="26" t="s">
        <v>377</v>
      </c>
      <c r="M311" s="26" t="str">
        <f>VLOOKUP($L311,怪物模板!$A:$N,MATCH(角色!M$1,模板表头,0),0)</f>
        <v>骷髅法师</v>
      </c>
      <c r="N311" s="26" t="str">
        <f>VLOOKUP($L311,怪物模板!$A:$N,MATCH(角色!N$1,模板表头,0),0)</f>
        <v>统一模板</v>
      </c>
      <c r="O311" s="26" t="s">
        <v>37</v>
      </c>
      <c r="P311" s="26">
        <v>4</v>
      </c>
      <c r="Q311" s="26">
        <v>3</v>
      </c>
      <c r="R311" s="26">
        <f>VLOOKUP(P311,辅助表!$A$2:$B$10,2,FALSE)</f>
        <v>3</v>
      </c>
      <c r="S311" s="26" t="str">
        <f>VLOOKUP($L311,怪物模板!$A:$N,MATCH(角色!S$1,模板表头,0),0)</f>
        <v>horde</v>
      </c>
      <c r="T311" s="26" t="s">
        <v>39</v>
      </c>
      <c r="U311" s="26"/>
      <c r="V311" s="26" t="s">
        <v>290</v>
      </c>
      <c r="Y311" s="26"/>
      <c r="Z311" s="26"/>
      <c r="AA311" s="26"/>
      <c r="AB311" s="26">
        <v>99</v>
      </c>
      <c r="AC311" s="26">
        <v>99</v>
      </c>
      <c r="AD311" s="26"/>
      <c r="AE311" s="26">
        <f t="shared" si="71"/>
        <v>3</v>
      </c>
      <c r="AF311" s="26">
        <f t="shared" si="72"/>
        <v>0</v>
      </c>
      <c r="AG311" s="26" t="str">
        <f>VLOOKUP($L311,怪物模板!$A:$N,MATCH(角色!AG$1,模板表头,0),0)</f>
        <v>healer.blood_priest</v>
      </c>
      <c r="AH311" s="26">
        <f>IF(VLOOKUP($L311,怪物模板!$A:$N,MATCH(角色!AH$1,模板表头,0),0)=0,"",VLOOKUP($L311,怪物模板!$A:$N,MATCH(角色!AH$1,模板表头,0),0))</f>
        <v>11999015</v>
      </c>
      <c r="AI311" s="26">
        <f>IF(VLOOKUP($L311,怪物模板!$A:$N,MATCH(角色!AI$1,模板表头,0),0)=0,"",VLOOKUP($L311,怪物模板!$A:$N,MATCH(角色!AI$1,模板表头,0),0))</f>
        <v>11999016</v>
      </c>
      <c r="AJ311" s="26" t="str">
        <f>IF(VLOOKUP($L311,怪物模板!$A:$N,MATCH(角色!AJ$1,模板表头,0),0)=0,"",VLOOKUP($L311,怪物模板!$A:$N,MATCH(角色!AJ$1,模板表头,0),0))</f>
        <v/>
      </c>
      <c r="AK311" s="26" t="str">
        <f>IF(VLOOKUP($L311,怪物模板!$A:$N,MATCH(角色!AK$1,模板表头,0),0)=0,"",VLOOKUP($L311,怪物模板!$A:$N,MATCH(角色!AK$1,模板表头,0),0))</f>
        <v/>
      </c>
      <c r="AL311" s="26" t="str">
        <f>IF(VLOOKUP($L311,怪物模板!$A:$N,MATCH(角色!AL$1,模板表头,0),0)=0,"",VLOOKUP($L311,怪物模板!$A:$N,MATCH(角色!AL$1,模板表头,0),0))</f>
        <v/>
      </c>
      <c r="AM311" s="26" t="str">
        <f>VLOOKUP($L311,怪物模板!$A:$N,MATCH(角色!AM$1,模板表头,0),0)</f>
        <v>skeleton_mage</v>
      </c>
      <c r="AN311" s="26">
        <f>IF(T311="monster",0.8,IF(T311="boss",1.3,IF(T311="entity",1,IF(T311="guard",1.5,1))))</f>
        <v>0.8</v>
      </c>
      <c r="AO311" s="26">
        <v>1</v>
      </c>
      <c r="AP311" s="26"/>
      <c r="AQ311" s="26"/>
      <c r="AR311" s="26"/>
      <c r="AS311" s="26"/>
      <c r="AT311" s="26"/>
      <c r="AU311" s="26"/>
      <c r="AV311" s="26"/>
      <c r="AW311" s="26"/>
      <c r="AX311" s="26"/>
      <c r="AY311" s="26"/>
      <c r="AZ311" s="26"/>
      <c r="BA311" s="26"/>
      <c r="BB311" s="26"/>
      <c r="BC311" s="26"/>
      <c r="BD311" s="26"/>
      <c r="BE311" s="26"/>
      <c r="BF311" s="26"/>
      <c r="BG311" s="26"/>
      <c r="BH311" s="26"/>
      <c r="BI311" s="26">
        <f t="shared" si="73"/>
        <v>5000</v>
      </c>
      <c r="BJ311" s="26">
        <f t="shared" si="74"/>
        <v>5000</v>
      </c>
      <c r="BK311" s="26"/>
      <c r="BL311" s="26"/>
      <c r="BM311" s="26">
        <v>20000</v>
      </c>
      <c r="BN311" s="26"/>
      <c r="BO311" s="26"/>
      <c r="BP311" s="26"/>
      <c r="BQ311" s="26"/>
      <c r="BR311" s="26"/>
      <c r="BS311" s="26"/>
      <c r="BT311" s="26"/>
      <c r="BU311" s="26">
        <f t="shared" si="82"/>
        <v>-0.9</v>
      </c>
      <c r="BV311" s="26"/>
      <c r="BW311" s="26"/>
      <c r="BX311" s="26"/>
      <c r="BY311" s="26"/>
      <c r="BZ311" s="26"/>
      <c r="CA311" s="26"/>
      <c r="CB311" s="26"/>
      <c r="CC311" s="26"/>
      <c r="CD311" s="26"/>
      <c r="CE311" s="26"/>
      <c r="CF311" s="26"/>
      <c r="CG311" s="26" t="str">
        <f t="shared" si="75"/>
        <v/>
      </c>
      <c r="CH311" s="26" t="str">
        <f t="shared" si="75"/>
        <v/>
      </c>
      <c r="CI311" s="26" t="str">
        <f t="shared" si="75"/>
        <v/>
      </c>
      <c r="CJ311" s="26" t="str">
        <f t="shared" si="75"/>
        <v/>
      </c>
      <c r="CK311" s="26" t="str">
        <f t="shared" si="75"/>
        <v/>
      </c>
      <c r="CL311" s="26" t="str">
        <f t="shared" si="75"/>
        <v/>
      </c>
      <c r="CM311" s="26" t="str">
        <f t="shared" si="75"/>
        <v/>
      </c>
      <c r="CN311" s="26" t="str">
        <f t="shared" si="75"/>
        <v/>
      </c>
      <c r="CO311" s="26" t="str">
        <f t="shared" si="75"/>
        <v/>
      </c>
    </row>
    <row r="312" spans="1:93" s="12" customFormat="1" x14ac:dyDescent="0.15">
      <c r="A312" s="26">
        <v>31034022</v>
      </c>
      <c r="B312" s="26" t="s">
        <v>166</v>
      </c>
      <c r="C312" s="26" t="s">
        <v>288</v>
      </c>
      <c r="D312" s="26">
        <v>20</v>
      </c>
      <c r="E312" s="26" t="str">
        <f t="shared" si="80"/>
        <v>guard1</v>
      </c>
      <c r="F312" s="26">
        <v>10</v>
      </c>
      <c r="G312" s="26" t="s">
        <v>106</v>
      </c>
      <c r="H312" s="26">
        <v>3</v>
      </c>
      <c r="I312" s="26" t="str">
        <f>VLOOKUP($L312,怪物模板!$A:$N,MATCH(角色!I$1,模板表头,0),0)</f>
        <v>mag</v>
      </c>
      <c r="J312" s="26"/>
      <c r="K312" s="26"/>
      <c r="L312" s="26" t="s">
        <v>405</v>
      </c>
      <c r="M312" s="26" t="str">
        <f>VLOOKUP($L312,怪物模板!$A:$N,MATCH(角色!M$1,模板表头,0),0)</f>
        <v>德古拉</v>
      </c>
      <c r="N312" s="26" t="str">
        <f>VLOOKUP($L312,怪物模板!$A:$N,MATCH(角色!N$1,模板表头,0),0)</f>
        <v>统一BOSS模板</v>
      </c>
      <c r="O312" s="26" t="s">
        <v>37</v>
      </c>
      <c r="P312" s="26">
        <v>7</v>
      </c>
      <c r="Q312" s="26">
        <v>4</v>
      </c>
      <c r="R312" s="26">
        <f>VLOOKUP(P312,辅助表!$A$2:$B$10,2,FALSE)</f>
        <v>4</v>
      </c>
      <c r="S312" s="26" t="str">
        <f>VLOOKUP($L312,怪物模板!$A:$N,MATCH(角色!S$1,模板表头,0),0)</f>
        <v>chaos</v>
      </c>
      <c r="T312" s="26" t="s">
        <v>27</v>
      </c>
      <c r="U312" s="26" t="s">
        <v>261</v>
      </c>
      <c r="V312" s="26"/>
      <c r="Y312" s="26"/>
      <c r="Z312" s="26"/>
      <c r="AA312" s="26"/>
      <c r="AB312" s="26">
        <v>99</v>
      </c>
      <c r="AC312" s="26">
        <v>99</v>
      </c>
      <c r="AD312" s="26"/>
      <c r="AE312" s="26">
        <f t="shared" si="71"/>
        <v>20</v>
      </c>
      <c r="AF312" s="26">
        <f t="shared" si="72"/>
        <v>20</v>
      </c>
      <c r="AG312" s="26" t="str">
        <f>VLOOKUP($L312,怪物模板!$A:$N,MATCH(角色!AG$1,模板表头,0),0)</f>
        <v>misc.5skills_is_enemy_there</v>
      </c>
      <c r="AH312" s="26">
        <f>IF(VLOOKUP($L312,怪物模板!$A:$N,MATCH(角色!AH$1,模板表头,0),0)=0,"",VLOOKUP($L312,怪物模板!$A:$N,MATCH(角色!AH$1,模板表头,0),0))</f>
        <v>11660401</v>
      </c>
      <c r="AI312" s="26">
        <f>IF(VLOOKUP($L312,怪物模板!$A:$N,MATCH(角色!AI$1,模板表头,0),0)=0,"",VLOOKUP($L312,怪物模板!$A:$N,MATCH(角色!AI$1,模板表头,0),0))</f>
        <v>11660402</v>
      </c>
      <c r="AJ312" s="26">
        <f>IF(VLOOKUP($L312,怪物模板!$A:$N,MATCH(角色!AJ$1,模板表头,0),0)=0,"",VLOOKUP($L312,怪物模板!$A:$N,MATCH(角色!AJ$1,模板表头,0),0))</f>
        <v>11660403</v>
      </c>
      <c r="AK312" s="26">
        <f>IF(VLOOKUP($L312,怪物模板!$A:$N,MATCH(角色!AK$1,模板表头,0),0)=0,"",VLOOKUP($L312,怪物模板!$A:$N,MATCH(角色!AK$1,模板表头,0),0))</f>
        <v>11660404</v>
      </c>
      <c r="AL312" s="26" t="str">
        <f>IF(VLOOKUP($L312,怪物模板!$A:$N,MATCH(角色!AL$1,模板表头,0),0)=0,"",VLOOKUP($L312,怪物模板!$A:$N,MATCH(角色!AL$1,模板表头,0),0))</f>
        <v/>
      </c>
      <c r="AM312" s="26" t="str">
        <f>VLOOKUP($L312,怪物模板!$A:$N,MATCH(角色!AM$1,模板表头,0),0)</f>
        <v>kil_jaeden</v>
      </c>
      <c r="AN312" s="26">
        <v>1.5</v>
      </c>
      <c r="AO312" s="26">
        <v>1</v>
      </c>
      <c r="AP312" s="26"/>
      <c r="AQ312" s="26"/>
      <c r="AR312" s="26" t="s">
        <v>180</v>
      </c>
      <c r="AS312" s="26"/>
      <c r="AT312" s="26"/>
      <c r="AU312" s="26">
        <v>230011</v>
      </c>
      <c r="AV312" s="26"/>
      <c r="AW312" s="26"/>
      <c r="AX312" s="26"/>
      <c r="AY312" s="26"/>
      <c r="AZ312" s="26"/>
      <c r="BA312" s="26"/>
      <c r="BB312" s="26"/>
      <c r="BC312" s="26"/>
      <c r="BD312" s="26"/>
      <c r="BE312" s="26"/>
      <c r="BF312" s="26"/>
      <c r="BG312" s="26"/>
      <c r="BH312" s="26"/>
      <c r="BI312" s="26">
        <f t="shared" si="73"/>
        <v>-7000</v>
      </c>
      <c r="BJ312" s="26">
        <f t="shared" si="74"/>
        <v>10000</v>
      </c>
      <c r="BK312" s="26"/>
      <c r="BL312" s="26"/>
      <c r="BM312" s="26">
        <v>20000</v>
      </c>
      <c r="BN312" s="26"/>
      <c r="BO312" s="26"/>
      <c r="BP312" s="26"/>
      <c r="BQ312" s="26"/>
      <c r="BR312" s="26"/>
      <c r="BS312" s="26"/>
      <c r="BT312" s="26"/>
      <c r="BU312" s="26" t="str">
        <f t="shared" si="82"/>
        <v/>
      </c>
      <c r="BV312" s="26"/>
      <c r="BW312" s="26"/>
      <c r="BX312" s="26"/>
      <c r="BY312" s="26"/>
      <c r="BZ312" s="26"/>
      <c r="CA312" s="26"/>
      <c r="CB312" s="26"/>
      <c r="CC312" s="26"/>
      <c r="CD312" s="26"/>
      <c r="CE312" s="26"/>
      <c r="CF312" s="26"/>
      <c r="CG312" s="26">
        <f t="shared" si="75"/>
        <v>5000</v>
      </c>
      <c r="CH312" s="26">
        <f t="shared" si="75"/>
        <v>5000</v>
      </c>
      <c r="CI312" s="26">
        <f t="shared" si="75"/>
        <v>5000</v>
      </c>
      <c r="CJ312" s="26">
        <f t="shared" si="75"/>
        <v>5000</v>
      </c>
      <c r="CK312" s="26">
        <f t="shared" si="75"/>
        <v>5000</v>
      </c>
      <c r="CL312" s="26">
        <f t="shared" si="75"/>
        <v>5000</v>
      </c>
      <c r="CM312" s="26">
        <f t="shared" si="75"/>
        <v>5000</v>
      </c>
      <c r="CN312" s="26">
        <f t="shared" si="75"/>
        <v>5000</v>
      </c>
      <c r="CO312" s="26">
        <f t="shared" si="75"/>
        <v>5000</v>
      </c>
    </row>
    <row r="313" spans="1:93" s="12" customFormat="1" ht="16.5" customHeight="1" x14ac:dyDescent="0.15">
      <c r="A313" s="26">
        <v>31034023</v>
      </c>
      <c r="B313" s="26" t="s">
        <v>164</v>
      </c>
      <c r="C313" s="26" t="s">
        <v>288</v>
      </c>
      <c r="D313" s="26">
        <v>20</v>
      </c>
      <c r="E313" s="26" t="str">
        <f t="shared" si="80"/>
        <v>guard1</v>
      </c>
      <c r="F313" s="26">
        <v>10</v>
      </c>
      <c r="G313" s="26" t="s">
        <v>105</v>
      </c>
      <c r="H313" s="26">
        <v>4</v>
      </c>
      <c r="I313" s="26" t="str">
        <f>VLOOKUP($L313,怪物模板!$A:$N,MATCH(角色!I$1,模板表头,0),0)</f>
        <v>mag</v>
      </c>
      <c r="J313" s="26"/>
      <c r="K313" s="26"/>
      <c r="L313" s="26" t="s">
        <v>383</v>
      </c>
      <c r="M313" s="26" t="str">
        <f>VLOOKUP($L313,怪物模板!$A:$N,MATCH(角色!M$1,模板表头,0),0)</f>
        <v>蛇头女妖</v>
      </c>
      <c r="N313" s="26" t="str">
        <f>VLOOKUP($L313,怪物模板!$A:$N,MATCH(角色!N$1,模板表头,0),0)</f>
        <v>BOSS特别4技能版，带禁锢技能，龙卷风必定击飞</v>
      </c>
      <c r="O313" s="26" t="s">
        <v>38</v>
      </c>
      <c r="P313" s="26">
        <v>6</v>
      </c>
      <c r="Q313" s="26">
        <v>3</v>
      </c>
      <c r="R313" s="26">
        <f>VLOOKUP(P313,辅助表!$A$2:$B$10,2,FALSE)</f>
        <v>4</v>
      </c>
      <c r="S313" s="26" t="str">
        <f>VLOOKUP($L313,怪物模板!$A:$N,MATCH(角色!S$1,模板表头,0),0)</f>
        <v>chaos</v>
      </c>
      <c r="T313" s="26" t="s">
        <v>176</v>
      </c>
      <c r="U313" s="26"/>
      <c r="V313" s="26" t="s">
        <v>290</v>
      </c>
      <c r="Y313" s="26"/>
      <c r="Z313" s="26"/>
      <c r="AA313" s="26"/>
      <c r="AB313" s="26">
        <v>99</v>
      </c>
      <c r="AC313" s="26">
        <v>99</v>
      </c>
      <c r="AD313" s="26"/>
      <c r="AE313" s="26">
        <f t="shared" si="71"/>
        <v>3</v>
      </c>
      <c r="AF313" s="26">
        <f t="shared" si="72"/>
        <v>0</v>
      </c>
      <c r="AG313" s="26" t="str">
        <f>VLOOKUP($L313,怪物模板!$A:$N,MATCH(角色!AG$1,模板表头,0),0)</f>
        <v>misc.5skills</v>
      </c>
      <c r="AH313" s="26">
        <f>IF(VLOOKUP($L313,怪物模板!$A:$N,MATCH(角色!AH$1,模板表头,0),0)=0,"",VLOOKUP($L313,怪物模板!$A:$N,MATCH(角色!AH$1,模板表头,0),0))</f>
        <v>11660101</v>
      </c>
      <c r="AI313" s="26">
        <f>IF(VLOOKUP($L313,怪物模板!$A:$N,MATCH(角色!AI$1,模板表头,0),0)=0,"",VLOOKUP($L313,怪物模板!$A:$N,MATCH(角色!AI$1,模板表头,0),0))</f>
        <v>11999524</v>
      </c>
      <c r="AJ313" s="26">
        <f>IF(VLOOKUP($L313,怪物模板!$A:$N,MATCH(角色!AJ$1,模板表头,0),0)=0,"",VLOOKUP($L313,怪物模板!$A:$N,MATCH(角色!AJ$1,模板表头,0),0))</f>
        <v>11660103</v>
      </c>
      <c r="AK313" s="26">
        <f>IF(VLOOKUP($L313,怪物模板!$A:$N,MATCH(角色!AK$1,模板表头,0),0)=0,"",VLOOKUP($L313,怪物模板!$A:$N,MATCH(角色!AK$1,模板表头,0),0))</f>
        <v>11999529</v>
      </c>
      <c r="AL313" s="26">
        <f>IF(VLOOKUP($L313,怪物模板!$A:$N,MATCH(角色!AL$1,模板表头,0),0)=0,"",VLOOKUP($L313,怪物模板!$A:$N,MATCH(角色!AL$1,模板表头,0),0))</f>
        <v>11999525</v>
      </c>
      <c r="AM313" s="26" t="str">
        <f>VLOOKUP($L313,怪物模板!$A:$N,MATCH(角色!AM$1,模板表头,0),0)</f>
        <v>vashj_boss</v>
      </c>
      <c r="AN313" s="26">
        <v>1</v>
      </c>
      <c r="AO313" s="26">
        <v>1</v>
      </c>
      <c r="AP313" s="26"/>
      <c r="AQ313" s="26"/>
      <c r="AR313" s="26"/>
      <c r="AS313" s="26"/>
      <c r="AT313" s="26"/>
      <c r="AU313" s="26">
        <v>230011</v>
      </c>
      <c r="AV313" s="26"/>
      <c r="AW313" s="26"/>
      <c r="AX313" s="26"/>
      <c r="AY313" s="26"/>
      <c r="AZ313" s="26"/>
      <c r="BA313" s="26"/>
      <c r="BB313" s="26"/>
      <c r="BC313" s="26"/>
      <c r="BD313" s="26"/>
      <c r="BE313" s="26"/>
      <c r="BF313" s="26"/>
      <c r="BG313" s="26"/>
      <c r="BH313" s="26"/>
      <c r="BI313" s="26">
        <f t="shared" si="73"/>
        <v>5000</v>
      </c>
      <c r="BJ313" s="26">
        <f t="shared" si="74"/>
        <v>5000</v>
      </c>
      <c r="BK313" s="26"/>
      <c r="BL313" s="26"/>
      <c r="BM313" s="26">
        <v>20000</v>
      </c>
      <c r="BN313" s="26"/>
      <c r="BO313" s="26"/>
      <c r="BP313" s="26"/>
      <c r="BQ313" s="26"/>
      <c r="BR313" s="26"/>
      <c r="BS313" s="26"/>
      <c r="BT313" s="26"/>
      <c r="BU313" s="26" t="str">
        <f t="shared" si="82"/>
        <v/>
      </c>
      <c r="BV313" s="26"/>
      <c r="BW313" s="26"/>
      <c r="BX313" s="26"/>
      <c r="BY313" s="26"/>
      <c r="BZ313" s="26"/>
      <c r="CA313" s="26"/>
      <c r="CB313" s="26"/>
      <c r="CC313" s="26"/>
      <c r="CD313" s="26"/>
      <c r="CE313" s="26"/>
      <c r="CF313" s="26"/>
      <c r="CG313" s="26" t="str">
        <f t="shared" si="75"/>
        <v/>
      </c>
      <c r="CH313" s="26" t="str">
        <f t="shared" si="75"/>
        <v/>
      </c>
      <c r="CI313" s="26" t="str">
        <f t="shared" si="75"/>
        <v/>
      </c>
      <c r="CJ313" s="26" t="str">
        <f t="shared" si="75"/>
        <v/>
      </c>
      <c r="CK313" s="26" t="str">
        <f t="shared" si="75"/>
        <v/>
      </c>
      <c r="CL313" s="26" t="str">
        <f t="shared" si="75"/>
        <v/>
      </c>
      <c r="CM313" s="26" t="str">
        <f t="shared" si="75"/>
        <v/>
      </c>
      <c r="CN313" s="26" t="str">
        <f t="shared" si="75"/>
        <v/>
      </c>
      <c r="CO313" s="26" t="str">
        <f t="shared" si="75"/>
        <v/>
      </c>
    </row>
    <row r="314" spans="1:93" s="12" customFormat="1" x14ac:dyDescent="0.15">
      <c r="A314" s="26">
        <v>31034024</v>
      </c>
      <c r="B314" s="26" t="s">
        <v>165</v>
      </c>
      <c r="C314" s="26" t="s">
        <v>288</v>
      </c>
      <c r="D314" s="26">
        <v>20</v>
      </c>
      <c r="E314" s="26" t="str">
        <f t="shared" si="80"/>
        <v>guard1</v>
      </c>
      <c r="F314" s="26">
        <v>10</v>
      </c>
      <c r="G314" s="26" t="s">
        <v>106</v>
      </c>
      <c r="H314" s="26">
        <v>2</v>
      </c>
      <c r="I314" s="26" t="str">
        <f>VLOOKUP($L314,怪物模板!$A:$N,MATCH(角色!I$1,模板表头,0),0)</f>
        <v>phy</v>
      </c>
      <c r="J314" s="26"/>
      <c r="K314" s="26"/>
      <c r="L314" s="26" t="s">
        <v>390</v>
      </c>
      <c r="M314" s="26" t="str">
        <f>VLOOKUP($L314,怪物模板!$A:$N,MATCH(角色!M$1,模板表头,0),0)</f>
        <v>无对应英雄</v>
      </c>
      <c r="N314" s="26" t="str">
        <f>VLOOKUP($L314,怪物模板!$A:$N,MATCH(角色!N$1,模板表头,0),0)</f>
        <v>特别BOSS版</v>
      </c>
      <c r="O314" s="26" t="s">
        <v>38</v>
      </c>
      <c r="P314" s="26">
        <v>5</v>
      </c>
      <c r="Q314" s="26">
        <v>3</v>
      </c>
      <c r="R314" s="26">
        <f>VLOOKUP(P314,辅助表!$A$2:$B$10,2,FALSE)</f>
        <v>3</v>
      </c>
      <c r="S314" s="26" t="str">
        <f>VLOOKUP($L314,怪物模板!$A:$N,MATCH(角色!S$1,模板表头,0),0)</f>
        <v>horde</v>
      </c>
      <c r="T314" s="26" t="s">
        <v>27</v>
      </c>
      <c r="U314" s="26" t="s">
        <v>261</v>
      </c>
      <c r="V314" s="26" t="s">
        <v>258</v>
      </c>
      <c r="Y314" s="26"/>
      <c r="Z314" s="26"/>
      <c r="AA314" s="26"/>
      <c r="AB314" s="26">
        <v>99</v>
      </c>
      <c r="AC314" s="26">
        <v>99</v>
      </c>
      <c r="AD314" s="26"/>
      <c r="AE314" s="26">
        <f t="shared" si="71"/>
        <v>20</v>
      </c>
      <c r="AF314" s="26">
        <f t="shared" si="72"/>
        <v>20</v>
      </c>
      <c r="AG314" s="26" t="str">
        <f>VLOOKUP($L314,怪物模板!$A:$N,MATCH(角色!AG$1,模板表头,0),0)</f>
        <v>melee.taranzhu</v>
      </c>
      <c r="AH314" s="26">
        <f>IF(VLOOKUP($L314,怪物模板!$A:$N,MATCH(角色!AH$1,模板表头,0),0)=0,"",VLOOKUP($L314,怪物模板!$A:$N,MATCH(角色!AH$1,模板表头,0),0))</f>
        <v>11999548</v>
      </c>
      <c r="AI314" s="26">
        <f>IF(VLOOKUP($L314,怪物模板!$A:$N,MATCH(角色!AI$1,模板表头,0),0)=0,"",VLOOKUP($L314,怪物模板!$A:$N,MATCH(角色!AI$1,模板表头,0),0))</f>
        <v>11999522</v>
      </c>
      <c r="AJ314" s="26">
        <f>IF(VLOOKUP($L314,怪物模板!$A:$N,MATCH(角色!AJ$1,模板表头,0),0)=0,"",VLOOKUP($L314,怪物模板!$A:$N,MATCH(角色!AJ$1,模板表头,0),0))</f>
        <v>11999523</v>
      </c>
      <c r="AK314" s="26">
        <f>IF(VLOOKUP($L314,怪物模板!$A:$N,MATCH(角色!AK$1,模板表头,0),0)=0,"",VLOOKUP($L314,怪物模板!$A:$N,MATCH(角色!AK$1,模板表头,0),0))</f>
        <v>11999505</v>
      </c>
      <c r="AL314" s="26" t="str">
        <f>IF(VLOOKUP($L314,怪物模板!$A:$N,MATCH(角色!AL$1,模板表头,0),0)=0,"",VLOOKUP($L314,怪物模板!$A:$N,MATCH(角色!AL$1,模板表头,0),0))</f>
        <v/>
      </c>
      <c r="AM314" s="26" t="str">
        <f>VLOOKUP($L314,怪物模板!$A:$N,MATCH(角色!AM$1,模板表头,0),0)</f>
        <v>taranzhu_boss</v>
      </c>
      <c r="AN314" s="26">
        <v>1</v>
      </c>
      <c r="AO314" s="26">
        <v>1</v>
      </c>
      <c r="AP314" s="26"/>
      <c r="AQ314" s="26"/>
      <c r="AR314" s="26"/>
      <c r="AS314" s="26"/>
      <c r="AT314" s="26"/>
      <c r="AU314" s="26">
        <v>230021</v>
      </c>
      <c r="AV314" s="26"/>
      <c r="AW314" s="26"/>
      <c r="AX314" s="26"/>
      <c r="AY314" s="26"/>
      <c r="AZ314" s="26"/>
      <c r="BA314" s="26"/>
      <c r="BB314" s="26"/>
      <c r="BC314" s="26"/>
      <c r="BD314" s="26"/>
      <c r="BE314" s="26"/>
      <c r="BF314" s="26"/>
      <c r="BG314" s="26"/>
      <c r="BH314" s="26"/>
      <c r="BI314" s="26">
        <f t="shared" si="73"/>
        <v>-7000</v>
      </c>
      <c r="BJ314" s="26">
        <f t="shared" si="74"/>
        <v>10000</v>
      </c>
      <c r="BK314" s="26"/>
      <c r="BL314" s="26"/>
      <c r="BM314" s="26">
        <v>20000</v>
      </c>
      <c r="BN314" s="26"/>
      <c r="BO314" s="26"/>
      <c r="BP314" s="26"/>
      <c r="BQ314" s="26"/>
      <c r="BR314" s="26"/>
      <c r="BS314" s="26"/>
      <c r="BT314" s="26"/>
      <c r="BU314" s="26" t="str">
        <f t="shared" si="82"/>
        <v/>
      </c>
      <c r="BV314" s="26"/>
      <c r="BW314" s="26"/>
      <c r="BX314" s="26"/>
      <c r="BY314" s="26"/>
      <c r="BZ314" s="26"/>
      <c r="CA314" s="26"/>
      <c r="CB314" s="26"/>
      <c r="CC314" s="26"/>
      <c r="CD314" s="26"/>
      <c r="CE314" s="26"/>
      <c r="CF314" s="26"/>
      <c r="CG314" s="26">
        <f t="shared" si="75"/>
        <v>5000</v>
      </c>
      <c r="CH314" s="26">
        <f t="shared" si="75"/>
        <v>5000</v>
      </c>
      <c r="CI314" s="26">
        <f t="shared" si="75"/>
        <v>5000</v>
      </c>
      <c r="CJ314" s="26">
        <f t="shared" si="75"/>
        <v>5000</v>
      </c>
      <c r="CK314" s="26">
        <f t="shared" si="75"/>
        <v>5000</v>
      </c>
      <c r="CL314" s="26">
        <f t="shared" si="75"/>
        <v>5000</v>
      </c>
      <c r="CM314" s="26">
        <f t="shared" si="75"/>
        <v>5000</v>
      </c>
      <c r="CN314" s="26">
        <f t="shared" si="75"/>
        <v>5000</v>
      </c>
      <c r="CO314" s="26">
        <f t="shared" si="75"/>
        <v>5000</v>
      </c>
    </row>
    <row r="315" spans="1:93" s="12" customFormat="1" x14ac:dyDescent="0.15">
      <c r="A315" s="26">
        <v>31034025</v>
      </c>
      <c r="B315" s="26" t="s">
        <v>88</v>
      </c>
      <c r="C315" s="26" t="s">
        <v>288</v>
      </c>
      <c r="D315" s="26">
        <v>20</v>
      </c>
      <c r="E315" s="26" t="str">
        <f t="shared" si="80"/>
        <v>guard1</v>
      </c>
      <c r="F315" s="26">
        <v>10</v>
      </c>
      <c r="G315" s="26" t="s">
        <v>105</v>
      </c>
      <c r="H315" s="26">
        <v>4</v>
      </c>
      <c r="I315" s="26" t="str">
        <f>VLOOKUP($L315,怪物模板!$A:$N,MATCH(角色!I$1,模板表头,0),0)</f>
        <v>mag</v>
      </c>
      <c r="J315" s="26"/>
      <c r="K315" s="26"/>
      <c r="L315" s="26" t="s">
        <v>404</v>
      </c>
      <c r="M315" s="26" t="str">
        <f>VLOOKUP($L315,怪物模板!$A:$N,MATCH(角色!M$1,模板表头,0),0)</f>
        <v>瘟疫骑士</v>
      </c>
      <c r="N315" s="26" t="str">
        <f>VLOOKUP($L315,怪物模板!$A:$N,MATCH(角色!N$1,模板表头,0),0)</f>
        <v>同英雄技能</v>
      </c>
      <c r="O315" s="26" t="s">
        <v>37</v>
      </c>
      <c r="P315" s="26">
        <v>4</v>
      </c>
      <c r="Q315" s="26">
        <v>3</v>
      </c>
      <c r="R315" s="26">
        <f>VLOOKUP(P315,辅助表!$A$2:$B$10,2,FALSE)</f>
        <v>3</v>
      </c>
      <c r="S315" s="26" t="str">
        <f>VLOOKUP($L315,怪物模板!$A:$N,MATCH(角色!S$1,模板表头,0),0)</f>
        <v>chaos</v>
      </c>
      <c r="T315" s="26" t="s">
        <v>176</v>
      </c>
      <c r="U315" s="26"/>
      <c r="V315" s="26" t="s">
        <v>290</v>
      </c>
      <c r="Y315" s="26"/>
      <c r="Z315" s="26"/>
      <c r="AA315" s="26"/>
      <c r="AB315" s="26">
        <v>99</v>
      </c>
      <c r="AC315" s="26">
        <v>99</v>
      </c>
      <c r="AD315" s="26"/>
      <c r="AE315" s="26">
        <f t="shared" si="71"/>
        <v>3</v>
      </c>
      <c r="AF315" s="26">
        <f t="shared" si="72"/>
        <v>0</v>
      </c>
      <c r="AG315" s="26" t="str">
        <f>VLOOKUP($L315,怪物模板!$A:$N,MATCH(角色!AG$1,模板表头,0),0)</f>
        <v>misc.5skills</v>
      </c>
      <c r="AH315" s="26">
        <f>IF(VLOOKUP($L315,怪物模板!$A:$N,MATCH(角色!AH$1,模板表头,0),0)=0,"",VLOOKUP($L315,怪物模板!$A:$N,MATCH(角色!AH$1,模板表头,0),0))</f>
        <v>11860101</v>
      </c>
      <c r="AI315" s="26">
        <f>IF(VLOOKUP($L315,怪物模板!$A:$N,MATCH(角色!AI$1,模板表头,0),0)=0,"",VLOOKUP($L315,怪物模板!$A:$N,MATCH(角色!AI$1,模板表头,0),0))</f>
        <v>11860102</v>
      </c>
      <c r="AJ315" s="26">
        <f>IF(VLOOKUP($L315,怪物模板!$A:$N,MATCH(角色!AJ$1,模板表头,0),0)=0,"",VLOOKUP($L315,怪物模板!$A:$N,MATCH(角色!AJ$1,模板表头,0),0))</f>
        <v>11860103</v>
      </c>
      <c r="AK315" s="26" t="str">
        <f>IF(VLOOKUP($L315,怪物模板!$A:$N,MATCH(角色!AK$1,模板表头,0),0)=0,"",VLOOKUP($L315,怪物模板!$A:$N,MATCH(角色!AK$1,模板表头,0),0))</f>
        <v/>
      </c>
      <c r="AL315" s="26" t="str">
        <f>IF(VLOOKUP($L315,怪物模板!$A:$N,MATCH(角色!AL$1,模板表头,0),0)=0,"",VLOOKUP($L315,怪物模板!$A:$N,MATCH(角色!AL$1,模板表头,0),0))</f>
        <v/>
      </c>
      <c r="AM315" s="26" t="str">
        <f>VLOOKUP($L315,怪物模板!$A:$N,MATCH(角色!AM$1,模板表头,0),0)</f>
        <v>sylvanas</v>
      </c>
      <c r="AN315" s="26">
        <v>1</v>
      </c>
      <c r="AO315" s="26">
        <v>1</v>
      </c>
      <c r="AP315" s="26"/>
      <c r="AQ315" s="26"/>
      <c r="AR315" s="26"/>
      <c r="AS315" s="26"/>
      <c r="AT315" s="26"/>
      <c r="AU315" s="26">
        <v>230011</v>
      </c>
      <c r="AV315" s="26"/>
      <c r="AW315" s="26"/>
      <c r="AX315" s="26"/>
      <c r="AY315" s="26"/>
      <c r="AZ315" s="26"/>
      <c r="BA315" s="26"/>
      <c r="BB315" s="26"/>
      <c r="BC315" s="26"/>
      <c r="BD315" s="26"/>
      <c r="BE315" s="26"/>
      <c r="BF315" s="26"/>
      <c r="BG315" s="26"/>
      <c r="BH315" s="26"/>
      <c r="BI315" s="26">
        <f t="shared" si="73"/>
        <v>5000</v>
      </c>
      <c r="BJ315" s="26">
        <f t="shared" si="74"/>
        <v>5000</v>
      </c>
      <c r="BK315" s="26"/>
      <c r="BL315" s="26"/>
      <c r="BM315" s="26">
        <v>20000</v>
      </c>
      <c r="BN315" s="26"/>
      <c r="BO315" s="26"/>
      <c r="BP315" s="26"/>
      <c r="BQ315" s="26"/>
      <c r="BR315" s="26"/>
      <c r="BS315" s="26"/>
      <c r="BT315" s="26"/>
      <c r="BU315" s="26" t="str">
        <f t="shared" si="82"/>
        <v/>
      </c>
      <c r="BV315" s="26"/>
      <c r="BW315" s="26"/>
      <c r="BX315" s="26"/>
      <c r="BY315" s="26"/>
      <c r="BZ315" s="26"/>
      <c r="CA315" s="26"/>
      <c r="CB315" s="26"/>
      <c r="CC315" s="26"/>
      <c r="CD315" s="26"/>
      <c r="CE315" s="26"/>
      <c r="CF315" s="26"/>
      <c r="CG315" s="26" t="str">
        <f t="shared" si="75"/>
        <v/>
      </c>
      <c r="CH315" s="26" t="str">
        <f t="shared" si="75"/>
        <v/>
      </c>
      <c r="CI315" s="26" t="str">
        <f t="shared" si="75"/>
        <v/>
      </c>
      <c r="CJ315" s="26" t="str">
        <f t="shared" si="75"/>
        <v/>
      </c>
      <c r="CK315" s="26" t="str">
        <f t="shared" si="75"/>
        <v/>
      </c>
      <c r="CL315" s="26" t="str">
        <f t="shared" si="75"/>
        <v/>
      </c>
      <c r="CM315" s="26" t="str">
        <f t="shared" si="75"/>
        <v/>
      </c>
      <c r="CN315" s="26" t="str">
        <f t="shared" si="75"/>
        <v/>
      </c>
      <c r="CO315" s="26" t="str">
        <f t="shared" si="75"/>
        <v/>
      </c>
    </row>
    <row r="316" spans="1:93" s="12" customFormat="1" ht="16.5" customHeight="1" x14ac:dyDescent="0.15">
      <c r="A316" s="26">
        <v>31034041</v>
      </c>
      <c r="B316" s="26" t="s">
        <v>168</v>
      </c>
      <c r="C316" s="26" t="s">
        <v>63</v>
      </c>
      <c r="D316" s="26">
        <v>1</v>
      </c>
      <c r="E316" s="26" t="str">
        <f t="shared" si="80"/>
        <v>guard1</v>
      </c>
      <c r="F316" s="26">
        <v>1</v>
      </c>
      <c r="G316" s="26" t="s">
        <v>105</v>
      </c>
      <c r="H316" s="26">
        <v>1</v>
      </c>
      <c r="I316" s="26" t="str">
        <f>VLOOKUP($L316,怪物模板!$A:$N,MATCH(角色!I$1,模板表头,0),0)</f>
        <v>mix</v>
      </c>
      <c r="J316" s="26"/>
      <c r="K316" s="26"/>
      <c r="L316" s="26" t="s">
        <v>397</v>
      </c>
      <c r="M316" s="26" t="str">
        <f>VLOOKUP($L316,怪物模板!$A:$N,MATCH(角色!M$1,模板表头,0),0)</f>
        <v>无对应英雄</v>
      </c>
      <c r="N316" s="26" t="str">
        <f>VLOOKUP($L316,怪物模板!$A:$N,MATCH(角色!N$1,模板表头,0),0)</f>
        <v>无技能</v>
      </c>
      <c r="O316" s="26" t="s">
        <v>37</v>
      </c>
      <c r="P316" s="26">
        <v>1</v>
      </c>
      <c r="Q316" s="26">
        <v>5</v>
      </c>
      <c r="R316" s="26">
        <f>VLOOKUP(P316,辅助表!$A$2:$B$10,2,FALSE)</f>
        <v>1</v>
      </c>
      <c r="S316" s="26" t="str">
        <f>VLOOKUP($L316,怪物模板!$A:$N,MATCH(角色!S$1,模板表头,0),0)</f>
        <v>order</v>
      </c>
      <c r="T316" s="26" t="s">
        <v>95</v>
      </c>
      <c r="U316" s="26"/>
      <c r="V316" s="26" t="s">
        <v>24</v>
      </c>
      <c r="W316" s="26" t="s">
        <v>170</v>
      </c>
      <c r="X316" s="26"/>
      <c r="Y316" s="26"/>
      <c r="Z316" s="26"/>
      <c r="AA316" s="26"/>
      <c r="AB316" s="26">
        <v>99</v>
      </c>
      <c r="AC316" s="26">
        <v>99</v>
      </c>
      <c r="AD316" s="26">
        <v>19</v>
      </c>
      <c r="AE316" s="26">
        <f t="shared" si="71"/>
        <v>3</v>
      </c>
      <c r="AF316" s="26">
        <f t="shared" si="72"/>
        <v>0</v>
      </c>
      <c r="AG316" s="26" t="str">
        <f>VLOOKUP($L316,怪物模板!$A:$N,MATCH(角色!AG$1,模板表头,0),0)</f>
        <v>misc.entity</v>
      </c>
      <c r="AH316" s="26" t="str">
        <f>IF(VLOOKUP($L316,怪物模板!$A:$N,MATCH(角色!AH$1,模板表头,0),0)=0,"",VLOOKUP($L316,怪物模板!$A:$N,MATCH(角色!AH$1,模板表头,0),0))</f>
        <v/>
      </c>
      <c r="AI316" s="26" t="str">
        <f>IF(VLOOKUP($L316,怪物模板!$A:$N,MATCH(角色!AI$1,模板表头,0),0)=0,"",VLOOKUP($L316,怪物模板!$A:$N,MATCH(角色!AI$1,模板表头,0),0))</f>
        <v/>
      </c>
      <c r="AJ316" s="26" t="str">
        <f>IF(VLOOKUP($L316,怪物模板!$A:$N,MATCH(角色!AJ$1,模板表头,0),0)=0,"",VLOOKUP($L316,怪物模板!$A:$N,MATCH(角色!AJ$1,模板表头,0),0))</f>
        <v/>
      </c>
      <c r="AK316" s="26" t="str">
        <f>IF(VLOOKUP($L316,怪物模板!$A:$N,MATCH(角色!AK$1,模板表头,0),0)=0,"",VLOOKUP($L316,怪物模板!$A:$N,MATCH(角色!AK$1,模板表头,0),0))</f>
        <v/>
      </c>
      <c r="AL316" s="26" t="str">
        <f>IF(VLOOKUP($L316,怪物模板!$A:$N,MATCH(角色!AL$1,模板表头,0),0)=0,"",VLOOKUP($L316,怪物模板!$A:$N,MATCH(角色!AL$1,模板表头,0),0))</f>
        <v/>
      </c>
      <c r="AM316" s="26" t="str">
        <f>VLOOKUP($L316,怪物模板!$A:$N,MATCH(角色!AM$1,模板表头,0),0)</f>
        <v>devils_door_new</v>
      </c>
      <c r="AN316" s="26">
        <v>1</v>
      </c>
      <c r="AO316" s="26">
        <v>1</v>
      </c>
      <c r="AP316" s="26" t="s">
        <v>173</v>
      </c>
      <c r="AQ316" s="26"/>
      <c r="AR316" s="26"/>
      <c r="AS316" s="26">
        <v>92430403</v>
      </c>
      <c r="AT316" s="26"/>
      <c r="AU316" s="26"/>
      <c r="AV316" s="26"/>
      <c r="AW316" s="26"/>
      <c r="AX316" s="26"/>
      <c r="AY316" s="26"/>
      <c r="AZ316" s="26"/>
      <c r="BA316" s="26"/>
      <c r="BB316" s="26"/>
      <c r="BC316" s="26"/>
      <c r="BD316" s="26"/>
      <c r="BE316" s="26"/>
      <c r="BF316" s="26"/>
      <c r="BG316" s="26"/>
      <c r="BH316" s="26"/>
      <c r="BI316" s="26">
        <v>10000</v>
      </c>
      <c r="BJ316" s="26"/>
      <c r="BK316" s="26"/>
      <c r="BL316" s="26"/>
      <c r="BM316" s="26">
        <v>0</v>
      </c>
      <c r="BN316" s="26"/>
      <c r="BO316" s="26"/>
      <c r="BP316" s="26"/>
      <c r="BQ316" s="26"/>
      <c r="BR316" s="26"/>
      <c r="BS316" s="26"/>
      <c r="BT316" s="26"/>
      <c r="BU316" s="26" t="str">
        <f t="shared" si="82"/>
        <v/>
      </c>
      <c r="BV316" s="26"/>
      <c r="BW316" s="26"/>
      <c r="BX316" s="26"/>
      <c r="BY316" s="26"/>
      <c r="BZ316" s="26"/>
      <c r="CA316" s="26"/>
      <c r="CB316" s="26"/>
      <c r="CC316" s="26"/>
      <c r="CD316" s="26"/>
      <c r="CE316" s="26"/>
      <c r="CF316" s="26"/>
      <c r="CG316" s="26" t="str">
        <f t="shared" si="75"/>
        <v/>
      </c>
      <c r="CH316" s="26" t="str">
        <f t="shared" si="75"/>
        <v/>
      </c>
      <c r="CI316" s="26" t="str">
        <f t="shared" si="75"/>
        <v/>
      </c>
      <c r="CJ316" s="26" t="str">
        <f t="shared" si="75"/>
        <v/>
      </c>
      <c r="CK316" s="26" t="str">
        <f t="shared" si="75"/>
        <v/>
      </c>
      <c r="CL316" s="26" t="str">
        <f t="shared" si="75"/>
        <v/>
      </c>
      <c r="CM316" s="26" t="str">
        <f t="shared" si="75"/>
        <v/>
      </c>
      <c r="CN316" s="26" t="str">
        <f t="shared" si="75"/>
        <v/>
      </c>
      <c r="CO316" s="26" t="str">
        <f t="shared" si="75"/>
        <v/>
      </c>
    </row>
    <row r="317" spans="1:93" s="12" customFormat="1" ht="16.5" customHeight="1" x14ac:dyDescent="0.15">
      <c r="A317" s="26">
        <v>31034042</v>
      </c>
      <c r="B317" s="26" t="s">
        <v>168</v>
      </c>
      <c r="C317" s="26" t="s">
        <v>64</v>
      </c>
      <c r="D317" s="26">
        <v>1</v>
      </c>
      <c r="E317" s="26" t="str">
        <f t="shared" si="80"/>
        <v>guard1</v>
      </c>
      <c r="F317" s="26">
        <v>1</v>
      </c>
      <c r="G317" s="26" t="s">
        <v>105</v>
      </c>
      <c r="H317" s="26">
        <v>1</v>
      </c>
      <c r="I317" s="26" t="str">
        <f>VLOOKUP($L317,怪物模板!$A:$N,MATCH(角色!I$1,模板表头,0),0)</f>
        <v>mix</v>
      </c>
      <c r="J317" s="26"/>
      <c r="K317" s="26"/>
      <c r="L317" s="26" t="s">
        <v>397</v>
      </c>
      <c r="M317" s="26" t="str">
        <f>VLOOKUP($L317,怪物模板!$A:$N,MATCH(角色!M$1,模板表头,0),0)</f>
        <v>无对应英雄</v>
      </c>
      <c r="N317" s="26" t="str">
        <f>VLOOKUP($L317,怪物模板!$A:$N,MATCH(角色!N$1,模板表头,0),0)</f>
        <v>无技能</v>
      </c>
      <c r="O317" s="26" t="s">
        <v>37</v>
      </c>
      <c r="P317" s="26">
        <v>1</v>
      </c>
      <c r="Q317" s="26">
        <v>5</v>
      </c>
      <c r="R317" s="26">
        <f>VLOOKUP(P317,辅助表!$A$2:$B$10,2,FALSE)</f>
        <v>1</v>
      </c>
      <c r="S317" s="26" t="str">
        <f>VLOOKUP($L317,怪物模板!$A:$N,MATCH(角色!S$1,模板表头,0),0)</f>
        <v>order</v>
      </c>
      <c r="T317" s="26" t="s">
        <v>95</v>
      </c>
      <c r="U317" s="26"/>
      <c r="V317" s="26" t="s">
        <v>24</v>
      </c>
      <c r="W317" s="26" t="s">
        <v>170</v>
      </c>
      <c r="X317" s="26"/>
      <c r="Y317" s="26"/>
      <c r="Z317" s="26"/>
      <c r="AA317" s="26"/>
      <c r="AB317" s="26">
        <v>99</v>
      </c>
      <c r="AC317" s="26">
        <v>99</v>
      </c>
      <c r="AD317" s="26">
        <v>19</v>
      </c>
      <c r="AE317" s="26">
        <f t="shared" si="71"/>
        <v>3</v>
      </c>
      <c r="AF317" s="26">
        <f t="shared" si="72"/>
        <v>0</v>
      </c>
      <c r="AG317" s="26" t="str">
        <f>VLOOKUP($L317,怪物模板!$A:$N,MATCH(角色!AG$1,模板表头,0),0)</f>
        <v>misc.entity</v>
      </c>
      <c r="AH317" s="26" t="str">
        <f>IF(VLOOKUP($L317,怪物模板!$A:$N,MATCH(角色!AH$1,模板表头,0),0)=0,"",VLOOKUP($L317,怪物模板!$A:$N,MATCH(角色!AH$1,模板表头,0),0))</f>
        <v/>
      </c>
      <c r="AI317" s="26" t="str">
        <f>IF(VLOOKUP($L317,怪物模板!$A:$N,MATCH(角色!AI$1,模板表头,0),0)=0,"",VLOOKUP($L317,怪物模板!$A:$N,MATCH(角色!AI$1,模板表头,0),0))</f>
        <v/>
      </c>
      <c r="AJ317" s="26" t="str">
        <f>IF(VLOOKUP($L317,怪物模板!$A:$N,MATCH(角色!AJ$1,模板表头,0),0)=0,"",VLOOKUP($L317,怪物模板!$A:$N,MATCH(角色!AJ$1,模板表头,0),0))</f>
        <v/>
      </c>
      <c r="AK317" s="26" t="str">
        <f>IF(VLOOKUP($L317,怪物模板!$A:$N,MATCH(角色!AK$1,模板表头,0),0)=0,"",VLOOKUP($L317,怪物模板!$A:$N,MATCH(角色!AK$1,模板表头,0),0))</f>
        <v/>
      </c>
      <c r="AL317" s="26" t="str">
        <f>IF(VLOOKUP($L317,怪物模板!$A:$N,MATCH(角色!AL$1,模板表头,0),0)=0,"",VLOOKUP($L317,怪物模板!$A:$N,MATCH(角色!AL$1,模板表头,0),0))</f>
        <v/>
      </c>
      <c r="AM317" s="26" t="str">
        <f>VLOOKUP($L317,怪物模板!$A:$N,MATCH(角色!AM$1,模板表头,0),0)</f>
        <v>devils_door_new</v>
      </c>
      <c r="AN317" s="26">
        <v>1</v>
      </c>
      <c r="AO317" s="26">
        <v>1</v>
      </c>
      <c r="AP317" s="26" t="s">
        <v>173</v>
      </c>
      <c r="AQ317" s="26"/>
      <c r="AR317" s="26"/>
      <c r="AS317" s="26">
        <v>92430403</v>
      </c>
      <c r="AT317" s="26"/>
      <c r="AU317" s="26"/>
      <c r="AV317" s="26"/>
      <c r="AW317" s="26"/>
      <c r="AX317" s="26"/>
      <c r="AY317" s="26"/>
      <c r="AZ317" s="26"/>
      <c r="BA317" s="26"/>
      <c r="BB317" s="26"/>
      <c r="BC317" s="26"/>
      <c r="BD317" s="26"/>
      <c r="BE317" s="26"/>
      <c r="BF317" s="26"/>
      <c r="BG317" s="26"/>
      <c r="BH317" s="26"/>
      <c r="BI317" s="26">
        <v>10000</v>
      </c>
      <c r="BJ317" s="26"/>
      <c r="BK317" s="26"/>
      <c r="BL317" s="26"/>
      <c r="BM317" s="26">
        <v>0</v>
      </c>
      <c r="BN317" s="26"/>
      <c r="BO317" s="26"/>
      <c r="BP317" s="26"/>
      <c r="BQ317" s="26"/>
      <c r="BR317" s="26"/>
      <c r="BS317" s="26"/>
      <c r="BT317" s="26"/>
      <c r="BU317" s="26" t="str">
        <f t="shared" si="82"/>
        <v/>
      </c>
      <c r="BV317" s="26"/>
      <c r="BW317" s="26"/>
      <c r="BX317" s="26"/>
      <c r="BY317" s="26"/>
      <c r="BZ317" s="26"/>
      <c r="CA317" s="26"/>
      <c r="CB317" s="26"/>
      <c r="CC317" s="26"/>
      <c r="CD317" s="26"/>
      <c r="CE317" s="26"/>
      <c r="CF317" s="26"/>
      <c r="CG317" s="26" t="str">
        <f t="shared" si="75"/>
        <v/>
      </c>
      <c r="CH317" s="26" t="str">
        <f t="shared" si="75"/>
        <v/>
      </c>
      <c r="CI317" s="26" t="str">
        <f t="shared" si="75"/>
        <v/>
      </c>
      <c r="CJ317" s="26" t="str">
        <f t="shared" si="75"/>
        <v/>
      </c>
      <c r="CK317" s="26" t="str">
        <f t="shared" si="75"/>
        <v/>
      </c>
      <c r="CL317" s="26" t="str">
        <f t="shared" si="75"/>
        <v/>
      </c>
      <c r="CM317" s="26" t="str">
        <f t="shared" si="75"/>
        <v/>
      </c>
      <c r="CN317" s="26" t="str">
        <f t="shared" si="75"/>
        <v/>
      </c>
      <c r="CO317" s="26" t="str">
        <f t="shared" si="75"/>
        <v/>
      </c>
    </row>
    <row r="318" spans="1:93" s="12" customFormat="1" ht="16.5" customHeight="1" x14ac:dyDescent="0.15">
      <c r="A318" s="26">
        <v>31034043</v>
      </c>
      <c r="B318" s="26" t="s">
        <v>168</v>
      </c>
      <c r="C318" s="26" t="s">
        <v>65</v>
      </c>
      <c r="D318" s="26">
        <v>1</v>
      </c>
      <c r="E318" s="26" t="str">
        <f t="shared" si="80"/>
        <v>guard1</v>
      </c>
      <c r="F318" s="26">
        <v>1</v>
      </c>
      <c r="G318" s="26" t="s">
        <v>105</v>
      </c>
      <c r="H318" s="26">
        <v>1</v>
      </c>
      <c r="I318" s="26" t="str">
        <f>VLOOKUP($L318,怪物模板!$A:$N,MATCH(角色!I$1,模板表头,0),0)</f>
        <v>mix</v>
      </c>
      <c r="J318" s="26"/>
      <c r="K318" s="26"/>
      <c r="L318" s="26" t="s">
        <v>424</v>
      </c>
      <c r="M318" s="26" t="str">
        <f>VLOOKUP($L318,怪物模板!$A:$N,MATCH(角色!M$1,模板表头,0),0)</f>
        <v>无对应英雄</v>
      </c>
      <c r="N318" s="26" t="str">
        <f>VLOOKUP($L318,怪物模板!$A:$N,MATCH(角色!N$1,模板表头,0),0)</f>
        <v>无技能</v>
      </c>
      <c r="O318" s="26" t="s">
        <v>37</v>
      </c>
      <c r="P318" s="26">
        <v>1</v>
      </c>
      <c r="Q318" s="26">
        <v>5</v>
      </c>
      <c r="R318" s="26">
        <f>VLOOKUP(P318,辅助表!$A$2:$B$10,2,FALSE)</f>
        <v>1</v>
      </c>
      <c r="S318" s="26" t="str">
        <f>VLOOKUP($L318,怪物模板!$A:$N,MATCH(角色!S$1,模板表头,0),0)</f>
        <v>order</v>
      </c>
      <c r="T318" s="26" t="s">
        <v>95</v>
      </c>
      <c r="U318" s="26"/>
      <c r="V318" s="26" t="s">
        <v>24</v>
      </c>
      <c r="W318" s="26" t="s">
        <v>170</v>
      </c>
      <c r="X318" s="26"/>
      <c r="Y318" s="26"/>
      <c r="Z318" s="26"/>
      <c r="AA318" s="26"/>
      <c r="AB318" s="26">
        <v>99</v>
      </c>
      <c r="AC318" s="26">
        <v>99</v>
      </c>
      <c r="AD318" s="26">
        <v>19</v>
      </c>
      <c r="AE318" s="26">
        <f t="shared" si="71"/>
        <v>3</v>
      </c>
      <c r="AF318" s="26">
        <f t="shared" si="72"/>
        <v>0</v>
      </c>
      <c r="AG318" s="26" t="str">
        <f>VLOOKUP($L318,怪物模板!$A:$N,MATCH(角色!AG$1,模板表头,0),0)</f>
        <v>misc.entity</v>
      </c>
      <c r="AH318" s="26" t="str">
        <f>IF(VLOOKUP($L318,怪物模板!$A:$N,MATCH(角色!AH$1,模板表头,0),0)=0,"",VLOOKUP($L318,怪物模板!$A:$N,MATCH(角色!AH$1,模板表头,0),0))</f>
        <v/>
      </c>
      <c r="AI318" s="26" t="str">
        <f>IF(VLOOKUP($L318,怪物模板!$A:$N,MATCH(角色!AI$1,模板表头,0),0)=0,"",VLOOKUP($L318,怪物模板!$A:$N,MATCH(角色!AI$1,模板表头,0),0))</f>
        <v/>
      </c>
      <c r="AJ318" s="26" t="str">
        <f>IF(VLOOKUP($L318,怪物模板!$A:$N,MATCH(角色!AJ$1,模板表头,0),0)=0,"",VLOOKUP($L318,怪物模板!$A:$N,MATCH(角色!AJ$1,模板表头,0),0))</f>
        <v/>
      </c>
      <c r="AK318" s="26" t="str">
        <f>IF(VLOOKUP($L318,怪物模板!$A:$N,MATCH(角色!AK$1,模板表头,0),0)=0,"",VLOOKUP($L318,怪物模板!$A:$N,MATCH(角色!AK$1,模板表头,0),0))</f>
        <v/>
      </c>
      <c r="AL318" s="26" t="str">
        <f>IF(VLOOKUP($L318,怪物模板!$A:$N,MATCH(角色!AL$1,模板表头,0),0)=0,"",VLOOKUP($L318,怪物模板!$A:$N,MATCH(角色!AL$1,模板表头,0),0))</f>
        <v/>
      </c>
      <c r="AM318" s="26" t="str">
        <f>VLOOKUP($L318,怪物模板!$A:$N,MATCH(角色!AM$1,模板表头,0),0)</f>
        <v>devils_door_new</v>
      </c>
      <c r="AN318" s="26">
        <v>1.2</v>
      </c>
      <c r="AO318" s="26">
        <v>1</v>
      </c>
      <c r="AP318" s="26" t="s">
        <v>173</v>
      </c>
      <c r="AQ318" s="26"/>
      <c r="AR318" s="26"/>
      <c r="AS318" s="26">
        <v>92430403</v>
      </c>
      <c r="AT318" s="26"/>
      <c r="AU318" s="26"/>
      <c r="AV318" s="26"/>
      <c r="AW318" s="26"/>
      <c r="AX318" s="26"/>
      <c r="AY318" s="26"/>
      <c r="AZ318" s="26"/>
      <c r="BA318" s="26"/>
      <c r="BB318" s="26"/>
      <c r="BC318" s="26"/>
      <c r="BD318" s="26"/>
      <c r="BE318" s="26"/>
      <c r="BF318" s="26"/>
      <c r="BG318" s="26"/>
      <c r="BH318" s="26"/>
      <c r="BI318" s="26">
        <v>10000</v>
      </c>
      <c r="BJ318" s="26"/>
      <c r="BK318" s="26"/>
      <c r="BL318" s="26"/>
      <c r="BM318" s="26">
        <v>0</v>
      </c>
      <c r="BN318" s="26"/>
      <c r="BO318" s="26"/>
      <c r="BP318" s="26"/>
      <c r="BQ318" s="26"/>
      <c r="BR318" s="26"/>
      <c r="BS318" s="26"/>
      <c r="BT318" s="26"/>
      <c r="BU318" s="26" t="str">
        <f t="shared" si="82"/>
        <v/>
      </c>
      <c r="BV318" s="26"/>
      <c r="BW318" s="26"/>
      <c r="BX318" s="26"/>
      <c r="BY318" s="26"/>
      <c r="BZ318" s="26"/>
      <c r="CA318" s="26"/>
      <c r="CB318" s="26"/>
      <c r="CC318" s="26"/>
      <c r="CD318" s="26"/>
      <c r="CE318" s="26"/>
      <c r="CF318" s="26"/>
      <c r="CG318" s="26" t="str">
        <f t="shared" si="75"/>
        <v/>
      </c>
      <c r="CH318" s="26" t="str">
        <f t="shared" si="75"/>
        <v/>
      </c>
      <c r="CI318" s="26" t="str">
        <f t="shared" si="75"/>
        <v/>
      </c>
      <c r="CJ318" s="26" t="str">
        <f t="shared" si="75"/>
        <v/>
      </c>
      <c r="CK318" s="26" t="str">
        <f t="shared" si="75"/>
        <v/>
      </c>
      <c r="CL318" s="26" t="str">
        <f t="shared" si="75"/>
        <v/>
      </c>
      <c r="CM318" s="26" t="str">
        <f t="shared" si="75"/>
        <v/>
      </c>
      <c r="CN318" s="26" t="str">
        <f t="shared" si="75"/>
        <v/>
      </c>
      <c r="CO318" s="26" t="str">
        <f t="shared" si="75"/>
        <v/>
      </c>
    </row>
    <row r="319" spans="1:93" s="12" customFormat="1" ht="16.5" customHeight="1" x14ac:dyDescent="0.15">
      <c r="A319" s="26">
        <v>31034044</v>
      </c>
      <c r="B319" s="26" t="s">
        <v>168</v>
      </c>
      <c r="C319" s="26" t="s">
        <v>62</v>
      </c>
      <c r="D319" s="26">
        <v>1</v>
      </c>
      <c r="E319" s="26" t="str">
        <f t="shared" si="80"/>
        <v>guard1</v>
      </c>
      <c r="F319" s="26">
        <v>1</v>
      </c>
      <c r="G319" s="26" t="s">
        <v>105</v>
      </c>
      <c r="H319" s="26">
        <v>1</v>
      </c>
      <c r="I319" s="26" t="str">
        <f>VLOOKUP($L319,怪物模板!$A:$N,MATCH(角色!I$1,模板表头,0),0)</f>
        <v>mix</v>
      </c>
      <c r="J319" s="26"/>
      <c r="K319" s="26"/>
      <c r="L319" s="26" t="s">
        <v>397</v>
      </c>
      <c r="M319" s="26" t="str">
        <f>VLOOKUP($L319,怪物模板!$A:$N,MATCH(角色!M$1,模板表头,0),0)</f>
        <v>无对应英雄</v>
      </c>
      <c r="N319" s="26" t="str">
        <f>VLOOKUP($L319,怪物模板!$A:$N,MATCH(角色!N$1,模板表头,0),0)</f>
        <v>无技能</v>
      </c>
      <c r="O319" s="26" t="s">
        <v>37</v>
      </c>
      <c r="P319" s="26">
        <v>1</v>
      </c>
      <c r="Q319" s="26">
        <v>5</v>
      </c>
      <c r="R319" s="26">
        <f>VLOOKUP(P319,辅助表!$A$2:$B$10,2,FALSE)</f>
        <v>1</v>
      </c>
      <c r="S319" s="26" t="str">
        <f>VLOOKUP($L319,怪物模板!$A:$N,MATCH(角色!S$1,模板表头,0),0)</f>
        <v>order</v>
      </c>
      <c r="T319" s="26" t="s">
        <v>95</v>
      </c>
      <c r="U319" s="26"/>
      <c r="V319" s="26" t="s">
        <v>24</v>
      </c>
      <c r="W319" s="26" t="s">
        <v>170</v>
      </c>
      <c r="X319" s="26"/>
      <c r="Y319" s="26"/>
      <c r="Z319" s="26"/>
      <c r="AA319" s="26"/>
      <c r="AB319" s="26">
        <v>99</v>
      </c>
      <c r="AC319" s="26">
        <v>99</v>
      </c>
      <c r="AD319" s="26">
        <v>19</v>
      </c>
      <c r="AE319" s="26">
        <f t="shared" si="71"/>
        <v>3</v>
      </c>
      <c r="AF319" s="26">
        <f t="shared" si="72"/>
        <v>0</v>
      </c>
      <c r="AG319" s="26" t="str">
        <f>VLOOKUP($L319,怪物模板!$A:$N,MATCH(角色!AG$1,模板表头,0),0)</f>
        <v>misc.entity</v>
      </c>
      <c r="AH319" s="26" t="str">
        <f>IF(VLOOKUP($L319,怪物模板!$A:$N,MATCH(角色!AH$1,模板表头,0),0)=0,"",VLOOKUP($L319,怪物模板!$A:$N,MATCH(角色!AH$1,模板表头,0),0))</f>
        <v/>
      </c>
      <c r="AI319" s="26" t="str">
        <f>IF(VLOOKUP($L319,怪物模板!$A:$N,MATCH(角色!AI$1,模板表头,0),0)=0,"",VLOOKUP($L319,怪物模板!$A:$N,MATCH(角色!AI$1,模板表头,0),0))</f>
        <v/>
      </c>
      <c r="AJ319" s="26" t="str">
        <f>IF(VLOOKUP($L319,怪物模板!$A:$N,MATCH(角色!AJ$1,模板表头,0),0)=0,"",VLOOKUP($L319,怪物模板!$A:$N,MATCH(角色!AJ$1,模板表头,0),0))</f>
        <v/>
      </c>
      <c r="AK319" s="26" t="str">
        <f>IF(VLOOKUP($L319,怪物模板!$A:$N,MATCH(角色!AK$1,模板表头,0),0)=0,"",VLOOKUP($L319,怪物模板!$A:$N,MATCH(角色!AK$1,模板表头,0),0))</f>
        <v/>
      </c>
      <c r="AL319" s="26" t="str">
        <f>IF(VLOOKUP($L319,怪物模板!$A:$N,MATCH(角色!AL$1,模板表头,0),0)=0,"",VLOOKUP($L319,怪物模板!$A:$N,MATCH(角色!AL$1,模板表头,0),0))</f>
        <v/>
      </c>
      <c r="AM319" s="26" t="str">
        <f>VLOOKUP($L319,怪物模板!$A:$N,MATCH(角色!AM$1,模板表头,0),0)</f>
        <v>devils_door_new</v>
      </c>
      <c r="AN319" s="26">
        <v>1</v>
      </c>
      <c r="AO319" s="26">
        <v>1</v>
      </c>
      <c r="AP319" s="26" t="s">
        <v>173</v>
      </c>
      <c r="AQ319" s="26"/>
      <c r="AR319" s="26"/>
      <c r="AS319" s="26">
        <v>92430403</v>
      </c>
      <c r="AT319" s="26"/>
      <c r="AU319" s="26"/>
      <c r="AV319" s="26"/>
      <c r="AW319" s="26"/>
      <c r="AX319" s="26"/>
      <c r="AY319" s="26"/>
      <c r="AZ319" s="26"/>
      <c r="BA319" s="26"/>
      <c r="BB319" s="26"/>
      <c r="BC319" s="26"/>
      <c r="BD319" s="26"/>
      <c r="BE319" s="26"/>
      <c r="BF319" s="26"/>
      <c r="BG319" s="26"/>
      <c r="BH319" s="26"/>
      <c r="BI319" s="26">
        <v>10000</v>
      </c>
      <c r="BJ319" s="26"/>
      <c r="BK319" s="26"/>
      <c r="BL319" s="26"/>
      <c r="BM319" s="26">
        <v>0</v>
      </c>
      <c r="BN319" s="26"/>
      <c r="BO319" s="26"/>
      <c r="BP319" s="26"/>
      <c r="BQ319" s="26"/>
      <c r="BR319" s="26"/>
      <c r="BS319" s="26"/>
      <c r="BT319" s="26"/>
      <c r="BU319" s="26" t="str">
        <f t="shared" si="82"/>
        <v/>
      </c>
      <c r="BV319" s="26"/>
      <c r="BW319" s="26"/>
      <c r="BX319" s="26"/>
      <c r="BY319" s="26"/>
      <c r="BZ319" s="26"/>
      <c r="CA319" s="26"/>
      <c r="CB319" s="26"/>
      <c r="CC319" s="26"/>
      <c r="CD319" s="26"/>
      <c r="CE319" s="26"/>
      <c r="CF319" s="26"/>
      <c r="CG319" s="26" t="str">
        <f t="shared" si="75"/>
        <v/>
      </c>
      <c r="CH319" s="26" t="str">
        <f t="shared" si="75"/>
        <v/>
      </c>
      <c r="CI319" s="26" t="str">
        <f t="shared" si="75"/>
        <v/>
      </c>
      <c r="CJ319" s="26" t="str">
        <f t="shared" si="75"/>
        <v/>
      </c>
      <c r="CK319" s="26" t="str">
        <f t="shared" si="75"/>
        <v/>
      </c>
      <c r="CL319" s="26" t="str">
        <f t="shared" si="75"/>
        <v/>
      </c>
      <c r="CM319" s="26" t="str">
        <f t="shared" si="75"/>
        <v/>
      </c>
      <c r="CN319" s="26" t="str">
        <f t="shared" si="75"/>
        <v/>
      </c>
      <c r="CO319" s="26" t="str">
        <f t="shared" si="75"/>
        <v/>
      </c>
    </row>
    <row r="320" spans="1:93" s="12" customFormat="1" ht="16.5" customHeight="1" x14ac:dyDescent="0.15">
      <c r="A320" s="26">
        <v>31034045</v>
      </c>
      <c r="B320" s="26" t="s">
        <v>259</v>
      </c>
      <c r="C320" s="26" t="s">
        <v>249</v>
      </c>
      <c r="D320" s="26">
        <v>1</v>
      </c>
      <c r="E320" s="26" t="str">
        <f t="shared" si="80"/>
        <v>guard1</v>
      </c>
      <c r="F320" s="26">
        <v>1</v>
      </c>
      <c r="G320" s="26" t="s">
        <v>104</v>
      </c>
      <c r="H320" s="26">
        <v>1</v>
      </c>
      <c r="I320" s="26" t="str">
        <f>VLOOKUP($L320,怪物模板!$A:$N,MATCH(角色!I$1,模板表头,0),0)</f>
        <v>mix</v>
      </c>
      <c r="J320" s="26"/>
      <c r="K320" s="26" t="s">
        <v>443</v>
      </c>
      <c r="L320" s="26" t="s">
        <v>425</v>
      </c>
      <c r="M320" s="26" t="str">
        <f>VLOOKUP($L320,怪物模板!$A:$N,MATCH(角色!M$1,模板表头,0),0)</f>
        <v>无对应英雄</v>
      </c>
      <c r="N320" s="26" t="str">
        <f>VLOOKUP($L320,怪物模板!$A:$N,MATCH(角色!N$1,模板表头,0),0)</f>
        <v>统一模板</v>
      </c>
      <c r="O320" s="26" t="s">
        <v>37</v>
      </c>
      <c r="P320" s="26">
        <v>1</v>
      </c>
      <c r="Q320" s="26">
        <v>5</v>
      </c>
      <c r="R320" s="26">
        <f>VLOOKUP(P320,辅助表!$A$2:$B$10,2,FALSE)</f>
        <v>1</v>
      </c>
      <c r="S320" s="26" t="str">
        <f>VLOOKUP($L320,怪物模板!$A:$N,MATCH(角色!S$1,模板表头,0),0)</f>
        <v>order</v>
      </c>
      <c r="T320" s="26" t="s">
        <v>95</v>
      </c>
      <c r="U320" s="26"/>
      <c r="V320" s="26" t="s">
        <v>24</v>
      </c>
      <c r="W320" s="26" t="s">
        <v>170</v>
      </c>
      <c r="X320" s="26"/>
      <c r="Y320" s="26">
        <v>13999548</v>
      </c>
      <c r="Z320" s="26"/>
      <c r="AA320" s="26"/>
      <c r="AB320" s="26">
        <v>99</v>
      </c>
      <c r="AC320" s="26">
        <v>99</v>
      </c>
      <c r="AD320" s="26"/>
      <c r="AE320" s="26">
        <f t="shared" si="71"/>
        <v>3</v>
      </c>
      <c r="AF320" s="26">
        <f t="shared" si="72"/>
        <v>0</v>
      </c>
      <c r="AG320" s="26" t="str">
        <f>VLOOKUP($L320,怪物模板!$A:$N,MATCH(角色!AG$1,模板表头,0),0)</f>
        <v>misc.entity</v>
      </c>
      <c r="AH320" s="26" t="str">
        <f>IF(VLOOKUP($L320,怪物模板!$A:$N,MATCH(角色!AH$1,模板表头,0),0)=0,"",VLOOKUP($L320,怪物模板!$A:$N,MATCH(角色!AH$1,模板表头,0),0))</f>
        <v/>
      </c>
      <c r="AI320" s="26" t="str">
        <f>IF(VLOOKUP($L320,怪物模板!$A:$N,MATCH(角色!AI$1,模板表头,0),0)=0,"",VLOOKUP($L320,怪物模板!$A:$N,MATCH(角色!AI$1,模板表头,0),0))</f>
        <v/>
      </c>
      <c r="AJ320" s="26" t="str">
        <f>IF(VLOOKUP($L320,怪物模板!$A:$N,MATCH(角色!AJ$1,模板表头,0),0)=0,"",VLOOKUP($L320,怪物模板!$A:$N,MATCH(角色!AJ$1,模板表头,0),0))</f>
        <v/>
      </c>
      <c r="AK320" s="26" t="str">
        <f>IF(VLOOKUP($L320,怪物模板!$A:$N,MATCH(角色!AK$1,模板表头,0),0)=0,"",VLOOKUP($L320,怪物模板!$A:$N,MATCH(角色!AK$1,模板表头,0),0))</f>
        <v/>
      </c>
      <c r="AL320" s="26" t="str">
        <f>IF(VLOOKUP($L320,怪物模板!$A:$N,MATCH(角色!AL$1,模板表头,0),0)=0,"",VLOOKUP($L320,怪物模板!$A:$N,MATCH(角色!AL$1,模板表头,0),0))</f>
        <v/>
      </c>
      <c r="AM320" s="26" t="str">
        <f>VLOOKUP($L320,怪物模板!$A:$N,MATCH(角色!AM$1,模板表头,0),0)</f>
        <v>panda_statue</v>
      </c>
      <c r="AN320" s="26">
        <v>1.2</v>
      </c>
      <c r="AO320" s="26">
        <v>1</v>
      </c>
      <c r="AP320" s="26" t="s">
        <v>250</v>
      </c>
      <c r="AQ320" s="26"/>
      <c r="AR320" s="26"/>
      <c r="AS320" s="26"/>
      <c r="AT320" s="26">
        <v>92430405</v>
      </c>
      <c r="AU320" s="26"/>
      <c r="AV320" s="26"/>
      <c r="AW320" s="26"/>
      <c r="AX320" s="26"/>
      <c r="AY320" s="26"/>
      <c r="AZ320" s="26"/>
      <c r="BA320" s="26"/>
      <c r="BB320" s="26"/>
      <c r="BC320" s="26"/>
      <c r="BD320" s="26"/>
      <c r="BE320" s="26"/>
      <c r="BF320" s="26"/>
      <c r="BG320" s="26"/>
      <c r="BH320" s="26"/>
      <c r="BI320" s="26">
        <v>20000</v>
      </c>
      <c r="BJ320" s="26"/>
      <c r="BK320" s="26"/>
      <c r="BL320" s="26"/>
      <c r="BM320" s="26">
        <v>0</v>
      </c>
      <c r="BN320" s="26"/>
      <c r="BO320" s="26"/>
      <c r="BP320" s="26"/>
      <c r="BQ320" s="26"/>
      <c r="BR320" s="26"/>
      <c r="BS320" s="26"/>
      <c r="BT320" s="26"/>
      <c r="BU320" s="26" t="str">
        <f t="shared" si="82"/>
        <v/>
      </c>
      <c r="BV320" s="26"/>
      <c r="BW320" s="26"/>
      <c r="BX320" s="26"/>
      <c r="BY320" s="26"/>
      <c r="BZ320" s="26"/>
      <c r="CA320" s="26"/>
      <c r="CB320" s="26"/>
      <c r="CC320" s="26"/>
      <c r="CD320" s="26"/>
      <c r="CE320" s="26"/>
      <c r="CF320" s="26"/>
      <c r="CG320" s="26" t="str">
        <f t="shared" si="75"/>
        <v/>
      </c>
      <c r="CH320" s="26" t="str">
        <f t="shared" si="75"/>
        <v/>
      </c>
      <c r="CI320" s="26" t="str">
        <f t="shared" si="75"/>
        <v/>
      </c>
      <c r="CJ320" s="26" t="str">
        <f t="shared" si="75"/>
        <v/>
      </c>
      <c r="CK320" s="26" t="str">
        <f t="shared" si="75"/>
        <v/>
      </c>
      <c r="CL320" s="26" t="str">
        <f t="shared" si="75"/>
        <v/>
      </c>
      <c r="CM320" s="26" t="str">
        <f t="shared" si="75"/>
        <v/>
      </c>
      <c r="CN320" s="26" t="str">
        <f t="shared" si="75"/>
        <v/>
      </c>
      <c r="CO320" s="26" t="str">
        <f t="shared" si="75"/>
        <v/>
      </c>
    </row>
    <row r="321" spans="1:93" s="12" customFormat="1" ht="16.5" customHeight="1" x14ac:dyDescent="0.15">
      <c r="A321" s="26">
        <v>31034048</v>
      </c>
      <c r="B321" s="26" t="s">
        <v>254</v>
      </c>
      <c r="C321" s="26"/>
      <c r="D321" s="26">
        <v>1</v>
      </c>
      <c r="E321" s="26" t="str">
        <f t="shared" si="80"/>
        <v>guard1</v>
      </c>
      <c r="F321" s="26">
        <v>1</v>
      </c>
      <c r="G321" s="26" t="s">
        <v>104</v>
      </c>
      <c r="H321" s="26">
        <v>1</v>
      </c>
      <c r="I321" s="26" t="str">
        <f>VLOOKUP($L321,怪物模板!$A:$N,MATCH(角色!I$1,模板表头,0),0)</f>
        <v>mag</v>
      </c>
      <c r="J321" s="26"/>
      <c r="K321" s="26" t="s">
        <v>253</v>
      </c>
      <c r="L321" s="26" t="s">
        <v>396</v>
      </c>
      <c r="M321" s="26" t="str">
        <f>VLOOKUP($L321,怪物模板!$A:$N,MATCH(角色!M$1,模板表头,0),0)</f>
        <v>无对应英雄</v>
      </c>
      <c r="N321" s="26" t="str">
        <f>VLOOKUP($L321,怪物模板!$A:$N,MATCH(角色!N$1,模板表头,0),0)</f>
        <v>统一模板</v>
      </c>
      <c r="O321" s="26" t="s">
        <v>38</v>
      </c>
      <c r="P321" s="26">
        <v>1</v>
      </c>
      <c r="Q321" s="26">
        <v>1</v>
      </c>
      <c r="R321" s="26">
        <f>VLOOKUP(P321,[2]辅助表!$A$2:$B$10,2,FALSE)</f>
        <v>1</v>
      </c>
      <c r="S321" s="26" t="str">
        <f>VLOOKUP($L321,怪物模板!$A:$N,MATCH(角色!S$1,模板表头,0),0)</f>
        <v>order</v>
      </c>
      <c r="T321" s="26" t="s">
        <v>95</v>
      </c>
      <c r="U321" s="26" t="s">
        <v>260</v>
      </c>
      <c r="V321" s="26" t="s">
        <v>70</v>
      </c>
      <c r="W321" s="26" t="s">
        <v>252</v>
      </c>
      <c r="X321" s="26"/>
      <c r="Y321" s="26"/>
      <c r="Z321" s="26"/>
      <c r="AA321" s="26"/>
      <c r="AB321" s="26">
        <v>4</v>
      </c>
      <c r="AC321" s="26">
        <v>6</v>
      </c>
      <c r="AD321" s="26"/>
      <c r="AE321" s="26">
        <f t="shared" si="71"/>
        <v>3</v>
      </c>
      <c r="AF321" s="26">
        <f t="shared" si="72"/>
        <v>0</v>
      </c>
      <c r="AG321" s="26" t="str">
        <f>VLOOKUP($L321,怪物模板!$A:$N,MATCH(角色!AG$1,模板表头,0),0)</f>
        <v>misc.entity</v>
      </c>
      <c r="AH321" s="26" t="str">
        <f>IF(VLOOKUP($L321,怪物模板!$A:$N,MATCH(角色!AH$1,模板表头,0),0)=0,"",VLOOKUP($L321,怪物模板!$A:$N,MATCH(角色!AH$1,模板表头,0),0))</f>
        <v/>
      </c>
      <c r="AI321" s="26" t="str">
        <f>IF(VLOOKUP($L321,怪物模板!$A:$N,MATCH(角色!AI$1,模板表头,0),0)=0,"",VLOOKUP($L321,怪物模板!$A:$N,MATCH(角色!AI$1,模板表头,0),0))</f>
        <v/>
      </c>
      <c r="AJ321" s="26" t="str">
        <f>IF(VLOOKUP($L321,怪物模板!$A:$N,MATCH(角色!AJ$1,模板表头,0),0)=0,"",VLOOKUP($L321,怪物模板!$A:$N,MATCH(角色!AJ$1,模板表头,0),0))</f>
        <v/>
      </c>
      <c r="AK321" s="26" t="str">
        <f>IF(VLOOKUP($L321,怪物模板!$A:$N,MATCH(角色!AK$1,模板表头,0),0)=0,"",VLOOKUP($L321,怪物模板!$A:$N,MATCH(角色!AK$1,模板表头,0),0))</f>
        <v/>
      </c>
      <c r="AL321" s="26" t="str">
        <f>IF(VLOOKUP($L321,怪物模板!$A:$N,MATCH(角色!AL$1,模板表头,0),0)=0,"",VLOOKUP($L321,怪物模板!$A:$N,MATCH(角色!AL$1,模板表头,0),0))</f>
        <v/>
      </c>
      <c r="AM321" s="26" t="str">
        <f>VLOOKUP($L321,怪物模板!$A:$N,MATCH(角色!AM$1,模板表头,0),0)</f>
        <v>treasure_gold</v>
      </c>
      <c r="AN321" s="26">
        <v>1</v>
      </c>
      <c r="AO321" s="26">
        <v>1</v>
      </c>
      <c r="AP321" s="26"/>
      <c r="AQ321" s="26"/>
      <c r="AR321" s="26"/>
      <c r="AS321" s="26">
        <v>92430404</v>
      </c>
      <c r="AT321" s="26"/>
      <c r="AU321" s="26"/>
      <c r="AV321" s="26"/>
      <c r="AW321" s="26"/>
      <c r="AX321" s="26"/>
      <c r="AY321" s="26"/>
      <c r="AZ321" s="26"/>
      <c r="BA321" s="26"/>
      <c r="BB321" s="26"/>
      <c r="BC321" s="26"/>
      <c r="BD321" s="26"/>
      <c r="BE321" s="26"/>
      <c r="BF321" s="26"/>
      <c r="BG321" s="26"/>
      <c r="BH321" s="26"/>
      <c r="BI321" s="26">
        <v>-7000</v>
      </c>
      <c r="BJ321" s="26"/>
      <c r="BK321" s="26"/>
      <c r="BL321" s="26"/>
      <c r="BM321" s="26">
        <v>0</v>
      </c>
      <c r="BN321" s="26"/>
      <c r="BO321" s="26">
        <v>-10000</v>
      </c>
      <c r="BP321" s="26"/>
      <c r="BQ321" s="26"/>
      <c r="BR321" s="26">
        <v>-10000</v>
      </c>
      <c r="BS321" s="26"/>
      <c r="BT321" s="26"/>
      <c r="BU321" s="26" t="str">
        <f t="shared" si="82"/>
        <v/>
      </c>
      <c r="BV321" s="26"/>
      <c r="BW321" s="26"/>
      <c r="BX321" s="26"/>
      <c r="BY321" s="26"/>
      <c r="BZ321" s="26"/>
      <c r="CA321" s="26"/>
      <c r="CB321" s="26"/>
      <c r="CC321" s="26"/>
      <c r="CD321" s="26"/>
      <c r="CE321" s="26"/>
      <c r="CF321" s="26"/>
      <c r="CG321" s="26" t="str">
        <f t="shared" ref="CG321:CO351" si="83">IF($G321="boss",5000,"")</f>
        <v/>
      </c>
      <c r="CH321" s="26" t="str">
        <f t="shared" si="83"/>
        <v/>
      </c>
      <c r="CI321" s="26" t="str">
        <f t="shared" si="83"/>
        <v/>
      </c>
      <c r="CJ321" s="26" t="str">
        <f t="shared" si="83"/>
        <v/>
      </c>
      <c r="CK321" s="26" t="str">
        <f t="shared" si="83"/>
        <v/>
      </c>
      <c r="CL321" s="26" t="str">
        <f t="shared" si="83"/>
        <v/>
      </c>
      <c r="CM321" s="26" t="str">
        <f t="shared" si="83"/>
        <v/>
      </c>
      <c r="CN321" s="26" t="str">
        <f t="shared" si="83"/>
        <v/>
      </c>
      <c r="CO321" s="26" t="str">
        <f t="shared" si="83"/>
        <v/>
      </c>
    </row>
    <row r="322" spans="1:93" s="14" customFormat="1" ht="16.5" customHeight="1" x14ac:dyDescent="0.15">
      <c r="A322" s="9">
        <v>31034101</v>
      </c>
      <c r="B322" s="9" t="s">
        <v>159</v>
      </c>
      <c r="C322" s="9" t="s">
        <v>281</v>
      </c>
      <c r="D322" s="9">
        <v>5</v>
      </c>
      <c r="E322" s="9" t="s">
        <v>264</v>
      </c>
      <c r="F322" s="9">
        <v>1</v>
      </c>
      <c r="G322" s="9" t="s">
        <v>104</v>
      </c>
      <c r="H322" s="9">
        <v>1</v>
      </c>
      <c r="I322" s="9" t="str">
        <f>VLOOKUP($L322,怪物模板!$A:$N,MATCH(角色!I$1,模板表头,0),0)</f>
        <v>phy</v>
      </c>
      <c r="J322" s="9"/>
      <c r="K322" s="9"/>
      <c r="L322" s="9" t="s">
        <v>376</v>
      </c>
      <c r="M322" s="9" t="str">
        <f>VLOOKUP($L322,怪物模板!$A:$N,MATCH(角色!M$1,模板表头,0),0)</f>
        <v>无对应英雄</v>
      </c>
      <c r="N322" s="9" t="str">
        <f>VLOOKUP($L322,怪物模板!$A:$N,MATCH(角色!N$1,模板表头,0),0)</f>
        <v>统一模板</v>
      </c>
      <c r="O322" s="9" t="s">
        <v>38</v>
      </c>
      <c r="P322" s="9">
        <v>2</v>
      </c>
      <c r="Q322" s="9">
        <v>2</v>
      </c>
      <c r="R322" s="9">
        <f>VLOOKUP(P322,辅助表!$A$2:$B$10,2,FALSE)</f>
        <v>2</v>
      </c>
      <c r="S322" s="9" t="str">
        <f>VLOOKUP($L322,怪物模板!$A:$N,MATCH(角色!S$1,模板表头,0),0)</f>
        <v>chaos</v>
      </c>
      <c r="T322" s="9" t="s">
        <v>39</v>
      </c>
      <c r="U322" s="9"/>
      <c r="V322" s="9" t="s">
        <v>476</v>
      </c>
      <c r="W322" s="9" t="s">
        <v>258</v>
      </c>
      <c r="X322" s="9"/>
      <c r="Y322" s="9"/>
      <c r="Z322" s="9"/>
      <c r="AA322" s="9"/>
      <c r="AB322" s="9">
        <v>99</v>
      </c>
      <c r="AC322" s="9">
        <v>99</v>
      </c>
      <c r="AD322" s="9"/>
      <c r="AE322" s="26">
        <f t="shared" si="71"/>
        <v>3</v>
      </c>
      <c r="AF322" s="26">
        <f t="shared" si="72"/>
        <v>0</v>
      </c>
      <c r="AG322" s="9" t="str">
        <f>VLOOKUP($L322,怪物模板!$A:$N,MATCH(角色!AG$1,模板表头,0),0)</f>
        <v>misc.5skills</v>
      </c>
      <c r="AH322" s="9">
        <f>IF(VLOOKUP($L322,怪物模板!$A:$N,MATCH(角色!AH$1,模板表头,0),0)=0,"",VLOOKUP($L322,怪物模板!$A:$N,MATCH(角色!AH$1,模板表头,0),0))</f>
        <v>11999011</v>
      </c>
      <c r="AI322" s="9">
        <f>IF(VLOOKUP($L322,怪物模板!$A:$N,MATCH(角色!AI$1,模板表头,0),0)=0,"",VLOOKUP($L322,怪物模板!$A:$N,MATCH(角色!AI$1,模板表头,0),0))</f>
        <v>11999012</v>
      </c>
      <c r="AJ322" s="9" t="str">
        <f>IF(VLOOKUP($L322,怪物模板!$A:$N,MATCH(角色!AJ$1,模板表头,0),0)=0,"",VLOOKUP($L322,怪物模板!$A:$N,MATCH(角色!AJ$1,模板表头,0),0))</f>
        <v/>
      </c>
      <c r="AK322" s="9" t="str">
        <f>IF(VLOOKUP($L322,怪物模板!$A:$N,MATCH(角色!AK$1,模板表头,0),0)=0,"",VLOOKUP($L322,怪物模板!$A:$N,MATCH(角色!AK$1,模板表头,0),0))</f>
        <v/>
      </c>
      <c r="AL322" s="9" t="str">
        <f>IF(VLOOKUP($L322,怪物模板!$A:$N,MATCH(角色!AL$1,模板表头,0),0)=0,"",VLOOKUP($L322,怪物模板!$A:$N,MATCH(角色!AL$1,模板表头,0),0))</f>
        <v/>
      </c>
      <c r="AM322" s="9" t="str">
        <f>VLOOKUP($L322,怪物模板!$A:$N,MATCH(角色!AM$1,模板表头,0),0)</f>
        <v>medievil</v>
      </c>
      <c r="AN322" s="9">
        <f>IF(T322="monster",0.8,IF(T322="boss",1.3,IF(T322="entity",1,IF(T322="guard",1.5,1))))</f>
        <v>0.8</v>
      </c>
      <c r="AO322" s="9">
        <v>1</v>
      </c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>
        <f>BI293</f>
        <v>5000</v>
      </c>
      <c r="BJ322" s="9">
        <f t="shared" ref="BJ322:BM322" si="84">BJ293</f>
        <v>5000</v>
      </c>
      <c r="BK322" s="9">
        <f t="shared" si="84"/>
        <v>0</v>
      </c>
      <c r="BL322" s="9">
        <f t="shared" si="84"/>
        <v>0</v>
      </c>
      <c r="BM322" s="9">
        <f t="shared" si="84"/>
        <v>20000</v>
      </c>
      <c r="BN322" s="9"/>
      <c r="BO322" s="9"/>
      <c r="BP322" s="9"/>
      <c r="BQ322" s="9"/>
      <c r="BR322" s="9"/>
      <c r="BS322" s="9"/>
      <c r="BT322" s="9"/>
      <c r="BU322" s="9">
        <f t="shared" si="82"/>
        <v>-0.9</v>
      </c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 t="str">
        <f>IF($G322="boss",5000,"")</f>
        <v/>
      </c>
      <c r="CH322" s="9" t="str">
        <f t="shared" si="83"/>
        <v/>
      </c>
      <c r="CI322" s="9" t="str">
        <f t="shared" si="83"/>
        <v/>
      </c>
      <c r="CJ322" s="9" t="str">
        <f t="shared" si="83"/>
        <v/>
      </c>
      <c r="CK322" s="9" t="str">
        <f t="shared" si="83"/>
        <v/>
      </c>
      <c r="CL322" s="9" t="str">
        <f t="shared" si="83"/>
        <v/>
      </c>
      <c r="CM322" s="9" t="str">
        <f t="shared" si="83"/>
        <v/>
      </c>
      <c r="CN322" s="9" t="str">
        <f t="shared" si="83"/>
        <v/>
      </c>
      <c r="CO322" s="9" t="str">
        <f t="shared" si="83"/>
        <v/>
      </c>
    </row>
    <row r="323" spans="1:93" s="14" customFormat="1" ht="16.5" customHeight="1" x14ac:dyDescent="0.15">
      <c r="A323" s="9">
        <v>31034102</v>
      </c>
      <c r="B323" s="9" t="s">
        <v>175</v>
      </c>
      <c r="C323" s="9" t="s">
        <v>282</v>
      </c>
      <c r="D323" s="9">
        <v>7</v>
      </c>
      <c r="E323" s="9" t="str">
        <f>E322</f>
        <v>guard2</v>
      </c>
      <c r="F323" s="9">
        <v>2</v>
      </c>
      <c r="G323" s="9" t="s">
        <v>105</v>
      </c>
      <c r="H323" s="9">
        <v>3</v>
      </c>
      <c r="I323" s="9" t="str">
        <f>VLOOKUP($L323,怪物模板!$A:$N,MATCH(角色!I$1,模板表头,0),0)</f>
        <v>phy</v>
      </c>
      <c r="J323" s="9"/>
      <c r="K323" s="9"/>
      <c r="L323" s="9" t="s">
        <v>399</v>
      </c>
      <c r="M323" s="9" t="str">
        <f>VLOOKUP($L323,怪物模板!$A:$N,MATCH(角色!M$1,模板表头,0),0)</f>
        <v>骷髅法师</v>
      </c>
      <c r="N323" s="9" t="str">
        <f>VLOOKUP($L323,怪物模板!$A:$N,MATCH(角色!N$1,模板表头,0),0)</f>
        <v>统一模板</v>
      </c>
      <c r="O323" s="9" t="s">
        <v>41</v>
      </c>
      <c r="P323" s="9">
        <v>3</v>
      </c>
      <c r="Q323" s="9">
        <v>2</v>
      </c>
      <c r="R323" s="9">
        <f>VLOOKUP(P323,辅助表!$A$2:$B$10,2,FALSE)</f>
        <v>2</v>
      </c>
      <c r="S323" s="9" t="str">
        <f>VLOOKUP($L323,怪物模板!$A:$N,MATCH(角色!S$1,模板表头,0),0)</f>
        <v>horde</v>
      </c>
      <c r="T323" s="9" t="s">
        <v>39</v>
      </c>
      <c r="U323" s="9"/>
      <c r="V323" s="9" t="s">
        <v>476</v>
      </c>
      <c r="W323" s="9" t="s">
        <v>258</v>
      </c>
      <c r="X323" s="9"/>
      <c r="Y323" s="9"/>
      <c r="Z323" s="9"/>
      <c r="AA323" s="9"/>
      <c r="AB323" s="9">
        <v>99</v>
      </c>
      <c r="AC323" s="9">
        <v>99</v>
      </c>
      <c r="AD323" s="9"/>
      <c r="AE323" s="26">
        <f t="shared" si="71"/>
        <v>3</v>
      </c>
      <c r="AF323" s="26">
        <f t="shared" si="72"/>
        <v>0</v>
      </c>
      <c r="AG323" s="9" t="str">
        <f>VLOOKUP($L323,怪物模板!$A:$N,MATCH(角色!AG$1,模板表头,0),0)</f>
        <v>healer.blood_priest</v>
      </c>
      <c r="AH323" s="9">
        <f>IF(VLOOKUP($L323,怪物模板!$A:$N,MATCH(角色!AH$1,模板表头,0),0)=0,"",VLOOKUP($L323,怪物模板!$A:$N,MATCH(角色!AH$1,模板表头,0),0))</f>
        <v>11999015</v>
      </c>
      <c r="AI323" s="9">
        <f>IF(VLOOKUP($L323,怪物模板!$A:$N,MATCH(角色!AI$1,模板表头,0),0)=0,"",VLOOKUP($L323,怪物模板!$A:$N,MATCH(角色!AI$1,模板表头,0),0))</f>
        <v>11999016</v>
      </c>
      <c r="AJ323" s="9" t="str">
        <f>IF(VLOOKUP($L323,怪物模板!$A:$N,MATCH(角色!AJ$1,模板表头,0),0)=0,"",VLOOKUP($L323,怪物模板!$A:$N,MATCH(角色!AJ$1,模板表头,0),0))</f>
        <v/>
      </c>
      <c r="AK323" s="9" t="str">
        <f>IF(VLOOKUP($L323,怪物模板!$A:$N,MATCH(角色!AK$1,模板表头,0),0)=0,"",VLOOKUP($L323,怪物模板!$A:$N,MATCH(角色!AK$1,模板表头,0),0))</f>
        <v/>
      </c>
      <c r="AL323" s="9" t="str">
        <f>IF(VLOOKUP($L323,怪物模板!$A:$N,MATCH(角色!AL$1,模板表头,0),0)=0,"",VLOOKUP($L323,怪物模板!$A:$N,MATCH(角色!AL$1,模板表头,0),0))</f>
        <v/>
      </c>
      <c r="AM323" s="9" t="str">
        <f>VLOOKUP($L323,怪物模板!$A:$N,MATCH(角色!AM$1,模板表头,0),0)</f>
        <v>skeleton_mage</v>
      </c>
      <c r="AN323" s="9">
        <f>IF(T323="monster",0.8,IF(T323="boss",1.3,IF(T323="entity",1,IF(T323="guard",1.5,1))))</f>
        <v>0.8</v>
      </c>
      <c r="AO323" s="9">
        <v>1</v>
      </c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>
        <f t="shared" ref="BI323:BM323" si="85">BI294</f>
        <v>5000</v>
      </c>
      <c r="BJ323" s="9">
        <f t="shared" si="85"/>
        <v>5000</v>
      </c>
      <c r="BK323" s="9">
        <f t="shared" si="85"/>
        <v>0</v>
      </c>
      <c r="BL323" s="9">
        <f t="shared" si="85"/>
        <v>0</v>
      </c>
      <c r="BM323" s="9">
        <f t="shared" si="85"/>
        <v>20000</v>
      </c>
      <c r="BN323" s="9"/>
      <c r="BO323" s="9"/>
      <c r="BP323" s="9"/>
      <c r="BQ323" s="9"/>
      <c r="BR323" s="9"/>
      <c r="BS323" s="9"/>
      <c r="BT323" s="9"/>
      <c r="BU323" s="9">
        <f t="shared" si="82"/>
        <v>-0.9</v>
      </c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 t="str">
        <f t="shared" ref="CG323:CO349" si="86">IF($G323="boss",5000,"")</f>
        <v/>
      </c>
      <c r="CH323" s="9" t="str">
        <f t="shared" si="86"/>
        <v/>
      </c>
      <c r="CI323" s="9" t="str">
        <f t="shared" si="86"/>
        <v/>
      </c>
      <c r="CJ323" s="9" t="str">
        <f t="shared" si="86"/>
        <v/>
      </c>
      <c r="CK323" s="9" t="str">
        <f t="shared" si="86"/>
        <v/>
      </c>
      <c r="CL323" s="9" t="str">
        <f t="shared" si="86"/>
        <v/>
      </c>
      <c r="CM323" s="9" t="str">
        <f t="shared" si="86"/>
        <v/>
      </c>
      <c r="CN323" s="9" t="str">
        <f t="shared" si="86"/>
        <v/>
      </c>
      <c r="CO323" s="9" t="str">
        <f t="shared" si="86"/>
        <v/>
      </c>
    </row>
    <row r="324" spans="1:93" s="14" customFormat="1" ht="16.5" customHeight="1" x14ac:dyDescent="0.15">
      <c r="A324" s="9">
        <v>31034103</v>
      </c>
      <c r="B324" s="9" t="s">
        <v>159</v>
      </c>
      <c r="C324" s="9" t="s">
        <v>282</v>
      </c>
      <c r="D324" s="9">
        <v>7</v>
      </c>
      <c r="E324" s="9" t="str">
        <f t="shared" ref="E324:E350" si="87">E323</f>
        <v>guard2</v>
      </c>
      <c r="F324" s="9">
        <v>2</v>
      </c>
      <c r="G324" s="9" t="s">
        <v>104</v>
      </c>
      <c r="H324" s="9">
        <v>1</v>
      </c>
      <c r="I324" s="9" t="str">
        <f>VLOOKUP($L324,怪物模板!$A:$N,MATCH(角色!I$1,模板表头,0),0)</f>
        <v>phy</v>
      </c>
      <c r="J324" s="9"/>
      <c r="K324" s="9"/>
      <c r="L324" s="9" t="s">
        <v>400</v>
      </c>
      <c r="M324" s="9" t="str">
        <f>VLOOKUP($L324,怪物模板!$A:$N,MATCH(角色!M$1,模板表头,0),0)</f>
        <v>无对应英雄</v>
      </c>
      <c r="N324" s="9" t="str">
        <f>VLOOKUP($L324,怪物模板!$A:$N,MATCH(角色!N$1,模板表头,0),0)</f>
        <v>统一模板</v>
      </c>
      <c r="O324" s="9" t="s">
        <v>38</v>
      </c>
      <c r="P324" s="9">
        <v>2</v>
      </c>
      <c r="Q324" s="9">
        <v>2</v>
      </c>
      <c r="R324" s="9">
        <f>VLOOKUP(P324,辅助表!$A$2:$B$10,2,FALSE)</f>
        <v>2</v>
      </c>
      <c r="S324" s="9" t="str">
        <f>VLOOKUP($L324,怪物模板!$A:$N,MATCH(角色!S$1,模板表头,0),0)</f>
        <v>chaos</v>
      </c>
      <c r="T324" s="9" t="s">
        <v>176</v>
      </c>
      <c r="U324" s="9"/>
      <c r="V324" s="9" t="s">
        <v>476</v>
      </c>
      <c r="W324" s="9" t="s">
        <v>258</v>
      </c>
      <c r="X324" s="9"/>
      <c r="Y324" s="9"/>
      <c r="Z324" s="9"/>
      <c r="AA324" s="9"/>
      <c r="AB324" s="9">
        <v>99</v>
      </c>
      <c r="AC324" s="9">
        <v>99</v>
      </c>
      <c r="AD324" s="9"/>
      <c r="AE324" s="26">
        <f t="shared" si="71"/>
        <v>3</v>
      </c>
      <c r="AF324" s="26">
        <f t="shared" si="72"/>
        <v>0</v>
      </c>
      <c r="AG324" s="9" t="str">
        <f>VLOOKUP($L324,怪物模板!$A:$N,MATCH(角色!AG$1,模板表头,0),0)</f>
        <v>misc.5skills</v>
      </c>
      <c r="AH324" s="9">
        <f>IF(VLOOKUP($L324,怪物模板!$A:$N,MATCH(角色!AH$1,模板表头,0),0)=0,"",VLOOKUP($L324,怪物模板!$A:$N,MATCH(角色!AH$1,模板表头,0),0))</f>
        <v>11999011</v>
      </c>
      <c r="AI324" s="9">
        <f>IF(VLOOKUP($L324,怪物模板!$A:$N,MATCH(角色!AI$1,模板表头,0),0)=0,"",VLOOKUP($L324,怪物模板!$A:$N,MATCH(角色!AI$1,模板表头,0),0))</f>
        <v>11999012</v>
      </c>
      <c r="AJ324" s="9" t="str">
        <f>IF(VLOOKUP($L324,怪物模板!$A:$N,MATCH(角色!AJ$1,模板表头,0),0)=0,"",VLOOKUP($L324,怪物模板!$A:$N,MATCH(角色!AJ$1,模板表头,0),0))</f>
        <v/>
      </c>
      <c r="AK324" s="9" t="str">
        <f>IF(VLOOKUP($L324,怪物模板!$A:$N,MATCH(角色!AK$1,模板表头,0),0)=0,"",VLOOKUP($L324,怪物模板!$A:$N,MATCH(角色!AK$1,模板表头,0),0))</f>
        <v/>
      </c>
      <c r="AL324" s="9" t="str">
        <f>IF(VLOOKUP($L324,怪物模板!$A:$N,MATCH(角色!AL$1,模板表头,0),0)=0,"",VLOOKUP($L324,怪物模板!$A:$N,MATCH(角色!AL$1,模板表头,0),0))</f>
        <v/>
      </c>
      <c r="AM324" s="9" t="str">
        <f>VLOOKUP($L324,怪物模板!$A:$N,MATCH(角色!AM$1,模板表头,0),0)</f>
        <v>medievil</v>
      </c>
      <c r="AN324" s="9">
        <f>IF(T324="monster",0.8,IF(T324="boss",1.3,IF(T324="entity",1,IF(T324="guard",1.5,1))))</f>
        <v>1</v>
      </c>
      <c r="AO324" s="9">
        <v>1</v>
      </c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>
        <f t="shared" ref="BI324:BM324" si="88">BI295</f>
        <v>5000</v>
      </c>
      <c r="BJ324" s="9">
        <f t="shared" si="88"/>
        <v>5000</v>
      </c>
      <c r="BK324" s="9">
        <f t="shared" si="88"/>
        <v>0</v>
      </c>
      <c r="BL324" s="9">
        <f t="shared" si="88"/>
        <v>0</v>
      </c>
      <c r="BM324" s="9">
        <f t="shared" si="88"/>
        <v>20000</v>
      </c>
      <c r="BN324" s="9"/>
      <c r="BO324" s="9"/>
      <c r="BP324" s="9"/>
      <c r="BQ324" s="9"/>
      <c r="BR324" s="9"/>
      <c r="BS324" s="9"/>
      <c r="BT324" s="9"/>
      <c r="BU324" s="9">
        <f t="shared" si="82"/>
        <v>-0.9</v>
      </c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 t="str">
        <f t="shared" si="86"/>
        <v/>
      </c>
      <c r="CH324" s="9" t="str">
        <f t="shared" si="86"/>
        <v/>
      </c>
      <c r="CI324" s="9" t="str">
        <f t="shared" si="86"/>
        <v/>
      </c>
      <c r="CJ324" s="9" t="str">
        <f t="shared" si="86"/>
        <v/>
      </c>
      <c r="CK324" s="9" t="str">
        <f t="shared" si="86"/>
        <v/>
      </c>
      <c r="CL324" s="9" t="str">
        <f t="shared" si="86"/>
        <v/>
      </c>
      <c r="CM324" s="9" t="str">
        <f t="shared" si="86"/>
        <v/>
      </c>
      <c r="CN324" s="9" t="str">
        <f t="shared" si="86"/>
        <v/>
      </c>
      <c r="CO324" s="9" t="str">
        <f t="shared" si="86"/>
        <v/>
      </c>
    </row>
    <row r="325" spans="1:93" s="14" customFormat="1" ht="16.5" customHeight="1" x14ac:dyDescent="0.15">
      <c r="A325" s="9">
        <v>31034104</v>
      </c>
      <c r="B325" s="9" t="s">
        <v>163</v>
      </c>
      <c r="C325" s="9" t="s">
        <v>284</v>
      </c>
      <c r="D325" s="9">
        <v>10</v>
      </c>
      <c r="E325" s="9" t="str">
        <f t="shared" si="87"/>
        <v>guard2</v>
      </c>
      <c r="F325" s="9">
        <v>3</v>
      </c>
      <c r="G325" s="9" t="s">
        <v>106</v>
      </c>
      <c r="H325" s="9">
        <v>1</v>
      </c>
      <c r="I325" s="9" t="str">
        <f>VLOOKUP($L325,怪物模板!$A:$N,MATCH(角色!I$1,模板表头,0),0)</f>
        <v>mag</v>
      </c>
      <c r="J325" s="9"/>
      <c r="K325" s="9"/>
      <c r="L325" s="9" t="s">
        <v>501</v>
      </c>
      <c r="M325" s="9" t="str">
        <f>VLOOKUP($L325,怪物模板!$A:$N,MATCH(角色!M$1,模板表头,0),0)</f>
        <v>死亡骑士</v>
      </c>
      <c r="N325" s="9" t="str">
        <f>VLOOKUP($L325,怪物模板!$A:$N,MATCH(角色!N$1,模板表头,0),0)</f>
        <v>统一BOSS模板</v>
      </c>
      <c r="O325" s="9" t="s">
        <v>38</v>
      </c>
      <c r="P325" s="9">
        <v>7</v>
      </c>
      <c r="Q325" s="9">
        <v>3</v>
      </c>
      <c r="R325" s="9">
        <f>VLOOKUP(P325,辅助表!$A$2:$B$10,2,FALSE)</f>
        <v>4</v>
      </c>
      <c r="S325" s="9" t="str">
        <f>VLOOKUP($L325,怪物模板!$A:$N,MATCH(角色!S$1,模板表头,0),0)</f>
        <v>chaos</v>
      </c>
      <c r="T325" s="9" t="s">
        <v>27</v>
      </c>
      <c r="U325" s="9" t="s">
        <v>272</v>
      </c>
      <c r="V325" s="9" t="s">
        <v>476</v>
      </c>
      <c r="W325" s="9" t="s">
        <v>258</v>
      </c>
      <c r="X325" s="9"/>
      <c r="Y325" s="9"/>
      <c r="Z325" s="9"/>
      <c r="AA325" s="9"/>
      <c r="AB325" s="9">
        <v>99</v>
      </c>
      <c r="AC325" s="9">
        <v>99</v>
      </c>
      <c r="AD325" s="9"/>
      <c r="AE325" s="26">
        <f t="shared" si="71"/>
        <v>20</v>
      </c>
      <c r="AF325" s="26">
        <f t="shared" si="72"/>
        <v>20</v>
      </c>
      <c r="AG325" s="9" t="str">
        <f>VLOOKUP($L325,怪物模板!$A:$N,MATCH(角色!AG$1,模板表头,0),0)</f>
        <v>melee.knight_rider</v>
      </c>
      <c r="AH325" s="9">
        <f>IF(VLOOKUP($L325,怪物模板!$A:$N,MATCH(角色!AH$1,模板表头,0),0)=0,"",VLOOKUP($L325,怪物模板!$A:$N,MATCH(角色!AH$1,模板表头,0),0))</f>
        <v>11660301</v>
      </c>
      <c r="AI325" s="9">
        <f>IF(VLOOKUP($L325,怪物模板!$A:$N,MATCH(角色!AI$1,模板表头,0),0)=0,"",VLOOKUP($L325,怪物模板!$A:$N,MATCH(角色!AI$1,模板表头,0),0))</f>
        <v>11660302</v>
      </c>
      <c r="AJ325" s="9">
        <f>IF(VLOOKUP($L325,怪物模板!$A:$N,MATCH(角色!AJ$1,模板表头,0),0)=0,"",VLOOKUP($L325,怪物模板!$A:$N,MATCH(角色!AJ$1,模板表头,0),0))</f>
        <v>11660303</v>
      </c>
      <c r="AK325" s="9">
        <f>IF(VLOOKUP($L325,怪物模板!$A:$N,MATCH(角色!AK$1,模板表头,0),0)=0,"",VLOOKUP($L325,怪物模板!$A:$N,MATCH(角色!AK$1,模板表头,0),0))</f>
        <v>11660304</v>
      </c>
      <c r="AL325" s="9" t="str">
        <f>IF(VLOOKUP($L325,怪物模板!$A:$N,MATCH(角色!AL$1,模板表头,0),0)=0,"",VLOOKUP($L325,怪物模板!$A:$N,MATCH(角色!AL$1,模板表头,0),0))</f>
        <v/>
      </c>
      <c r="AM325" s="9" t="str">
        <f>VLOOKUP($L325,怪物模板!$A:$N,MATCH(角色!AM$1,模板表头,0),0)</f>
        <v>lich_king</v>
      </c>
      <c r="AN325" s="9">
        <v>1.5</v>
      </c>
      <c r="AO325" s="9">
        <v>1</v>
      </c>
      <c r="AP325" s="9"/>
      <c r="AQ325" s="9"/>
      <c r="AR325" s="9" t="s">
        <v>181</v>
      </c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>
        <f t="shared" ref="BI325:BM325" si="89">BI296</f>
        <v>-7000</v>
      </c>
      <c r="BJ325" s="9">
        <f t="shared" si="89"/>
        <v>10000</v>
      </c>
      <c r="BK325" s="9">
        <f t="shared" si="89"/>
        <v>0</v>
      </c>
      <c r="BL325" s="9">
        <f t="shared" si="89"/>
        <v>0</v>
      </c>
      <c r="BM325" s="9">
        <f t="shared" si="89"/>
        <v>20000</v>
      </c>
      <c r="BN325" s="9"/>
      <c r="BO325" s="9"/>
      <c r="BP325" s="9"/>
      <c r="BQ325" s="9"/>
      <c r="BR325" s="9"/>
      <c r="BS325" s="9"/>
      <c r="BT325" s="9"/>
      <c r="BU325" s="9">
        <v>-1</v>
      </c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>
        <f t="shared" si="86"/>
        <v>5000</v>
      </c>
      <c r="CH325" s="9">
        <f t="shared" si="86"/>
        <v>5000</v>
      </c>
      <c r="CI325" s="9">
        <f t="shared" si="86"/>
        <v>5000</v>
      </c>
      <c r="CJ325" s="9">
        <f t="shared" si="86"/>
        <v>5000</v>
      </c>
      <c r="CK325" s="9">
        <f t="shared" si="86"/>
        <v>5000</v>
      </c>
      <c r="CL325" s="9">
        <f t="shared" si="86"/>
        <v>5000</v>
      </c>
      <c r="CM325" s="9">
        <f t="shared" si="86"/>
        <v>5000</v>
      </c>
      <c r="CN325" s="9">
        <f t="shared" si="86"/>
        <v>5000</v>
      </c>
      <c r="CO325" s="9">
        <f t="shared" si="86"/>
        <v>5000</v>
      </c>
    </row>
    <row r="326" spans="1:93" s="14" customFormat="1" ht="16.5" customHeight="1" x14ac:dyDescent="0.15">
      <c r="A326" s="9">
        <v>31034106</v>
      </c>
      <c r="B326" s="9" t="s">
        <v>40</v>
      </c>
      <c r="C326" s="9" t="s">
        <v>285</v>
      </c>
      <c r="D326" s="9">
        <v>12</v>
      </c>
      <c r="E326" s="9" t="str">
        <f t="shared" si="87"/>
        <v>guard2</v>
      </c>
      <c r="F326" s="9">
        <v>4</v>
      </c>
      <c r="G326" s="9" t="s">
        <v>104</v>
      </c>
      <c r="H326" s="9">
        <v>2</v>
      </c>
      <c r="I326" s="9" t="str">
        <f>VLOOKUP($L326,怪物模板!$A:$N,MATCH(角色!I$1,模板表头,0),0)</f>
        <v>phy</v>
      </c>
      <c r="J326" s="9"/>
      <c r="K326" s="9"/>
      <c r="L326" s="9" t="s">
        <v>384</v>
      </c>
      <c r="M326" s="9" t="str">
        <f>VLOOKUP($L326,怪物模板!$A:$N,MATCH(角色!M$1,模板表头,0),0)</f>
        <v>无对应英雄</v>
      </c>
      <c r="N326" s="9" t="str">
        <f>VLOOKUP($L326,怪物模板!$A:$N,MATCH(角色!N$1,模板表头,0),0)</f>
        <v>新增突袭小招，大招改为引导</v>
      </c>
      <c r="O326" s="9" t="s">
        <v>38</v>
      </c>
      <c r="P326" s="9">
        <v>3</v>
      </c>
      <c r="Q326" s="9">
        <v>2</v>
      </c>
      <c r="R326" s="9">
        <f>VLOOKUP(P326,辅助表!$A$2:$B$10,2,FALSE)</f>
        <v>2</v>
      </c>
      <c r="S326" s="9" t="str">
        <f>VLOOKUP($L326,怪物模板!$A:$N,MATCH(角色!S$1,模板表头,0),0)</f>
        <v>horde</v>
      </c>
      <c r="T326" s="9" t="s">
        <v>39</v>
      </c>
      <c r="U326" s="9"/>
      <c r="V326" s="9" t="s">
        <v>476</v>
      </c>
      <c r="W326" s="9" t="s">
        <v>258</v>
      </c>
      <c r="X326" s="9"/>
      <c r="Y326" s="9"/>
      <c r="Z326" s="9"/>
      <c r="AA326" s="9"/>
      <c r="AB326" s="9">
        <v>99</v>
      </c>
      <c r="AC326" s="9">
        <v>99</v>
      </c>
      <c r="AD326" s="9"/>
      <c r="AE326" s="26">
        <f t="shared" si="71"/>
        <v>3</v>
      </c>
      <c r="AF326" s="26">
        <f t="shared" si="72"/>
        <v>0</v>
      </c>
      <c r="AG326" s="9" t="str">
        <f>VLOOKUP($L326,怪物模板!$A:$N,MATCH(角色!AG$1,模板表头,0),0)</f>
        <v>misc.5skills</v>
      </c>
      <c r="AH326" s="9">
        <f>IF(VLOOKUP($L326,怪物模板!$A:$N,MATCH(角色!AH$1,模板表头,0),0)=0,"",VLOOKUP($L326,怪物模板!$A:$N,MATCH(角色!AH$1,模板表头,0),0))</f>
        <v>11980101</v>
      </c>
      <c r="AI326" s="9">
        <f>IF(VLOOKUP($L326,怪物模板!$A:$N,MATCH(角色!AI$1,模板表头,0),0)=0,"",VLOOKUP($L326,怪物模板!$A:$N,MATCH(角色!AI$1,模板表头,0),0))</f>
        <v>11999536</v>
      </c>
      <c r="AJ326" s="9">
        <f>IF(VLOOKUP($L326,怪物模板!$A:$N,MATCH(角色!AJ$1,模板表头,0),0)=0,"",VLOOKUP($L326,怪物模板!$A:$N,MATCH(角色!AJ$1,模板表头,0),0))</f>
        <v>11999537</v>
      </c>
      <c r="AK326" s="9" t="str">
        <f>IF(VLOOKUP($L326,怪物模板!$A:$N,MATCH(角色!AK$1,模板表头,0),0)=0,"",VLOOKUP($L326,怪物模板!$A:$N,MATCH(角色!AK$1,模板表头,0),0))</f>
        <v/>
      </c>
      <c r="AL326" s="9" t="str">
        <f>IF(VLOOKUP($L326,怪物模板!$A:$N,MATCH(角色!AL$1,模板表头,0),0)=0,"",VLOOKUP($L326,怪物模板!$A:$N,MATCH(角色!AL$1,模板表头,0),0))</f>
        <v/>
      </c>
      <c r="AM326" s="9" t="str">
        <f>VLOOKUP($L326,怪物模板!$A:$N,MATCH(角色!AM$1,模板表头,0),0)</f>
        <v>rogue</v>
      </c>
      <c r="AN326" s="9">
        <f>IF(T326="monster",0.8,IF(T326="boss",1.3,IF(T326="entity",1,IF(T326="guard",1.5,1))))</f>
        <v>0.8</v>
      </c>
      <c r="AO326" s="9">
        <v>1</v>
      </c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>
        <f t="shared" ref="BI326:BM326" si="90">BI297</f>
        <v>5000</v>
      </c>
      <c r="BJ326" s="9">
        <f t="shared" si="90"/>
        <v>5000</v>
      </c>
      <c r="BK326" s="9">
        <f t="shared" si="90"/>
        <v>0</v>
      </c>
      <c r="BL326" s="9">
        <f t="shared" si="90"/>
        <v>0</v>
      </c>
      <c r="BM326" s="9">
        <f t="shared" si="90"/>
        <v>20000</v>
      </c>
      <c r="BN326" s="9"/>
      <c r="BO326" s="9"/>
      <c r="BP326" s="9"/>
      <c r="BQ326" s="9"/>
      <c r="BR326" s="9"/>
      <c r="BS326" s="9"/>
      <c r="BT326" s="9"/>
      <c r="BU326" s="9" t="str">
        <f t="shared" si="82"/>
        <v/>
      </c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 t="str">
        <f t="shared" si="86"/>
        <v/>
      </c>
      <c r="CH326" s="9" t="str">
        <f t="shared" si="86"/>
        <v/>
      </c>
      <c r="CI326" s="9" t="str">
        <f t="shared" si="86"/>
        <v/>
      </c>
      <c r="CJ326" s="9" t="str">
        <f t="shared" si="86"/>
        <v/>
      </c>
      <c r="CK326" s="9" t="str">
        <f t="shared" si="86"/>
        <v/>
      </c>
      <c r="CL326" s="9" t="str">
        <f t="shared" si="86"/>
        <v/>
      </c>
      <c r="CM326" s="9" t="str">
        <f t="shared" si="86"/>
        <v/>
      </c>
      <c r="CN326" s="9" t="str">
        <f t="shared" si="86"/>
        <v/>
      </c>
      <c r="CO326" s="9" t="str">
        <f t="shared" si="86"/>
        <v/>
      </c>
    </row>
    <row r="327" spans="1:93" s="14" customFormat="1" ht="16.5" customHeight="1" x14ac:dyDescent="0.15">
      <c r="A327" s="9">
        <v>31034107</v>
      </c>
      <c r="B327" s="9" t="s">
        <v>160</v>
      </c>
      <c r="C327" s="9" t="s">
        <v>283</v>
      </c>
      <c r="D327" s="9">
        <v>12</v>
      </c>
      <c r="E327" s="9" t="str">
        <f t="shared" si="87"/>
        <v>guard2</v>
      </c>
      <c r="F327" s="9">
        <v>4</v>
      </c>
      <c r="G327" s="9" t="s">
        <v>104</v>
      </c>
      <c r="H327" s="9">
        <v>3</v>
      </c>
      <c r="I327" s="9" t="str">
        <f>VLOOKUP($L327,怪物模板!$A:$N,MATCH(角色!I$1,模板表头,0),0)</f>
        <v>phy</v>
      </c>
      <c r="J327" s="9"/>
      <c r="K327" s="9"/>
      <c r="L327" s="9" t="s">
        <v>399</v>
      </c>
      <c r="M327" s="9" t="str">
        <f>VLOOKUP($L327,怪物模板!$A:$N,MATCH(角色!M$1,模板表头,0),0)</f>
        <v>骷髅法师</v>
      </c>
      <c r="N327" s="9" t="str">
        <f>VLOOKUP($L327,怪物模板!$A:$N,MATCH(角色!N$1,模板表头,0),0)</f>
        <v>统一模板</v>
      </c>
      <c r="O327" s="9" t="s">
        <v>41</v>
      </c>
      <c r="P327" s="9">
        <v>3</v>
      </c>
      <c r="Q327" s="9">
        <v>2</v>
      </c>
      <c r="R327" s="9">
        <f>VLOOKUP(P327,辅助表!$A$2:$B$10,2,FALSE)</f>
        <v>2</v>
      </c>
      <c r="S327" s="9" t="str">
        <f>VLOOKUP($L327,怪物模板!$A:$N,MATCH(角色!S$1,模板表头,0),0)</f>
        <v>horde</v>
      </c>
      <c r="T327" s="9" t="s">
        <v>95</v>
      </c>
      <c r="U327" s="9"/>
      <c r="V327" s="9" t="s">
        <v>476</v>
      </c>
      <c r="W327" s="9" t="s">
        <v>258</v>
      </c>
      <c r="X327" s="9"/>
      <c r="Y327" s="9"/>
      <c r="Z327" s="9"/>
      <c r="AA327" s="9"/>
      <c r="AB327" s="9">
        <v>99</v>
      </c>
      <c r="AC327" s="9">
        <v>99</v>
      </c>
      <c r="AD327" s="9"/>
      <c r="AE327" s="26">
        <f t="shared" si="71"/>
        <v>3</v>
      </c>
      <c r="AF327" s="26">
        <f t="shared" si="72"/>
        <v>0</v>
      </c>
      <c r="AG327" s="9" t="str">
        <f>VLOOKUP($L327,怪物模板!$A:$N,MATCH(角色!AG$1,模板表头,0),0)</f>
        <v>healer.blood_priest</v>
      </c>
      <c r="AH327" s="9">
        <f>IF(VLOOKUP($L327,怪物模板!$A:$N,MATCH(角色!AH$1,模板表头,0),0)=0,"",VLOOKUP($L327,怪物模板!$A:$N,MATCH(角色!AH$1,模板表头,0),0))</f>
        <v>11999015</v>
      </c>
      <c r="AI327" s="9">
        <f>IF(VLOOKUP($L327,怪物模板!$A:$N,MATCH(角色!AI$1,模板表头,0),0)=0,"",VLOOKUP($L327,怪物模板!$A:$N,MATCH(角色!AI$1,模板表头,0),0))</f>
        <v>11999016</v>
      </c>
      <c r="AJ327" s="9" t="str">
        <f>IF(VLOOKUP($L327,怪物模板!$A:$N,MATCH(角色!AJ$1,模板表头,0),0)=0,"",VLOOKUP($L327,怪物模板!$A:$N,MATCH(角色!AJ$1,模板表头,0),0))</f>
        <v/>
      </c>
      <c r="AK327" s="9" t="str">
        <f>IF(VLOOKUP($L327,怪物模板!$A:$N,MATCH(角色!AK$1,模板表头,0),0)=0,"",VLOOKUP($L327,怪物模板!$A:$N,MATCH(角色!AK$1,模板表头,0),0))</f>
        <v/>
      </c>
      <c r="AL327" s="9" t="str">
        <f>IF(VLOOKUP($L327,怪物模板!$A:$N,MATCH(角色!AL$1,模板表头,0),0)=0,"",VLOOKUP($L327,怪物模板!$A:$N,MATCH(角色!AL$1,模板表头,0),0))</f>
        <v/>
      </c>
      <c r="AM327" s="9" t="str">
        <f>VLOOKUP($L327,怪物模板!$A:$N,MATCH(角色!AM$1,模板表头,0),0)</f>
        <v>skeleton_mage</v>
      </c>
      <c r="AN327" s="9">
        <v>1</v>
      </c>
      <c r="AO327" s="9">
        <v>1</v>
      </c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>
        <f t="shared" ref="BI327:BM327" si="91">BI298</f>
        <v>5000</v>
      </c>
      <c r="BJ327" s="9">
        <f t="shared" si="91"/>
        <v>5000</v>
      </c>
      <c r="BK327" s="9">
        <f t="shared" si="91"/>
        <v>0</v>
      </c>
      <c r="BL327" s="9">
        <f t="shared" si="91"/>
        <v>0</v>
      </c>
      <c r="BM327" s="9">
        <f t="shared" si="91"/>
        <v>20000</v>
      </c>
      <c r="BN327" s="9"/>
      <c r="BO327" s="9"/>
      <c r="BP327" s="9"/>
      <c r="BQ327" s="9"/>
      <c r="BR327" s="9"/>
      <c r="BS327" s="9"/>
      <c r="BT327" s="9"/>
      <c r="BU327" s="9">
        <f t="shared" ref="BU327" si="92">IF(OR(B327="骷髅战士",B327="骷髅法师"),-0.9,"")</f>
        <v>-0.9</v>
      </c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 t="str">
        <f t="shared" ref="CG327:CO327" si="93">IF($G327="boss",5000,"")</f>
        <v/>
      </c>
      <c r="CH327" s="9" t="str">
        <f t="shared" si="93"/>
        <v/>
      </c>
      <c r="CI327" s="9" t="str">
        <f t="shared" si="93"/>
        <v/>
      </c>
      <c r="CJ327" s="9" t="str">
        <f t="shared" si="93"/>
        <v/>
      </c>
      <c r="CK327" s="9" t="str">
        <f t="shared" si="93"/>
        <v/>
      </c>
      <c r="CL327" s="9" t="str">
        <f t="shared" si="93"/>
        <v/>
      </c>
      <c r="CM327" s="9" t="str">
        <f t="shared" si="93"/>
        <v/>
      </c>
      <c r="CN327" s="9" t="str">
        <f t="shared" si="93"/>
        <v/>
      </c>
      <c r="CO327" s="9" t="str">
        <f t="shared" si="93"/>
        <v/>
      </c>
    </row>
    <row r="328" spans="1:93" s="14" customFormat="1" x14ac:dyDescent="0.15">
      <c r="A328" s="9">
        <v>31034109</v>
      </c>
      <c r="B328" s="9" t="s">
        <v>25</v>
      </c>
      <c r="C328" s="9" t="s">
        <v>285</v>
      </c>
      <c r="D328" s="9">
        <v>12</v>
      </c>
      <c r="E328" s="9" t="str">
        <f t="shared" si="87"/>
        <v>guard2</v>
      </c>
      <c r="F328" s="9">
        <v>5</v>
      </c>
      <c r="G328" s="9" t="s">
        <v>104</v>
      </c>
      <c r="H328" s="9">
        <v>3</v>
      </c>
      <c r="I328" s="9" t="str">
        <f>VLOOKUP($L328,怪物模板!$A:$N,MATCH(角色!I$1,模板表头,0),0)</f>
        <v>phy</v>
      </c>
      <c r="J328" s="9"/>
      <c r="K328" s="9"/>
      <c r="L328" s="9" t="s">
        <v>402</v>
      </c>
      <c r="M328" s="9" t="str">
        <f>VLOOKUP($L328,怪物模板!$A:$N,MATCH(角色!M$1,模板表头,0),0)</f>
        <v>骷髅射手</v>
      </c>
      <c r="N328" s="9" t="str">
        <f>VLOOKUP($L328,怪物模板!$A:$N,MATCH(角色!N$1,模板表头,0),0)</f>
        <v>统一模板</v>
      </c>
      <c r="O328" s="9" t="s">
        <v>38</v>
      </c>
      <c r="P328" s="9">
        <v>1</v>
      </c>
      <c r="Q328" s="9">
        <v>1</v>
      </c>
      <c r="R328" s="9">
        <f>VLOOKUP(P328,辅助表!$A$2:$B$10,2,FALSE)</f>
        <v>1</v>
      </c>
      <c r="S328" s="9" t="str">
        <f>VLOOKUP($L328,怪物模板!$A:$N,MATCH(角色!S$1,模板表头,0),0)</f>
        <v>horde</v>
      </c>
      <c r="T328" s="9" t="s">
        <v>39</v>
      </c>
      <c r="U328" s="9"/>
      <c r="V328" s="9" t="s">
        <v>476</v>
      </c>
      <c r="W328" s="9" t="s">
        <v>258</v>
      </c>
      <c r="X328" s="9"/>
      <c r="Y328" s="9"/>
      <c r="Z328" s="9"/>
      <c r="AA328" s="9"/>
      <c r="AB328" s="9">
        <v>99</v>
      </c>
      <c r="AC328" s="9">
        <v>99</v>
      </c>
      <c r="AD328" s="9"/>
      <c r="AE328" s="26">
        <f t="shared" si="71"/>
        <v>3</v>
      </c>
      <c r="AF328" s="26">
        <f t="shared" si="72"/>
        <v>0</v>
      </c>
      <c r="AG328" s="9" t="str">
        <f>VLOOKUP($L328,怪物模板!$A:$N,MATCH(角色!AG$1,模板表头,0),0)</f>
        <v>misc.5skills</v>
      </c>
      <c r="AH328" s="9">
        <f>IF(VLOOKUP($L328,怪物模板!$A:$N,MATCH(角色!AH$1,模板表头,0),0)=0,"",VLOOKUP($L328,怪物模板!$A:$N,MATCH(角色!AH$1,模板表头,0),0))</f>
        <v>11690101</v>
      </c>
      <c r="AI328" s="9">
        <f>IF(VLOOKUP($L328,怪物模板!$A:$N,MATCH(角色!AI$1,模板表头,0),0)=0,"",VLOOKUP($L328,怪物模板!$A:$N,MATCH(角色!AI$1,模板表头,0),0))</f>
        <v>11690102</v>
      </c>
      <c r="AJ328" s="9" t="str">
        <f>IF(VLOOKUP($L328,怪物模板!$A:$N,MATCH(角色!AJ$1,模板表头,0),0)=0,"",VLOOKUP($L328,怪物模板!$A:$N,MATCH(角色!AJ$1,模板表头,0),0))</f>
        <v/>
      </c>
      <c r="AK328" s="9" t="str">
        <f>IF(VLOOKUP($L328,怪物模板!$A:$N,MATCH(角色!AK$1,模板表头,0),0)=0,"",VLOOKUP($L328,怪物模板!$A:$N,MATCH(角色!AK$1,模板表头,0),0))</f>
        <v/>
      </c>
      <c r="AL328" s="9" t="str">
        <f>IF(VLOOKUP($L328,怪物模板!$A:$N,MATCH(角色!AL$1,模板表头,0),0)=0,"",VLOOKUP($L328,怪物模板!$A:$N,MATCH(角色!AL$1,模板表头,0),0))</f>
        <v/>
      </c>
      <c r="AM328" s="9" t="str">
        <f>VLOOKUP($L328,怪物模板!$A:$N,MATCH(角色!AM$1,模板表头,0),0)</f>
        <v>skeleton_archer_npc</v>
      </c>
      <c r="AN328" s="9">
        <f>IF(T328="monster",0.8,IF(T328="boss",1.3,IF(T328="entity",1,IF(T328="guard",1.5,1))))</f>
        <v>0.8</v>
      </c>
      <c r="AO328" s="9">
        <v>1</v>
      </c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>
        <f t="shared" ref="BI328:BM328" si="94">BI299</f>
        <v>5000</v>
      </c>
      <c r="BJ328" s="9">
        <f t="shared" si="94"/>
        <v>5000</v>
      </c>
      <c r="BK328" s="9">
        <f t="shared" si="94"/>
        <v>0</v>
      </c>
      <c r="BL328" s="9">
        <f t="shared" si="94"/>
        <v>0</v>
      </c>
      <c r="BM328" s="9">
        <f t="shared" si="94"/>
        <v>20000</v>
      </c>
      <c r="BN328" s="9"/>
      <c r="BO328" s="9"/>
      <c r="BP328" s="9"/>
      <c r="BQ328" s="9"/>
      <c r="BR328" s="9"/>
      <c r="BS328" s="9"/>
      <c r="BT328" s="9"/>
      <c r="BU328" s="9" t="str">
        <f t="shared" si="82"/>
        <v/>
      </c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 t="str">
        <f t="shared" si="86"/>
        <v/>
      </c>
      <c r="CH328" s="9" t="str">
        <f t="shared" si="86"/>
        <v/>
      </c>
      <c r="CI328" s="9" t="str">
        <f t="shared" si="86"/>
        <v/>
      </c>
      <c r="CJ328" s="9" t="str">
        <f t="shared" si="86"/>
        <v/>
      </c>
      <c r="CK328" s="9" t="str">
        <f t="shared" si="86"/>
        <v/>
      </c>
      <c r="CL328" s="9" t="str">
        <f t="shared" si="86"/>
        <v/>
      </c>
      <c r="CM328" s="9" t="str">
        <f t="shared" si="86"/>
        <v/>
      </c>
      <c r="CN328" s="9" t="str">
        <f t="shared" si="86"/>
        <v/>
      </c>
      <c r="CO328" s="9" t="str">
        <f t="shared" si="86"/>
        <v/>
      </c>
    </row>
    <row r="329" spans="1:93" s="14" customFormat="1" ht="16.5" customHeight="1" x14ac:dyDescent="0.15">
      <c r="A329" s="9">
        <v>31034110</v>
      </c>
      <c r="B329" s="9" t="s">
        <v>163</v>
      </c>
      <c r="C329" s="9" t="s">
        <v>285</v>
      </c>
      <c r="D329" s="9">
        <v>15</v>
      </c>
      <c r="E329" s="9" t="str">
        <f t="shared" si="87"/>
        <v>guard2</v>
      </c>
      <c r="F329" s="9">
        <v>6</v>
      </c>
      <c r="G329" s="9" t="s">
        <v>105</v>
      </c>
      <c r="H329" s="9">
        <v>1</v>
      </c>
      <c r="I329" s="9" t="str">
        <f>VLOOKUP($L329,怪物模板!$A:$N,MATCH(角色!I$1,模板表头,0),0)</f>
        <v>mag</v>
      </c>
      <c r="J329" s="9"/>
      <c r="K329" s="9"/>
      <c r="L329" s="9" t="s">
        <v>501</v>
      </c>
      <c r="M329" s="9" t="str">
        <f>VLOOKUP($L329,怪物模板!$A:$N,MATCH(角色!M$1,模板表头,0),0)</f>
        <v>死亡骑士</v>
      </c>
      <c r="N329" s="9" t="str">
        <f>VLOOKUP($L329,怪物模板!$A:$N,MATCH(角色!N$1,模板表头,0),0)</f>
        <v>统一BOSS模板</v>
      </c>
      <c r="O329" s="9" t="s">
        <v>38</v>
      </c>
      <c r="P329" s="9">
        <v>7</v>
      </c>
      <c r="Q329" s="9">
        <v>3</v>
      </c>
      <c r="R329" s="9">
        <f>VLOOKUP(P329,辅助表!$A$2:$B$10,2,FALSE)</f>
        <v>4</v>
      </c>
      <c r="S329" s="9" t="str">
        <f>VLOOKUP($L329,怪物模板!$A:$N,MATCH(角色!S$1,模板表头,0),0)</f>
        <v>chaos</v>
      </c>
      <c r="T329" s="9" t="s">
        <v>176</v>
      </c>
      <c r="U329" s="9"/>
      <c r="V329" s="9" t="s">
        <v>476</v>
      </c>
      <c r="W329" s="9" t="s">
        <v>258</v>
      </c>
      <c r="X329" s="9"/>
      <c r="Y329" s="9"/>
      <c r="Z329" s="9"/>
      <c r="AA329" s="9"/>
      <c r="AB329" s="9">
        <v>99</v>
      </c>
      <c r="AC329" s="9">
        <v>99</v>
      </c>
      <c r="AD329" s="9"/>
      <c r="AE329" s="26">
        <f t="shared" si="71"/>
        <v>3</v>
      </c>
      <c r="AF329" s="26">
        <f t="shared" si="72"/>
        <v>0</v>
      </c>
      <c r="AG329" s="9" t="str">
        <f>VLOOKUP($L329,怪物模板!$A:$N,MATCH(角色!AG$1,模板表头,0),0)</f>
        <v>melee.knight_rider</v>
      </c>
      <c r="AH329" s="9">
        <f>IF(VLOOKUP($L329,怪物模板!$A:$N,MATCH(角色!AH$1,模板表头,0),0)=0,"",VLOOKUP($L329,怪物模板!$A:$N,MATCH(角色!AH$1,模板表头,0),0))</f>
        <v>11660301</v>
      </c>
      <c r="AI329" s="9">
        <f>IF(VLOOKUP($L329,怪物模板!$A:$N,MATCH(角色!AI$1,模板表头,0),0)=0,"",VLOOKUP($L329,怪物模板!$A:$N,MATCH(角色!AI$1,模板表头,0),0))</f>
        <v>11660302</v>
      </c>
      <c r="AJ329" s="9">
        <f>IF(VLOOKUP($L329,怪物模板!$A:$N,MATCH(角色!AJ$1,模板表头,0),0)=0,"",VLOOKUP($L329,怪物模板!$A:$N,MATCH(角色!AJ$1,模板表头,0),0))</f>
        <v>11660303</v>
      </c>
      <c r="AK329" s="9">
        <f>IF(VLOOKUP($L329,怪物模板!$A:$N,MATCH(角色!AK$1,模板表头,0),0)=0,"",VLOOKUP($L329,怪物模板!$A:$N,MATCH(角色!AK$1,模板表头,0),0))</f>
        <v>11660304</v>
      </c>
      <c r="AL329" s="9" t="str">
        <f>IF(VLOOKUP($L329,怪物模板!$A:$N,MATCH(角色!AL$1,模板表头,0),0)=0,"",VLOOKUP($L329,怪物模板!$A:$N,MATCH(角色!AL$1,模板表头,0),0))</f>
        <v/>
      </c>
      <c r="AM329" s="9" t="str">
        <f>VLOOKUP($L329,怪物模板!$A:$N,MATCH(角色!AM$1,模板表头,0),0)</f>
        <v>lich_king</v>
      </c>
      <c r="AN329" s="9">
        <v>1</v>
      </c>
      <c r="AO329" s="9">
        <v>1</v>
      </c>
      <c r="AP329" s="9"/>
      <c r="AQ329" s="9"/>
      <c r="AR329" s="9"/>
      <c r="AS329" s="9"/>
      <c r="AT329" s="9"/>
      <c r="AU329" s="9">
        <v>230021</v>
      </c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>
        <f t="shared" ref="BI329:BM329" si="95">BI300</f>
        <v>5000</v>
      </c>
      <c r="BJ329" s="9">
        <f t="shared" si="95"/>
        <v>5000</v>
      </c>
      <c r="BK329" s="9">
        <f t="shared" si="95"/>
        <v>0</v>
      </c>
      <c r="BL329" s="9">
        <f t="shared" si="95"/>
        <v>0</v>
      </c>
      <c r="BM329" s="9">
        <f t="shared" si="95"/>
        <v>20000</v>
      </c>
      <c r="BN329" s="9"/>
      <c r="BO329" s="9"/>
      <c r="BP329" s="9"/>
      <c r="BQ329" s="9"/>
      <c r="BR329" s="9"/>
      <c r="BS329" s="9"/>
      <c r="BT329" s="9"/>
      <c r="BU329" s="9" t="str">
        <f t="shared" si="82"/>
        <v/>
      </c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 t="str">
        <f t="shared" si="86"/>
        <v/>
      </c>
      <c r="CH329" s="9" t="str">
        <f t="shared" si="86"/>
        <v/>
      </c>
      <c r="CI329" s="9" t="str">
        <f t="shared" si="86"/>
        <v/>
      </c>
      <c r="CJ329" s="9" t="str">
        <f t="shared" si="86"/>
        <v/>
      </c>
      <c r="CK329" s="9" t="str">
        <f t="shared" si="86"/>
        <v/>
      </c>
      <c r="CL329" s="9" t="str">
        <f t="shared" si="86"/>
        <v/>
      </c>
      <c r="CM329" s="9" t="str">
        <f t="shared" si="86"/>
        <v/>
      </c>
      <c r="CN329" s="9" t="str">
        <f t="shared" si="86"/>
        <v/>
      </c>
      <c r="CO329" s="9" t="str">
        <f t="shared" si="86"/>
        <v/>
      </c>
    </row>
    <row r="330" spans="1:93" s="14" customFormat="1" ht="16.5" customHeight="1" x14ac:dyDescent="0.15">
      <c r="A330" s="9">
        <v>31034111</v>
      </c>
      <c r="B330" s="9" t="s">
        <v>179</v>
      </c>
      <c r="C330" s="9" t="s">
        <v>285</v>
      </c>
      <c r="D330" s="9">
        <v>15</v>
      </c>
      <c r="E330" s="9" t="str">
        <f t="shared" si="87"/>
        <v>guard2</v>
      </c>
      <c r="F330" s="9">
        <v>6</v>
      </c>
      <c r="G330" s="9" t="s">
        <v>105</v>
      </c>
      <c r="H330" s="9">
        <v>4</v>
      </c>
      <c r="I330" s="9" t="str">
        <f>VLOOKUP($L330,怪物模板!$A:$N,MATCH(角色!I$1,模板表头,0),0)</f>
        <v>phy</v>
      </c>
      <c r="J330" s="9"/>
      <c r="K330" s="9"/>
      <c r="L330" s="9" t="s">
        <v>399</v>
      </c>
      <c r="M330" s="9" t="str">
        <f>VLOOKUP($L330,怪物模板!$A:$N,MATCH(角色!M$1,模板表头,0),0)</f>
        <v>骷髅法师</v>
      </c>
      <c r="N330" s="9" t="str">
        <f>VLOOKUP($L330,怪物模板!$A:$N,MATCH(角色!N$1,模板表头,0),0)</f>
        <v>统一模板</v>
      </c>
      <c r="O330" s="9" t="s">
        <v>38</v>
      </c>
      <c r="P330" s="9">
        <v>6</v>
      </c>
      <c r="Q330" s="9">
        <v>3</v>
      </c>
      <c r="R330" s="9">
        <f>VLOOKUP(P330,辅助表!$A$2:$B$10,2,FALSE)</f>
        <v>4</v>
      </c>
      <c r="S330" s="9" t="str">
        <f>VLOOKUP($L330,怪物模板!$A:$N,MATCH(角色!S$1,模板表头,0),0)</f>
        <v>horde</v>
      </c>
      <c r="T330" s="9" t="s">
        <v>176</v>
      </c>
      <c r="U330" s="9"/>
      <c r="V330" s="9" t="s">
        <v>476</v>
      </c>
      <c r="W330" s="9" t="s">
        <v>258</v>
      </c>
      <c r="X330" s="9"/>
      <c r="Y330" s="9"/>
      <c r="Z330" s="9"/>
      <c r="AA330" s="9"/>
      <c r="AB330" s="9">
        <v>99</v>
      </c>
      <c r="AC330" s="9">
        <v>99</v>
      </c>
      <c r="AD330" s="9"/>
      <c r="AE330" s="26">
        <f t="shared" si="71"/>
        <v>3</v>
      </c>
      <c r="AF330" s="26">
        <f t="shared" si="72"/>
        <v>0</v>
      </c>
      <c r="AG330" s="9" t="str">
        <f>VLOOKUP($L330,怪物模板!$A:$N,MATCH(角色!AG$1,模板表头,0),0)</f>
        <v>healer.blood_priest</v>
      </c>
      <c r="AH330" s="9">
        <f>IF(VLOOKUP($L330,怪物模板!$A:$N,MATCH(角色!AH$1,模板表头,0),0)=0,"",VLOOKUP($L330,怪物模板!$A:$N,MATCH(角色!AH$1,模板表头,0),0))</f>
        <v>11999015</v>
      </c>
      <c r="AI330" s="9">
        <f>IF(VLOOKUP($L330,怪物模板!$A:$N,MATCH(角色!AI$1,模板表头,0),0)=0,"",VLOOKUP($L330,怪物模板!$A:$N,MATCH(角色!AI$1,模板表头,0),0))</f>
        <v>11999016</v>
      </c>
      <c r="AJ330" s="9" t="str">
        <f>IF(VLOOKUP($L330,怪物模板!$A:$N,MATCH(角色!AJ$1,模板表头,0),0)=0,"",VLOOKUP($L330,怪物模板!$A:$N,MATCH(角色!AJ$1,模板表头,0),0))</f>
        <v/>
      </c>
      <c r="AK330" s="9" t="str">
        <f>IF(VLOOKUP($L330,怪物模板!$A:$N,MATCH(角色!AK$1,模板表头,0),0)=0,"",VLOOKUP($L330,怪物模板!$A:$N,MATCH(角色!AK$1,模板表头,0),0))</f>
        <v/>
      </c>
      <c r="AL330" s="9" t="str">
        <f>IF(VLOOKUP($L330,怪物模板!$A:$N,MATCH(角色!AL$1,模板表头,0),0)=0,"",VLOOKUP($L330,怪物模板!$A:$N,MATCH(角色!AL$1,模板表头,0),0))</f>
        <v/>
      </c>
      <c r="AM330" s="9" t="str">
        <f>VLOOKUP($L330,怪物模板!$A:$N,MATCH(角色!AM$1,模板表头,0),0)</f>
        <v>skeleton_mage</v>
      </c>
      <c r="AN330" s="9">
        <v>1</v>
      </c>
      <c r="AO330" s="9">
        <v>1</v>
      </c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>
        <f t="shared" ref="BI330:BM330" si="96">BI301</f>
        <v>5000</v>
      </c>
      <c r="BJ330" s="9">
        <f t="shared" si="96"/>
        <v>5000</v>
      </c>
      <c r="BK330" s="9">
        <f t="shared" si="96"/>
        <v>0</v>
      </c>
      <c r="BL330" s="9">
        <f t="shared" si="96"/>
        <v>0</v>
      </c>
      <c r="BM330" s="9">
        <f t="shared" si="96"/>
        <v>20000</v>
      </c>
      <c r="BN330" s="9"/>
      <c r="BO330" s="9"/>
      <c r="BP330" s="9"/>
      <c r="BQ330" s="9"/>
      <c r="BR330" s="9"/>
      <c r="BS330" s="9"/>
      <c r="BT330" s="9"/>
      <c r="BU330" s="9" t="str">
        <f t="shared" si="82"/>
        <v/>
      </c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 t="str">
        <f t="shared" si="86"/>
        <v/>
      </c>
      <c r="CH330" s="9" t="str">
        <f t="shared" si="86"/>
        <v/>
      </c>
      <c r="CI330" s="9" t="str">
        <f t="shared" si="86"/>
        <v/>
      </c>
      <c r="CJ330" s="9" t="str">
        <f t="shared" si="86"/>
        <v/>
      </c>
      <c r="CK330" s="9" t="str">
        <f t="shared" si="86"/>
        <v/>
      </c>
      <c r="CL330" s="9" t="str">
        <f t="shared" si="86"/>
        <v/>
      </c>
      <c r="CM330" s="9" t="str">
        <f t="shared" si="86"/>
        <v/>
      </c>
      <c r="CN330" s="9" t="str">
        <f t="shared" si="86"/>
        <v/>
      </c>
      <c r="CO330" s="9" t="str">
        <f t="shared" si="86"/>
        <v/>
      </c>
    </row>
    <row r="331" spans="1:93" s="14" customFormat="1" x14ac:dyDescent="0.15">
      <c r="A331" s="9">
        <v>31034112</v>
      </c>
      <c r="B331" s="9" t="s">
        <v>178</v>
      </c>
      <c r="C331" s="9" t="s">
        <v>285</v>
      </c>
      <c r="D331" s="9">
        <v>15</v>
      </c>
      <c r="E331" s="9" t="str">
        <f t="shared" si="87"/>
        <v>guard2</v>
      </c>
      <c r="F331" s="9">
        <v>6</v>
      </c>
      <c r="G331" s="9" t="s">
        <v>104</v>
      </c>
      <c r="H331" s="9">
        <v>2</v>
      </c>
      <c r="I331" s="9" t="str">
        <f>VLOOKUP($L331,怪物模板!$A:$N,MATCH(角色!I$1,模板表头,0),0)</f>
        <v>phy</v>
      </c>
      <c r="J331" s="9"/>
      <c r="K331" s="9"/>
      <c r="L331" s="9" t="s">
        <v>400</v>
      </c>
      <c r="M331" s="9" t="str">
        <f>VLOOKUP($L331,怪物模板!$A:$N,MATCH(角色!M$1,模板表头,0),0)</f>
        <v>无对应英雄</v>
      </c>
      <c r="N331" s="9" t="str">
        <f>VLOOKUP($L331,怪物模板!$A:$N,MATCH(角色!N$1,模板表头,0),0)</f>
        <v>统一模板</v>
      </c>
      <c r="O331" s="9" t="s">
        <v>38</v>
      </c>
      <c r="P331" s="9">
        <v>5</v>
      </c>
      <c r="Q331" s="9">
        <v>3</v>
      </c>
      <c r="R331" s="9">
        <f>VLOOKUP(P331,辅助表!$A$2:$B$10,2,FALSE)</f>
        <v>3</v>
      </c>
      <c r="S331" s="9" t="str">
        <f>VLOOKUP($L331,怪物模板!$A:$N,MATCH(角色!S$1,模板表头,0),0)</f>
        <v>chaos</v>
      </c>
      <c r="T331" s="9" t="s">
        <v>185</v>
      </c>
      <c r="U331" s="9"/>
      <c r="V331" s="9" t="s">
        <v>476</v>
      </c>
      <c r="W331" s="9" t="s">
        <v>258</v>
      </c>
      <c r="X331" s="9"/>
      <c r="Y331" s="9"/>
      <c r="Z331" s="9"/>
      <c r="AA331" s="9"/>
      <c r="AB331" s="9">
        <v>99</v>
      </c>
      <c r="AC331" s="9">
        <v>99</v>
      </c>
      <c r="AD331" s="9"/>
      <c r="AE331" s="26">
        <f t="shared" si="71"/>
        <v>3</v>
      </c>
      <c r="AF331" s="26">
        <f t="shared" si="72"/>
        <v>0</v>
      </c>
      <c r="AG331" s="9" t="str">
        <f>VLOOKUP($L331,怪物模板!$A:$N,MATCH(角色!AG$1,模板表头,0),0)</f>
        <v>misc.5skills</v>
      </c>
      <c r="AH331" s="9">
        <f>IF(VLOOKUP($L331,怪物模板!$A:$N,MATCH(角色!AH$1,模板表头,0),0)=0,"",VLOOKUP($L331,怪物模板!$A:$N,MATCH(角色!AH$1,模板表头,0),0))</f>
        <v>11999011</v>
      </c>
      <c r="AI331" s="9">
        <f>IF(VLOOKUP($L331,怪物模板!$A:$N,MATCH(角色!AI$1,模板表头,0),0)=0,"",VLOOKUP($L331,怪物模板!$A:$N,MATCH(角色!AI$1,模板表头,0),0))</f>
        <v>11999012</v>
      </c>
      <c r="AJ331" s="9" t="str">
        <f>IF(VLOOKUP($L331,怪物模板!$A:$N,MATCH(角色!AJ$1,模板表头,0),0)=0,"",VLOOKUP($L331,怪物模板!$A:$N,MATCH(角色!AJ$1,模板表头,0),0))</f>
        <v/>
      </c>
      <c r="AK331" s="9" t="str">
        <f>IF(VLOOKUP($L331,怪物模板!$A:$N,MATCH(角色!AK$1,模板表头,0),0)=0,"",VLOOKUP($L331,怪物模板!$A:$N,MATCH(角色!AK$1,模板表头,0),0))</f>
        <v/>
      </c>
      <c r="AL331" s="9" t="str">
        <f>IF(VLOOKUP($L331,怪物模板!$A:$N,MATCH(角色!AL$1,模板表头,0),0)=0,"",VLOOKUP($L331,怪物模板!$A:$N,MATCH(角色!AL$1,模板表头,0),0))</f>
        <v/>
      </c>
      <c r="AM331" s="9" t="str">
        <f>VLOOKUP($L331,怪物模板!$A:$N,MATCH(角色!AM$1,模板表头,0),0)</f>
        <v>medievil</v>
      </c>
      <c r="AN331" s="9">
        <f>IF(T331="monster",0.8,IF(T331="boss",1.3,IF(T331="entity",1,IF(T331="guard",1.5,1))))</f>
        <v>1</v>
      </c>
      <c r="AO331" s="9">
        <v>1</v>
      </c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>
        <f t="shared" ref="BI331:BM331" si="97">BI302</f>
        <v>5000</v>
      </c>
      <c r="BJ331" s="9">
        <f t="shared" si="97"/>
        <v>5000</v>
      </c>
      <c r="BK331" s="9">
        <f t="shared" si="97"/>
        <v>0</v>
      </c>
      <c r="BL331" s="9">
        <f t="shared" si="97"/>
        <v>0</v>
      </c>
      <c r="BM331" s="9">
        <f t="shared" si="97"/>
        <v>20000</v>
      </c>
      <c r="BN331" s="9"/>
      <c r="BO331" s="9"/>
      <c r="BP331" s="9"/>
      <c r="BQ331" s="9"/>
      <c r="BR331" s="9"/>
      <c r="BS331" s="9"/>
      <c r="BT331" s="9"/>
      <c r="BU331" s="9" t="str">
        <f t="shared" si="82"/>
        <v/>
      </c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 t="str">
        <f t="shared" si="86"/>
        <v/>
      </c>
      <c r="CH331" s="9" t="str">
        <f t="shared" si="86"/>
        <v/>
      </c>
      <c r="CI331" s="9" t="str">
        <f t="shared" si="86"/>
        <v/>
      </c>
      <c r="CJ331" s="9" t="str">
        <f t="shared" si="86"/>
        <v/>
      </c>
      <c r="CK331" s="9" t="str">
        <f t="shared" si="86"/>
        <v/>
      </c>
      <c r="CL331" s="9" t="str">
        <f t="shared" si="86"/>
        <v/>
      </c>
      <c r="CM331" s="9" t="str">
        <f t="shared" si="86"/>
        <v/>
      </c>
      <c r="CN331" s="9" t="str">
        <f t="shared" si="86"/>
        <v/>
      </c>
      <c r="CO331" s="9" t="str">
        <f t="shared" si="86"/>
        <v/>
      </c>
    </row>
    <row r="332" spans="1:93" s="14" customFormat="1" x14ac:dyDescent="0.15">
      <c r="A332" s="9">
        <v>31034113</v>
      </c>
      <c r="B332" s="9" t="s">
        <v>88</v>
      </c>
      <c r="C332" s="9" t="s">
        <v>285</v>
      </c>
      <c r="D332" s="9">
        <v>15</v>
      </c>
      <c r="E332" s="9" t="str">
        <f t="shared" si="87"/>
        <v>guard2</v>
      </c>
      <c r="F332" s="9">
        <v>6</v>
      </c>
      <c r="G332" s="9" t="s">
        <v>106</v>
      </c>
      <c r="H332" s="9">
        <v>4</v>
      </c>
      <c r="I332" s="9" t="str">
        <f>VLOOKUP($L332,怪物模板!$A:$N,MATCH(角色!I$1,模板表头,0),0)</f>
        <v>mag</v>
      </c>
      <c r="J332" s="9"/>
      <c r="K332" s="9"/>
      <c r="L332" s="9" t="s">
        <v>404</v>
      </c>
      <c r="M332" s="9" t="str">
        <f>VLOOKUP($L332,怪物模板!$A:$N,MATCH(角色!M$1,模板表头,0),0)</f>
        <v>瘟疫骑士</v>
      </c>
      <c r="N332" s="9" t="str">
        <f>VLOOKUP($L332,怪物模板!$A:$N,MATCH(角色!N$1,模板表头,0),0)</f>
        <v>同英雄技能</v>
      </c>
      <c r="O332" s="9" t="s">
        <v>37</v>
      </c>
      <c r="P332" s="9">
        <v>4</v>
      </c>
      <c r="Q332" s="9">
        <v>3</v>
      </c>
      <c r="R332" s="9">
        <f>VLOOKUP(P332,辅助表!$A$2:$B$10,2,FALSE)</f>
        <v>3</v>
      </c>
      <c r="S332" s="9" t="str">
        <f>VLOOKUP($L332,怪物模板!$A:$N,MATCH(角色!S$1,模板表头,0),0)</f>
        <v>chaos</v>
      </c>
      <c r="T332" s="9" t="s">
        <v>27</v>
      </c>
      <c r="U332" s="9" t="s">
        <v>272</v>
      </c>
      <c r="V332" s="9" t="s">
        <v>476</v>
      </c>
      <c r="W332" s="9"/>
      <c r="X332" s="9"/>
      <c r="Y332" s="9"/>
      <c r="Z332" s="9"/>
      <c r="AA332" s="9"/>
      <c r="AB332" s="9">
        <v>99</v>
      </c>
      <c r="AC332" s="9">
        <v>99</v>
      </c>
      <c r="AD332" s="9"/>
      <c r="AE332" s="26">
        <f t="shared" si="71"/>
        <v>20</v>
      </c>
      <c r="AF332" s="26">
        <f t="shared" si="72"/>
        <v>20</v>
      </c>
      <c r="AG332" s="9" t="str">
        <f>VLOOKUP($L332,怪物模板!$A:$N,MATCH(角色!AG$1,模板表头,0),0)</f>
        <v>misc.5skills</v>
      </c>
      <c r="AH332" s="9">
        <f>IF(VLOOKUP($L332,怪物模板!$A:$N,MATCH(角色!AH$1,模板表头,0),0)=0,"",VLOOKUP($L332,怪物模板!$A:$N,MATCH(角色!AH$1,模板表头,0),0))</f>
        <v>11860101</v>
      </c>
      <c r="AI332" s="9">
        <f>IF(VLOOKUP($L332,怪物模板!$A:$N,MATCH(角色!AI$1,模板表头,0),0)=0,"",VLOOKUP($L332,怪物模板!$A:$N,MATCH(角色!AI$1,模板表头,0),0))</f>
        <v>11860102</v>
      </c>
      <c r="AJ332" s="9">
        <f>IF(VLOOKUP($L332,怪物模板!$A:$N,MATCH(角色!AJ$1,模板表头,0),0)=0,"",VLOOKUP($L332,怪物模板!$A:$N,MATCH(角色!AJ$1,模板表头,0),0))</f>
        <v>11860103</v>
      </c>
      <c r="AK332" s="9" t="str">
        <f>IF(VLOOKUP($L332,怪物模板!$A:$N,MATCH(角色!AK$1,模板表头,0),0)=0,"",VLOOKUP($L332,怪物模板!$A:$N,MATCH(角色!AK$1,模板表头,0),0))</f>
        <v/>
      </c>
      <c r="AL332" s="9" t="str">
        <f>IF(VLOOKUP($L332,怪物模板!$A:$N,MATCH(角色!AL$1,模板表头,0),0)=0,"",VLOOKUP($L332,怪物模板!$A:$N,MATCH(角色!AL$1,模板表头,0),0))</f>
        <v/>
      </c>
      <c r="AM332" s="9" t="str">
        <f>VLOOKUP($L332,怪物模板!$A:$N,MATCH(角色!AM$1,模板表头,0),0)</f>
        <v>sylvanas</v>
      </c>
      <c r="AN332" s="9">
        <v>1.5</v>
      </c>
      <c r="AO332" s="9">
        <v>1</v>
      </c>
      <c r="AP332" s="9"/>
      <c r="AQ332" s="9"/>
      <c r="AR332" s="9" t="s">
        <v>180</v>
      </c>
      <c r="AS332" s="9"/>
      <c r="AT332" s="9"/>
      <c r="AU332" s="9">
        <v>230011</v>
      </c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>
        <f t="shared" ref="BI332:BM332" si="98">BI303</f>
        <v>-7000</v>
      </c>
      <c r="BJ332" s="9">
        <f t="shared" si="98"/>
        <v>10000</v>
      </c>
      <c r="BK332" s="9">
        <f t="shared" si="98"/>
        <v>0</v>
      </c>
      <c r="BL332" s="9">
        <f t="shared" si="98"/>
        <v>0</v>
      </c>
      <c r="BM332" s="9">
        <f t="shared" si="98"/>
        <v>20000</v>
      </c>
      <c r="BN332" s="9"/>
      <c r="BO332" s="9"/>
      <c r="BP332" s="9"/>
      <c r="BQ332" s="9"/>
      <c r="BR332" s="9"/>
      <c r="BS332" s="9"/>
      <c r="BT332" s="9"/>
      <c r="BU332" s="9" t="str">
        <f t="shared" si="82"/>
        <v/>
      </c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>
        <f t="shared" si="86"/>
        <v>5000</v>
      </c>
      <c r="CH332" s="9">
        <f t="shared" si="86"/>
        <v>5000</v>
      </c>
      <c r="CI332" s="9">
        <f t="shared" si="86"/>
        <v>5000</v>
      </c>
      <c r="CJ332" s="9">
        <f t="shared" si="86"/>
        <v>5000</v>
      </c>
      <c r="CK332" s="9">
        <f t="shared" si="86"/>
        <v>5000</v>
      </c>
      <c r="CL332" s="9">
        <f t="shared" si="86"/>
        <v>5000</v>
      </c>
      <c r="CM332" s="9">
        <f t="shared" si="86"/>
        <v>5000</v>
      </c>
      <c r="CN332" s="9">
        <f t="shared" si="86"/>
        <v>5000</v>
      </c>
      <c r="CO332" s="9">
        <f t="shared" si="86"/>
        <v>5000</v>
      </c>
    </row>
    <row r="333" spans="1:93" s="14" customFormat="1" ht="16.5" customHeight="1" x14ac:dyDescent="0.15">
      <c r="A333" s="9">
        <v>31034114</v>
      </c>
      <c r="B333" s="9" t="s">
        <v>174</v>
      </c>
      <c r="C333" s="9" t="s">
        <v>286</v>
      </c>
      <c r="D333" s="9">
        <v>15</v>
      </c>
      <c r="E333" s="9" t="str">
        <f t="shared" si="87"/>
        <v>guard2</v>
      </c>
      <c r="F333" s="9">
        <v>7</v>
      </c>
      <c r="G333" s="9" t="s">
        <v>104</v>
      </c>
      <c r="H333" s="9">
        <v>2</v>
      </c>
      <c r="I333" s="9" t="str">
        <f>VLOOKUP($L333,怪物模板!$A:$N,MATCH(角色!I$1,模板表头,0),0)</f>
        <v>phy</v>
      </c>
      <c r="J333" s="9"/>
      <c r="K333" s="9"/>
      <c r="L333" s="9" t="s">
        <v>378</v>
      </c>
      <c r="M333" s="9" t="str">
        <f>VLOOKUP($L333,怪物模板!$A:$N,MATCH(角色!M$1,模板表头,0),0)</f>
        <v>无对应英雄</v>
      </c>
      <c r="N333" s="9" t="str">
        <f>VLOOKUP($L333,怪物模板!$A:$N,MATCH(角色!N$1,模板表头,0),0)</f>
        <v>统一模板</v>
      </c>
      <c r="O333" s="9" t="s">
        <v>38</v>
      </c>
      <c r="P333" s="9">
        <v>1</v>
      </c>
      <c r="Q333" s="9">
        <v>1</v>
      </c>
      <c r="R333" s="9">
        <f>VLOOKUP(P333,辅助表!$A$2:$B$10,2,FALSE)</f>
        <v>1</v>
      </c>
      <c r="S333" s="9" t="str">
        <f>VLOOKUP($L333,怪物模板!$A:$N,MATCH(角色!S$1,模板表头,0),0)</f>
        <v>chaos</v>
      </c>
      <c r="T333" s="9" t="s">
        <v>39</v>
      </c>
      <c r="U333" s="9"/>
      <c r="V333" s="9" t="s">
        <v>476</v>
      </c>
      <c r="W333" s="9" t="s">
        <v>258</v>
      </c>
      <c r="X333" s="9"/>
      <c r="Y333" s="9"/>
      <c r="Z333" s="9"/>
      <c r="AA333" s="9"/>
      <c r="AB333" s="9">
        <v>99</v>
      </c>
      <c r="AC333" s="9">
        <v>99</v>
      </c>
      <c r="AD333" s="9"/>
      <c r="AE333" s="26">
        <f t="shared" si="71"/>
        <v>3</v>
      </c>
      <c r="AF333" s="26">
        <f t="shared" si="72"/>
        <v>0</v>
      </c>
      <c r="AG333" s="9" t="str">
        <f>VLOOKUP($L333,怪物模板!$A:$N,MATCH(角色!AG$1,模板表头,0),0)</f>
        <v>misc.5skills_self_hp_ratio</v>
      </c>
      <c r="AH333" s="9">
        <f>IF(VLOOKUP($L333,怪物模板!$A:$N,MATCH(角色!AH$1,模板表头,0),0)=0,"",VLOOKUP($L333,怪物模板!$A:$N,MATCH(角色!AH$1,模板表头,0),0))</f>
        <v>11990101</v>
      </c>
      <c r="AI333" s="9">
        <f>IF(VLOOKUP($L333,怪物模板!$A:$N,MATCH(角色!AI$1,模板表头,0),0)=0,"",VLOOKUP($L333,怪物模板!$A:$N,MATCH(角色!AI$1,模板表头,0),0))</f>
        <v>11990102</v>
      </c>
      <c r="AJ333" s="9" t="str">
        <f>IF(VLOOKUP($L333,怪物模板!$A:$N,MATCH(角色!AJ$1,模板表头,0),0)=0,"",VLOOKUP($L333,怪物模板!$A:$N,MATCH(角色!AJ$1,模板表头,0),0))</f>
        <v/>
      </c>
      <c r="AK333" s="9" t="str">
        <f>IF(VLOOKUP($L333,怪物模板!$A:$N,MATCH(角色!AK$1,模板表头,0),0)=0,"",VLOOKUP($L333,怪物模板!$A:$N,MATCH(角色!AK$1,模板表头,0),0))</f>
        <v/>
      </c>
      <c r="AL333" s="9" t="str">
        <f>IF(VLOOKUP($L333,怪物模板!$A:$N,MATCH(角色!AL$1,模板表头,0),0)=0,"",VLOOKUP($L333,怪物模板!$A:$N,MATCH(角色!AL$1,模板表头,0),0))</f>
        <v/>
      </c>
      <c r="AM333" s="9" t="str">
        <f>VLOOKUP($L333,怪物模板!$A:$N,MATCH(角色!AM$1,模板表头,0),0)</f>
        <v>treant</v>
      </c>
      <c r="AN333" s="9">
        <f>IF(T333="monster",0.8,IF(T333="boss",1.3,IF(T333="entity",1,IF(T333="guard",1.5,1))))</f>
        <v>0.8</v>
      </c>
      <c r="AO333" s="9">
        <v>1</v>
      </c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>
        <f t="shared" ref="BI333:BM333" si="99">BI304</f>
        <v>5000</v>
      </c>
      <c r="BJ333" s="9">
        <f t="shared" si="99"/>
        <v>5000</v>
      </c>
      <c r="BK333" s="9">
        <f t="shared" si="99"/>
        <v>0</v>
      </c>
      <c r="BL333" s="9">
        <f t="shared" si="99"/>
        <v>0</v>
      </c>
      <c r="BM333" s="9">
        <f t="shared" si="99"/>
        <v>20000</v>
      </c>
      <c r="BN333" s="9"/>
      <c r="BO333" s="9"/>
      <c r="BP333" s="9"/>
      <c r="BQ333" s="9"/>
      <c r="BR333" s="9"/>
      <c r="BS333" s="9"/>
      <c r="BT333" s="9"/>
      <c r="BU333" s="9" t="str">
        <f t="shared" si="82"/>
        <v/>
      </c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 t="str">
        <f t="shared" si="86"/>
        <v/>
      </c>
      <c r="CH333" s="9" t="str">
        <f t="shared" si="86"/>
        <v/>
      </c>
      <c r="CI333" s="9" t="str">
        <f t="shared" si="86"/>
        <v/>
      </c>
      <c r="CJ333" s="9" t="str">
        <f t="shared" si="86"/>
        <v/>
      </c>
      <c r="CK333" s="9" t="str">
        <f t="shared" si="86"/>
        <v/>
      </c>
      <c r="CL333" s="9" t="str">
        <f t="shared" si="86"/>
        <v/>
      </c>
      <c r="CM333" s="9" t="str">
        <f t="shared" si="86"/>
        <v/>
      </c>
      <c r="CN333" s="9" t="str">
        <f t="shared" si="86"/>
        <v/>
      </c>
      <c r="CO333" s="9" t="str">
        <f t="shared" si="86"/>
        <v/>
      </c>
    </row>
    <row r="334" spans="1:93" s="14" customFormat="1" x14ac:dyDescent="0.15">
      <c r="A334" s="9">
        <v>31034115</v>
      </c>
      <c r="B334" s="9" t="s">
        <v>25</v>
      </c>
      <c r="C334" s="9" t="s">
        <v>286</v>
      </c>
      <c r="D334" s="9">
        <v>15</v>
      </c>
      <c r="E334" s="9" t="str">
        <f t="shared" si="87"/>
        <v>guard2</v>
      </c>
      <c r="F334" s="9">
        <v>7</v>
      </c>
      <c r="G334" s="9" t="s">
        <v>104</v>
      </c>
      <c r="H334" s="9">
        <f>VLOOKUP($L334,怪物模板!$A:$N,MATCH(角色!H$1,模板表头,0),0)</f>
        <v>3</v>
      </c>
      <c r="I334" s="9" t="str">
        <f>VLOOKUP($L334,怪物模板!$A:$N,MATCH(角色!I$1,模板表头,0),0)</f>
        <v>phy</v>
      </c>
      <c r="J334" s="9"/>
      <c r="K334" s="9"/>
      <c r="L334" s="9" t="s">
        <v>25</v>
      </c>
      <c r="M334" s="9" t="str">
        <f>VLOOKUP($L334,怪物模板!$A:$N,MATCH(角色!M$1,模板表头,0),0)</f>
        <v>骷髅射手</v>
      </c>
      <c r="N334" s="9" t="str">
        <f>VLOOKUP($L334,怪物模板!$A:$N,MATCH(角色!N$1,模板表头,0),0)</f>
        <v>统一模板</v>
      </c>
      <c r="O334" s="9" t="str">
        <f>VLOOKUP($L334,怪物模板!$A:$N,MATCH(角色!O$1,模板表头,0),0)</f>
        <v>male</v>
      </c>
      <c r="P334" s="9">
        <v>1</v>
      </c>
      <c r="Q334" s="9">
        <v>1</v>
      </c>
      <c r="R334" s="9">
        <f>VLOOKUP(P334,辅助表!$A$2:$B$10,2,FALSE)</f>
        <v>1</v>
      </c>
      <c r="S334" s="9" t="str">
        <f>VLOOKUP($L334,怪物模板!$A:$N,MATCH(角色!S$1,模板表头,0),0)</f>
        <v>horde</v>
      </c>
      <c r="T334" s="9" t="s">
        <v>39</v>
      </c>
      <c r="U334" s="9"/>
      <c r="V334" s="9" t="s">
        <v>476</v>
      </c>
      <c r="W334" s="9" t="s">
        <v>258</v>
      </c>
      <c r="X334" s="9"/>
      <c r="Y334" s="9"/>
      <c r="Z334" s="9"/>
      <c r="AA334" s="9"/>
      <c r="AB334" s="9">
        <v>99</v>
      </c>
      <c r="AC334" s="9">
        <v>99</v>
      </c>
      <c r="AD334" s="9"/>
      <c r="AE334" s="26">
        <f t="shared" si="71"/>
        <v>3</v>
      </c>
      <c r="AF334" s="26">
        <f t="shared" si="72"/>
        <v>0</v>
      </c>
      <c r="AG334" s="9" t="str">
        <f>VLOOKUP($L334,怪物模板!$A:$N,MATCH(角色!AG$1,模板表头,0),0)</f>
        <v>misc.5skills</v>
      </c>
      <c r="AH334" s="9">
        <f>IF(VLOOKUP($L334,怪物模板!$A:$N,MATCH(角色!AH$1,模板表头,0),0)=0,"",VLOOKUP($L334,怪物模板!$A:$N,MATCH(角色!AH$1,模板表头,0),0))</f>
        <v>11690101</v>
      </c>
      <c r="AI334" s="9">
        <f>IF(VLOOKUP($L334,怪物模板!$A:$N,MATCH(角色!AI$1,模板表头,0),0)=0,"",VLOOKUP($L334,怪物模板!$A:$N,MATCH(角色!AI$1,模板表头,0),0))</f>
        <v>11690102</v>
      </c>
      <c r="AJ334" s="9" t="str">
        <f>IF(VLOOKUP($L334,怪物模板!$A:$N,MATCH(角色!AJ$1,模板表头,0),0)=0,"",VLOOKUP($L334,怪物模板!$A:$N,MATCH(角色!AJ$1,模板表头,0),0))</f>
        <v/>
      </c>
      <c r="AK334" s="9" t="str">
        <f>IF(VLOOKUP($L334,怪物模板!$A:$N,MATCH(角色!AK$1,模板表头,0),0)=0,"",VLOOKUP($L334,怪物模板!$A:$N,MATCH(角色!AK$1,模板表头,0),0))</f>
        <v/>
      </c>
      <c r="AL334" s="9" t="str">
        <f>IF(VLOOKUP($L334,怪物模板!$A:$N,MATCH(角色!AL$1,模板表头,0),0)=0,"",VLOOKUP($L334,怪物模板!$A:$N,MATCH(角色!AL$1,模板表头,0),0))</f>
        <v/>
      </c>
      <c r="AM334" s="9" t="str">
        <f>VLOOKUP($L334,怪物模板!$A:$N,MATCH(角色!AM$1,模板表头,0),0)</f>
        <v>skeleton_archer_npc</v>
      </c>
      <c r="AN334" s="9">
        <f>IF(T334="monster",0.8,IF(T334="boss",1.3,IF(T334="entity",1,IF(T334="guard",1.5,1))))</f>
        <v>0.8</v>
      </c>
      <c r="AO334" s="9">
        <v>1</v>
      </c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>
        <f t="shared" ref="BI334:BM334" si="100">BI305</f>
        <v>5000</v>
      </c>
      <c r="BJ334" s="9">
        <f t="shared" si="100"/>
        <v>5000</v>
      </c>
      <c r="BK334" s="9">
        <f t="shared" si="100"/>
        <v>0</v>
      </c>
      <c r="BL334" s="9">
        <f t="shared" si="100"/>
        <v>0</v>
      </c>
      <c r="BM334" s="9">
        <f t="shared" si="100"/>
        <v>20000</v>
      </c>
      <c r="BN334" s="9"/>
      <c r="BO334" s="9"/>
      <c r="BP334" s="9"/>
      <c r="BQ334" s="9"/>
      <c r="BR334" s="9"/>
      <c r="BS334" s="9"/>
      <c r="BT334" s="9"/>
      <c r="BU334" s="9" t="str">
        <f t="shared" si="82"/>
        <v/>
      </c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 t="str">
        <f t="shared" si="86"/>
        <v/>
      </c>
      <c r="CH334" s="9" t="str">
        <f t="shared" si="86"/>
        <v/>
      </c>
      <c r="CI334" s="9" t="str">
        <f t="shared" si="86"/>
        <v/>
      </c>
      <c r="CJ334" s="9" t="str">
        <f t="shared" si="86"/>
        <v/>
      </c>
      <c r="CK334" s="9" t="str">
        <f t="shared" si="86"/>
        <v/>
      </c>
      <c r="CL334" s="9" t="str">
        <f t="shared" si="86"/>
        <v/>
      </c>
      <c r="CM334" s="9" t="str">
        <f t="shared" si="86"/>
        <v/>
      </c>
      <c r="CN334" s="9" t="str">
        <f t="shared" si="86"/>
        <v/>
      </c>
      <c r="CO334" s="9" t="str">
        <f t="shared" si="86"/>
        <v/>
      </c>
    </row>
    <row r="335" spans="1:93" s="10" customFormat="1" ht="17.25" customHeight="1" x14ac:dyDescent="0.15">
      <c r="A335" s="9">
        <v>31034116</v>
      </c>
      <c r="B335" s="9" t="s">
        <v>42</v>
      </c>
      <c r="C335" s="9" t="s">
        <v>287</v>
      </c>
      <c r="D335" s="9">
        <v>16</v>
      </c>
      <c r="E335" s="9" t="str">
        <f>E332</f>
        <v>guard2</v>
      </c>
      <c r="F335" s="9">
        <v>8</v>
      </c>
      <c r="G335" s="9" t="s">
        <v>104</v>
      </c>
      <c r="H335" s="9">
        <f>VLOOKUP($L335,怪物模板!$A:$N,MATCH(角色!H$1,模板表头,0),0)</f>
        <v>2</v>
      </c>
      <c r="I335" s="9" t="str">
        <f>VLOOKUP($L335,怪物模板!$A:$N,MATCH(角色!I$1,模板表头,0),0)</f>
        <v>phy</v>
      </c>
      <c r="J335" s="9"/>
      <c r="K335" s="9"/>
      <c r="L335" s="9" t="s">
        <v>403</v>
      </c>
      <c r="M335" s="9" t="str">
        <f>VLOOKUP($L335,怪物模板!$A:$N,MATCH(角色!M$1,模板表头,0),0)</f>
        <v>无对应英雄</v>
      </c>
      <c r="N335" s="9" t="str">
        <f>VLOOKUP($L335,怪物模板!$A:$N,MATCH(角色!N$1,模板表头,0),0)</f>
        <v>统一模板</v>
      </c>
      <c r="O335" s="9" t="str">
        <f>VLOOKUP($L335,怪物模板!$A:$N,MATCH(角色!O$1,模板表头,0),0)</f>
        <v>male</v>
      </c>
      <c r="P335" s="9">
        <v>1</v>
      </c>
      <c r="Q335" s="9">
        <v>1</v>
      </c>
      <c r="R335" s="9">
        <f>VLOOKUP(P335,辅助表!$A$2:$B$10,2,FALSE)</f>
        <v>1</v>
      </c>
      <c r="S335" s="9" t="str">
        <f>VLOOKUP($L335,怪物模板!$A:$N,MATCH(角色!S$1,模板表头,0),0)</f>
        <v>chaos</v>
      </c>
      <c r="T335" s="9" t="s">
        <v>39</v>
      </c>
      <c r="U335" s="9"/>
      <c r="V335" s="9" t="s">
        <v>476</v>
      </c>
      <c r="W335" s="9" t="s">
        <v>258</v>
      </c>
      <c r="X335" s="9"/>
      <c r="Y335" s="9"/>
      <c r="Z335" s="9"/>
      <c r="AA335" s="9"/>
      <c r="AB335" s="9">
        <v>99</v>
      </c>
      <c r="AC335" s="9">
        <v>99</v>
      </c>
      <c r="AD335" s="9"/>
      <c r="AE335" s="26">
        <f t="shared" si="71"/>
        <v>3</v>
      </c>
      <c r="AF335" s="26">
        <f t="shared" si="72"/>
        <v>0</v>
      </c>
      <c r="AG335" s="9" t="str">
        <f>VLOOKUP($L335,怪物模板!$A:$N,MATCH(角色!AG$1,模板表头,0),0)</f>
        <v>misc.5skills_self_hp_ratio</v>
      </c>
      <c r="AH335" s="9">
        <f>IF(VLOOKUP($L335,怪物模板!$A:$N,MATCH(角色!AH$1,模板表头,0),0)=0,"",VLOOKUP($L335,怪物模板!$A:$N,MATCH(角色!AH$1,模板表头,0),0))</f>
        <v>11990101</v>
      </c>
      <c r="AI335" s="9">
        <f>IF(VLOOKUP($L335,怪物模板!$A:$N,MATCH(角色!AI$1,模板表头,0),0)=0,"",VLOOKUP($L335,怪物模板!$A:$N,MATCH(角色!AI$1,模板表头,0),0))</f>
        <v>11990102</v>
      </c>
      <c r="AJ335" s="9" t="str">
        <f>IF(VLOOKUP($L335,怪物模板!$A:$N,MATCH(角色!AJ$1,模板表头,0),0)=0,"",VLOOKUP($L335,怪物模板!$A:$N,MATCH(角色!AJ$1,模板表头,0),0))</f>
        <v/>
      </c>
      <c r="AK335" s="9" t="str">
        <f>IF(VLOOKUP($L335,怪物模板!$A:$N,MATCH(角色!AK$1,模板表头,0),0)=0,"",VLOOKUP($L335,怪物模板!$A:$N,MATCH(角色!AK$1,模板表头,0),0))</f>
        <v/>
      </c>
      <c r="AL335" s="9" t="str">
        <f>IF(VLOOKUP($L335,怪物模板!$A:$N,MATCH(角色!AL$1,模板表头,0),0)=0,"",VLOOKUP($L335,怪物模板!$A:$N,MATCH(角色!AL$1,模板表头,0),0))</f>
        <v/>
      </c>
      <c r="AM335" s="9" t="str">
        <f>VLOOKUP($L335,怪物模板!$A:$N,MATCH(角色!AM$1,模板表头,0),0)</f>
        <v>treant</v>
      </c>
      <c r="AN335" s="9">
        <f>IF(T335="monster",0.8,IF(T335="boss",1.3,IF(T335="entity",1,IF(T335="guard",1.5,1))))</f>
        <v>0.8</v>
      </c>
      <c r="AO335" s="9">
        <v>1</v>
      </c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>
        <f t="shared" ref="BI335:BM335" si="101">BI306</f>
        <v>5000</v>
      </c>
      <c r="BJ335" s="9">
        <f t="shared" si="101"/>
        <v>5000</v>
      </c>
      <c r="BK335" s="9">
        <f t="shared" si="101"/>
        <v>0</v>
      </c>
      <c r="BL335" s="9">
        <f t="shared" si="101"/>
        <v>0</v>
      </c>
      <c r="BM335" s="9">
        <f t="shared" si="101"/>
        <v>20000</v>
      </c>
      <c r="BN335" s="9"/>
      <c r="BO335" s="9"/>
      <c r="BP335" s="9"/>
      <c r="BQ335" s="9"/>
      <c r="BR335" s="9"/>
      <c r="BS335" s="9"/>
      <c r="BT335" s="9"/>
      <c r="BU335" s="9" t="str">
        <f t="shared" si="82"/>
        <v/>
      </c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 t="str">
        <f t="shared" si="86"/>
        <v/>
      </c>
      <c r="CH335" s="9" t="str">
        <f t="shared" si="86"/>
        <v/>
      </c>
      <c r="CI335" s="9" t="str">
        <f t="shared" si="86"/>
        <v/>
      </c>
      <c r="CJ335" s="9" t="str">
        <f t="shared" si="86"/>
        <v/>
      </c>
      <c r="CK335" s="9" t="str">
        <f t="shared" si="86"/>
        <v/>
      </c>
      <c r="CL335" s="9" t="str">
        <f t="shared" si="86"/>
        <v/>
      </c>
      <c r="CM335" s="9" t="str">
        <f t="shared" si="86"/>
        <v/>
      </c>
      <c r="CN335" s="9" t="str">
        <f t="shared" si="86"/>
        <v/>
      </c>
      <c r="CO335" s="9" t="str">
        <f t="shared" si="86"/>
        <v/>
      </c>
    </row>
    <row r="336" spans="1:93" s="10" customFormat="1" x14ac:dyDescent="0.15">
      <c r="A336" s="9">
        <v>31034117</v>
      </c>
      <c r="B336" s="9" t="s">
        <v>25</v>
      </c>
      <c r="C336" s="9" t="s">
        <v>287</v>
      </c>
      <c r="D336" s="9">
        <v>16</v>
      </c>
      <c r="E336" s="9" t="str">
        <f t="shared" si="87"/>
        <v>guard2</v>
      </c>
      <c r="F336" s="9">
        <v>8</v>
      </c>
      <c r="G336" s="9" t="s">
        <v>104</v>
      </c>
      <c r="H336" s="9">
        <f>VLOOKUP($L336,怪物模板!$A:$N,MATCH(角色!H$1,模板表头,0),0)</f>
        <v>3</v>
      </c>
      <c r="I336" s="9" t="str">
        <f>VLOOKUP($L336,怪物模板!$A:$N,MATCH(角色!I$1,模板表头,0),0)</f>
        <v>phy</v>
      </c>
      <c r="J336" s="9"/>
      <c r="K336" s="9"/>
      <c r="L336" s="9" t="s">
        <v>402</v>
      </c>
      <c r="M336" s="9" t="str">
        <f>VLOOKUP($L336,怪物模板!$A:$N,MATCH(角色!M$1,模板表头,0),0)</f>
        <v>骷髅射手</v>
      </c>
      <c r="N336" s="9" t="str">
        <f>VLOOKUP($L336,怪物模板!$A:$N,MATCH(角色!N$1,模板表头,0),0)</f>
        <v>统一模板</v>
      </c>
      <c r="O336" s="9" t="str">
        <f>VLOOKUP($L336,怪物模板!$A:$N,MATCH(角色!O$1,模板表头,0),0)</f>
        <v>male</v>
      </c>
      <c r="P336" s="9">
        <v>1</v>
      </c>
      <c r="Q336" s="9">
        <v>1</v>
      </c>
      <c r="R336" s="9">
        <f>VLOOKUP(P336,辅助表!$A$2:$B$10,2,FALSE)</f>
        <v>1</v>
      </c>
      <c r="S336" s="9" t="str">
        <f>VLOOKUP($L336,怪物模板!$A:$N,MATCH(角色!S$1,模板表头,0),0)</f>
        <v>horde</v>
      </c>
      <c r="T336" s="9" t="s">
        <v>39</v>
      </c>
      <c r="U336" s="9"/>
      <c r="V336" s="9" t="s">
        <v>476</v>
      </c>
      <c r="W336" s="9" t="s">
        <v>258</v>
      </c>
      <c r="X336" s="9"/>
      <c r="Y336" s="9"/>
      <c r="Z336" s="9"/>
      <c r="AA336" s="9"/>
      <c r="AB336" s="9">
        <v>99</v>
      </c>
      <c r="AC336" s="9">
        <v>99</v>
      </c>
      <c r="AD336" s="9"/>
      <c r="AE336" s="26">
        <f t="shared" si="71"/>
        <v>3</v>
      </c>
      <c r="AF336" s="26">
        <f t="shared" si="72"/>
        <v>0</v>
      </c>
      <c r="AG336" s="9" t="str">
        <f>VLOOKUP($L336,怪物模板!$A:$N,MATCH(角色!AG$1,模板表头,0),0)</f>
        <v>misc.5skills</v>
      </c>
      <c r="AH336" s="9">
        <f>IF(VLOOKUP($L336,怪物模板!$A:$N,MATCH(角色!AH$1,模板表头,0),0)=0,"",VLOOKUP($L336,怪物模板!$A:$N,MATCH(角色!AH$1,模板表头,0),0))</f>
        <v>11690101</v>
      </c>
      <c r="AI336" s="9">
        <f>IF(VLOOKUP($L336,怪物模板!$A:$N,MATCH(角色!AI$1,模板表头,0),0)=0,"",VLOOKUP($L336,怪物模板!$A:$N,MATCH(角色!AI$1,模板表头,0),0))</f>
        <v>11690102</v>
      </c>
      <c r="AJ336" s="9" t="str">
        <f>IF(VLOOKUP($L336,怪物模板!$A:$N,MATCH(角色!AJ$1,模板表头,0),0)=0,"",VLOOKUP($L336,怪物模板!$A:$N,MATCH(角色!AJ$1,模板表头,0),0))</f>
        <v/>
      </c>
      <c r="AK336" s="9" t="str">
        <f>IF(VLOOKUP($L336,怪物模板!$A:$N,MATCH(角色!AK$1,模板表头,0),0)=0,"",VLOOKUP($L336,怪物模板!$A:$N,MATCH(角色!AK$1,模板表头,0),0))</f>
        <v/>
      </c>
      <c r="AL336" s="9" t="str">
        <f>IF(VLOOKUP($L336,怪物模板!$A:$N,MATCH(角色!AL$1,模板表头,0),0)=0,"",VLOOKUP($L336,怪物模板!$A:$N,MATCH(角色!AL$1,模板表头,0),0))</f>
        <v/>
      </c>
      <c r="AM336" s="9" t="str">
        <f>VLOOKUP($L336,怪物模板!$A:$N,MATCH(角色!AM$1,模板表头,0),0)</f>
        <v>skeleton_archer_npc</v>
      </c>
      <c r="AN336" s="9">
        <f>IF(T336="monster",0.8,IF(T336="boss",1.3,IF(T336="entity",1,IF(T336="guard",1.5,1))))</f>
        <v>0.8</v>
      </c>
      <c r="AO336" s="9">
        <v>1</v>
      </c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>
        <f t="shared" ref="BI336:BM336" si="102">BI307</f>
        <v>5000</v>
      </c>
      <c r="BJ336" s="9">
        <f t="shared" si="102"/>
        <v>5000</v>
      </c>
      <c r="BK336" s="9">
        <f t="shared" si="102"/>
        <v>0</v>
      </c>
      <c r="BL336" s="9">
        <f t="shared" si="102"/>
        <v>0</v>
      </c>
      <c r="BM336" s="9">
        <f t="shared" si="102"/>
        <v>20000</v>
      </c>
      <c r="BN336" s="9"/>
      <c r="BO336" s="9"/>
      <c r="BP336" s="9"/>
      <c r="BQ336" s="9"/>
      <c r="BR336" s="9"/>
      <c r="BS336" s="9"/>
      <c r="BT336" s="9"/>
      <c r="BU336" s="9" t="str">
        <f t="shared" si="82"/>
        <v/>
      </c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 t="str">
        <f t="shared" si="86"/>
        <v/>
      </c>
      <c r="CH336" s="9" t="str">
        <f t="shared" si="86"/>
        <v/>
      </c>
      <c r="CI336" s="9" t="str">
        <f t="shared" si="86"/>
        <v/>
      </c>
      <c r="CJ336" s="9" t="str">
        <f t="shared" si="86"/>
        <v/>
      </c>
      <c r="CK336" s="9" t="str">
        <f t="shared" si="86"/>
        <v/>
      </c>
      <c r="CL336" s="9" t="str">
        <f t="shared" si="86"/>
        <v/>
      </c>
      <c r="CM336" s="9" t="str">
        <f t="shared" si="86"/>
        <v/>
      </c>
      <c r="CN336" s="9" t="str">
        <f t="shared" si="86"/>
        <v/>
      </c>
      <c r="CO336" s="9" t="str">
        <f t="shared" si="86"/>
        <v/>
      </c>
    </row>
    <row r="337" spans="1:93" s="10" customFormat="1" ht="17.25" customHeight="1" x14ac:dyDescent="0.15">
      <c r="A337" s="9">
        <v>31034118</v>
      </c>
      <c r="B337" s="9" t="s">
        <v>201</v>
      </c>
      <c r="C337" s="9" t="s">
        <v>285</v>
      </c>
      <c r="D337" s="9">
        <v>16</v>
      </c>
      <c r="E337" s="9" t="str">
        <f t="shared" si="87"/>
        <v>guard2</v>
      </c>
      <c r="F337" s="9">
        <v>8</v>
      </c>
      <c r="G337" s="9" t="s">
        <v>105</v>
      </c>
      <c r="H337" s="9">
        <f>VLOOKUP($L337,怪物模板!$A:$N,MATCH(角色!H$1,模板表头,0),0)</f>
        <v>3</v>
      </c>
      <c r="I337" s="9" t="str">
        <f>VLOOKUP($L337,怪物模板!$A:$N,MATCH(角色!I$1,模板表头,0),0)</f>
        <v>mag</v>
      </c>
      <c r="J337" s="9"/>
      <c r="K337" s="9"/>
      <c r="L337" s="9" t="s">
        <v>404</v>
      </c>
      <c r="M337" s="9" t="str">
        <f>VLOOKUP($L337,怪物模板!$A:$N,MATCH(角色!M$1,模板表头,0),0)</f>
        <v>瘟疫骑士</v>
      </c>
      <c r="N337" s="9" t="str">
        <f>VLOOKUP($L337,怪物模板!$A:$N,MATCH(角色!N$1,模板表头,0),0)</f>
        <v>同英雄技能</v>
      </c>
      <c r="O337" s="9" t="str">
        <f>VLOOKUP($L337,怪物模板!$A:$N,MATCH(角色!O$1,模板表头,0),0)</f>
        <v>female</v>
      </c>
      <c r="P337" s="9">
        <v>4</v>
      </c>
      <c r="Q337" s="9">
        <v>3</v>
      </c>
      <c r="R337" s="9">
        <v>3</v>
      </c>
      <c r="S337" s="9" t="str">
        <f>VLOOKUP($L337,怪物模板!$A:$N,MATCH(角色!S$1,模板表头,0),0)</f>
        <v>chaos</v>
      </c>
      <c r="T337" s="9" t="s">
        <v>95</v>
      </c>
      <c r="U337" s="9"/>
      <c r="V337" s="9" t="s">
        <v>476</v>
      </c>
      <c r="W337" s="9" t="s">
        <v>258</v>
      </c>
      <c r="X337" s="9"/>
      <c r="Y337" s="9"/>
      <c r="Z337" s="9"/>
      <c r="AA337" s="9"/>
      <c r="AB337" s="9">
        <v>99</v>
      </c>
      <c r="AC337" s="9">
        <v>99</v>
      </c>
      <c r="AD337" s="9"/>
      <c r="AE337" s="26">
        <f t="shared" si="71"/>
        <v>3</v>
      </c>
      <c r="AF337" s="26">
        <f t="shared" si="72"/>
        <v>0</v>
      </c>
      <c r="AG337" s="9" t="str">
        <f>VLOOKUP($L337,怪物模板!$A:$N,MATCH(角色!AG$1,模板表头,0),0)</f>
        <v>misc.5skills</v>
      </c>
      <c r="AH337" s="9">
        <f>IF(VLOOKUP($L337,怪物模板!$A:$N,MATCH(角色!AH$1,模板表头,0),0)=0,"",VLOOKUP($L337,怪物模板!$A:$N,MATCH(角色!AH$1,模板表头,0),0))</f>
        <v>11860101</v>
      </c>
      <c r="AI337" s="9">
        <f>IF(VLOOKUP($L337,怪物模板!$A:$N,MATCH(角色!AI$1,模板表头,0),0)=0,"",VLOOKUP($L337,怪物模板!$A:$N,MATCH(角色!AI$1,模板表头,0),0))</f>
        <v>11860102</v>
      </c>
      <c r="AJ337" s="9">
        <f>IF(VLOOKUP($L337,怪物模板!$A:$N,MATCH(角色!AJ$1,模板表头,0),0)=0,"",VLOOKUP($L337,怪物模板!$A:$N,MATCH(角色!AJ$1,模板表头,0),0))</f>
        <v>11860103</v>
      </c>
      <c r="AK337" s="9" t="str">
        <f>IF(VLOOKUP($L337,怪物模板!$A:$N,MATCH(角色!AK$1,模板表头,0),0)=0,"",VLOOKUP($L337,怪物模板!$A:$N,MATCH(角色!AK$1,模板表头,0),0))</f>
        <v/>
      </c>
      <c r="AL337" s="9" t="str">
        <f>IF(VLOOKUP($L337,怪物模板!$A:$N,MATCH(角色!AL$1,模板表头,0),0)=0,"",VLOOKUP($L337,怪物模板!$A:$N,MATCH(角色!AL$1,模板表头,0),0))</f>
        <v/>
      </c>
      <c r="AM337" s="9" t="str">
        <f>VLOOKUP($L337,怪物模板!$A:$N,MATCH(角色!AM$1,模板表头,0),0)</f>
        <v>sylvanas</v>
      </c>
      <c r="AN337" s="9">
        <v>1</v>
      </c>
      <c r="AO337" s="9">
        <v>1</v>
      </c>
      <c r="AP337" s="9"/>
      <c r="AQ337" s="9"/>
      <c r="AR337" s="9"/>
      <c r="AS337" s="9"/>
      <c r="AT337" s="9"/>
      <c r="AU337" s="9">
        <v>230011</v>
      </c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>
        <f t="shared" ref="BI337:BM337" si="103">BI308</f>
        <v>5000</v>
      </c>
      <c r="BJ337" s="9">
        <f t="shared" si="103"/>
        <v>5000</v>
      </c>
      <c r="BK337" s="9">
        <f t="shared" si="103"/>
        <v>0</v>
      </c>
      <c r="BL337" s="9">
        <f t="shared" si="103"/>
        <v>0</v>
      </c>
      <c r="BM337" s="9">
        <f t="shared" si="103"/>
        <v>20000</v>
      </c>
      <c r="BN337" s="9"/>
      <c r="BO337" s="9"/>
      <c r="BP337" s="9"/>
      <c r="BQ337" s="9"/>
      <c r="BR337" s="9"/>
      <c r="BS337" s="9"/>
      <c r="BT337" s="9"/>
      <c r="BU337" s="9" t="s">
        <v>268</v>
      </c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>
        <v>5000</v>
      </c>
      <c r="CH337" s="9">
        <v>5000</v>
      </c>
      <c r="CI337" s="9">
        <v>5000</v>
      </c>
      <c r="CJ337" s="9">
        <v>5000</v>
      </c>
      <c r="CK337" s="9">
        <v>5000</v>
      </c>
      <c r="CL337" s="9">
        <v>5000</v>
      </c>
      <c r="CM337" s="9">
        <v>5000</v>
      </c>
      <c r="CN337" s="9">
        <v>5000</v>
      </c>
      <c r="CO337" s="9">
        <v>5000</v>
      </c>
    </row>
    <row r="338" spans="1:93" s="10" customFormat="1" x14ac:dyDescent="0.15">
      <c r="A338" s="9">
        <v>31034119</v>
      </c>
      <c r="B338" s="9" t="s">
        <v>165</v>
      </c>
      <c r="C338" s="9" t="s">
        <v>288</v>
      </c>
      <c r="D338" s="9">
        <v>16</v>
      </c>
      <c r="E338" s="9" t="str">
        <f>E335</f>
        <v>guard2</v>
      </c>
      <c r="F338" s="9">
        <v>8</v>
      </c>
      <c r="G338" s="9" t="s">
        <v>106</v>
      </c>
      <c r="H338" s="9">
        <f>VLOOKUP($L338,怪物模板!$A:$N,MATCH(角色!H$1,模板表头,0),0)</f>
        <v>2</v>
      </c>
      <c r="I338" s="9" t="str">
        <f>VLOOKUP($L338,怪物模板!$A:$N,MATCH(角色!I$1,模板表头,0),0)</f>
        <v>phy</v>
      </c>
      <c r="J338" s="9"/>
      <c r="K338" s="9"/>
      <c r="L338" s="9" t="s">
        <v>407</v>
      </c>
      <c r="M338" s="9" t="str">
        <f>VLOOKUP($L338,怪物模板!$A:$N,MATCH(角色!M$1,模板表头,0),0)</f>
        <v>无对应英雄</v>
      </c>
      <c r="N338" s="9" t="str">
        <f>VLOOKUP($L338,怪物模板!$A:$N,MATCH(角色!N$1,模板表头,0),0)</f>
        <v>特别BOSS版</v>
      </c>
      <c r="O338" s="9" t="str">
        <f>VLOOKUP($L338,怪物模板!$A:$N,MATCH(角色!O$1,模板表头,0),0)</f>
        <v>male</v>
      </c>
      <c r="P338" s="9">
        <v>5</v>
      </c>
      <c r="Q338" s="9">
        <v>3</v>
      </c>
      <c r="R338" s="9">
        <v>3</v>
      </c>
      <c r="S338" s="9" t="str">
        <f>VLOOKUP($L338,怪物模板!$A:$N,MATCH(角色!S$1,模板表头,0),0)</f>
        <v>horde</v>
      </c>
      <c r="T338" s="9" t="s">
        <v>106</v>
      </c>
      <c r="U338" s="9" t="s">
        <v>272</v>
      </c>
      <c r="V338" s="9" t="s">
        <v>476</v>
      </c>
      <c r="W338" s="9"/>
      <c r="X338" s="9"/>
      <c r="Y338" s="9"/>
      <c r="Z338" s="9"/>
      <c r="AA338" s="9"/>
      <c r="AB338" s="9">
        <v>99</v>
      </c>
      <c r="AC338" s="9">
        <v>99</v>
      </c>
      <c r="AD338" s="9"/>
      <c r="AE338" s="26">
        <f t="shared" si="71"/>
        <v>20</v>
      </c>
      <c r="AF338" s="26">
        <f t="shared" si="72"/>
        <v>20</v>
      </c>
      <c r="AG338" s="9" t="str">
        <f>VLOOKUP($L338,怪物模板!$A:$N,MATCH(角色!AG$1,模板表头,0),0)</f>
        <v>melee.taranzhu</v>
      </c>
      <c r="AH338" s="9">
        <f>IF(VLOOKUP($L338,怪物模板!$A:$N,MATCH(角色!AH$1,模板表头,0),0)=0,"",VLOOKUP($L338,怪物模板!$A:$N,MATCH(角色!AH$1,模板表头,0),0))</f>
        <v>11999548</v>
      </c>
      <c r="AI338" s="9">
        <f>IF(VLOOKUP($L338,怪物模板!$A:$N,MATCH(角色!AI$1,模板表头,0),0)=0,"",VLOOKUP($L338,怪物模板!$A:$N,MATCH(角色!AI$1,模板表头,0),0))</f>
        <v>11999522</v>
      </c>
      <c r="AJ338" s="9">
        <f>IF(VLOOKUP($L338,怪物模板!$A:$N,MATCH(角色!AJ$1,模板表头,0),0)=0,"",VLOOKUP($L338,怪物模板!$A:$N,MATCH(角色!AJ$1,模板表头,0),0))</f>
        <v>11999523</v>
      </c>
      <c r="AK338" s="9">
        <f>IF(VLOOKUP($L338,怪物模板!$A:$N,MATCH(角色!AK$1,模板表头,0),0)=0,"",VLOOKUP($L338,怪物模板!$A:$N,MATCH(角色!AK$1,模板表头,0),0))</f>
        <v>11999505</v>
      </c>
      <c r="AL338" s="9" t="str">
        <f>IF(VLOOKUP($L338,怪物模板!$A:$N,MATCH(角色!AL$1,模板表头,0),0)=0,"",VLOOKUP($L338,怪物模板!$A:$N,MATCH(角色!AL$1,模板表头,0),0))</f>
        <v/>
      </c>
      <c r="AM338" s="9" t="str">
        <f>VLOOKUP($L338,怪物模板!$A:$N,MATCH(角色!AM$1,模板表头,0),0)</f>
        <v>taranzhu_boss</v>
      </c>
      <c r="AN338" s="9">
        <v>1.5</v>
      </c>
      <c r="AO338" s="9">
        <v>1</v>
      </c>
      <c r="AP338" s="9"/>
      <c r="AQ338" s="9"/>
      <c r="AR338" s="9"/>
      <c r="AS338" s="9"/>
      <c r="AT338" s="9"/>
      <c r="AU338" s="9">
        <v>230021</v>
      </c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>
        <f t="shared" ref="BI338:BM338" si="104">BI309</f>
        <v>-7000</v>
      </c>
      <c r="BJ338" s="9">
        <f t="shared" si="104"/>
        <v>10000</v>
      </c>
      <c r="BK338" s="9">
        <f t="shared" si="104"/>
        <v>0</v>
      </c>
      <c r="BL338" s="9">
        <f t="shared" si="104"/>
        <v>0</v>
      </c>
      <c r="BM338" s="9">
        <f t="shared" si="104"/>
        <v>20000</v>
      </c>
      <c r="BN338" s="9"/>
      <c r="BO338" s="9"/>
      <c r="BP338" s="9"/>
      <c r="BQ338" s="9"/>
      <c r="BR338" s="9"/>
      <c r="BS338" s="9"/>
      <c r="BT338" s="9"/>
      <c r="BU338" s="9" t="s">
        <v>268</v>
      </c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>
        <v>5000</v>
      </c>
      <c r="CH338" s="9">
        <v>5000</v>
      </c>
      <c r="CI338" s="9">
        <v>5000</v>
      </c>
      <c r="CJ338" s="9">
        <v>5000</v>
      </c>
      <c r="CK338" s="9">
        <v>5000</v>
      </c>
      <c r="CL338" s="9">
        <v>5000</v>
      </c>
      <c r="CM338" s="9">
        <v>5000</v>
      </c>
      <c r="CN338" s="9">
        <v>5000</v>
      </c>
      <c r="CO338" s="9">
        <v>5000</v>
      </c>
    </row>
    <row r="339" spans="1:93" s="7" customFormat="1" ht="16.5" customHeight="1" x14ac:dyDescent="0.15">
      <c r="A339" s="9">
        <v>31034120</v>
      </c>
      <c r="B339" s="9" t="s">
        <v>40</v>
      </c>
      <c r="C339" s="9" t="s">
        <v>289</v>
      </c>
      <c r="D339" s="9">
        <v>18</v>
      </c>
      <c r="E339" s="9" t="str">
        <f>E336</f>
        <v>guard2</v>
      </c>
      <c r="F339" s="9">
        <v>9</v>
      </c>
      <c r="G339" s="9" t="s">
        <v>104</v>
      </c>
      <c r="H339" s="9">
        <f>VLOOKUP($L339,怪物模板!$A:$N,MATCH(角色!H$1,模板表头,0),0)</f>
        <v>2</v>
      </c>
      <c r="I339" s="9" t="str">
        <f>VLOOKUP($L339,怪物模板!$A:$N,MATCH(角色!I$1,模板表头,0),0)</f>
        <v>phy</v>
      </c>
      <c r="J339" s="9"/>
      <c r="K339" s="9"/>
      <c r="L339" s="9" t="s">
        <v>401</v>
      </c>
      <c r="M339" s="9" t="str">
        <f>VLOOKUP($L339,怪物模板!$A:$N,MATCH(角色!M$1,模板表头,0),0)</f>
        <v>无对应英雄</v>
      </c>
      <c r="N339" s="9" t="str">
        <f>VLOOKUP($L339,怪物模板!$A:$N,MATCH(角色!N$1,模板表头,0),0)</f>
        <v>新增突袭小招，大招改为引导</v>
      </c>
      <c r="O339" s="9" t="str">
        <f>VLOOKUP($L339,怪物模板!$A:$N,MATCH(角色!O$1,模板表头,0),0)</f>
        <v>male</v>
      </c>
      <c r="P339" s="9">
        <v>3</v>
      </c>
      <c r="Q339" s="9">
        <v>2</v>
      </c>
      <c r="R339" s="9">
        <f>VLOOKUP(P339,辅助表!$A$2:$B$10,2,FALSE)</f>
        <v>2</v>
      </c>
      <c r="S339" s="9" t="str">
        <f>VLOOKUP($L339,怪物模板!$A:$N,MATCH(角色!S$1,模板表头,0),0)</f>
        <v>horde</v>
      </c>
      <c r="T339" s="9" t="s">
        <v>39</v>
      </c>
      <c r="U339" s="9"/>
      <c r="V339" s="9" t="s">
        <v>476</v>
      </c>
      <c r="W339" s="9" t="s">
        <v>258</v>
      </c>
      <c r="X339" s="9"/>
      <c r="Y339" s="9"/>
      <c r="Z339" s="9"/>
      <c r="AA339" s="9"/>
      <c r="AB339" s="9">
        <v>99</v>
      </c>
      <c r="AC339" s="9">
        <v>99</v>
      </c>
      <c r="AD339" s="9"/>
      <c r="AE339" s="26">
        <f t="shared" si="71"/>
        <v>3</v>
      </c>
      <c r="AF339" s="26">
        <f t="shared" si="72"/>
        <v>0</v>
      </c>
      <c r="AG339" s="9" t="str">
        <f>VLOOKUP($L339,怪物模板!$A:$N,MATCH(角色!AG$1,模板表头,0),0)</f>
        <v>misc.5skills</v>
      </c>
      <c r="AH339" s="9">
        <f>IF(VLOOKUP($L339,怪物模板!$A:$N,MATCH(角色!AH$1,模板表头,0),0)=0,"",VLOOKUP($L339,怪物模板!$A:$N,MATCH(角色!AH$1,模板表头,0),0))</f>
        <v>11980101</v>
      </c>
      <c r="AI339" s="9">
        <f>IF(VLOOKUP($L339,怪物模板!$A:$N,MATCH(角色!AI$1,模板表头,0),0)=0,"",VLOOKUP($L339,怪物模板!$A:$N,MATCH(角色!AI$1,模板表头,0),0))</f>
        <v>11999536</v>
      </c>
      <c r="AJ339" s="9">
        <f>IF(VLOOKUP($L339,怪物模板!$A:$N,MATCH(角色!AJ$1,模板表头,0),0)=0,"",VLOOKUP($L339,怪物模板!$A:$N,MATCH(角色!AJ$1,模板表头,0),0))</f>
        <v>11999537</v>
      </c>
      <c r="AK339" s="9" t="str">
        <f>IF(VLOOKUP($L339,怪物模板!$A:$N,MATCH(角色!AK$1,模板表头,0),0)=0,"",VLOOKUP($L339,怪物模板!$A:$N,MATCH(角色!AK$1,模板表头,0),0))</f>
        <v/>
      </c>
      <c r="AL339" s="9" t="str">
        <f>IF(VLOOKUP($L339,怪物模板!$A:$N,MATCH(角色!AL$1,模板表头,0),0)=0,"",VLOOKUP($L339,怪物模板!$A:$N,MATCH(角色!AL$1,模板表头,0),0))</f>
        <v/>
      </c>
      <c r="AM339" s="9" t="str">
        <f>VLOOKUP($L339,怪物模板!$A:$N,MATCH(角色!AM$1,模板表头,0),0)</f>
        <v>rogue</v>
      </c>
      <c r="AN339" s="9">
        <f>IF(T339="monster",0.8,IF(T339="boss",1.3,IF(T339="entity",1,IF(T339="guard",1.5,1))))</f>
        <v>0.8</v>
      </c>
      <c r="AO339" s="9">
        <v>1</v>
      </c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>
        <f t="shared" ref="BI339:BM339" si="105">BI310</f>
        <v>5000</v>
      </c>
      <c r="BJ339" s="9">
        <f t="shared" si="105"/>
        <v>5000</v>
      </c>
      <c r="BK339" s="9">
        <f t="shared" si="105"/>
        <v>0</v>
      </c>
      <c r="BL339" s="9">
        <f t="shared" si="105"/>
        <v>0</v>
      </c>
      <c r="BM339" s="9">
        <f t="shared" si="105"/>
        <v>20000</v>
      </c>
      <c r="BN339" s="9"/>
      <c r="BO339" s="9"/>
      <c r="BP339" s="9"/>
      <c r="BQ339" s="9"/>
      <c r="BR339" s="9"/>
      <c r="BS339" s="9"/>
      <c r="BT339" s="9"/>
      <c r="BU339" s="9" t="str">
        <f t="shared" ref="BU339:BU365" si="106">IF(OR(B339="骷髅战士",B339="骷髅法师"),-0.9,"")</f>
        <v/>
      </c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 t="str">
        <f t="shared" si="86"/>
        <v/>
      </c>
      <c r="CH339" s="9" t="str">
        <f t="shared" si="86"/>
        <v/>
      </c>
      <c r="CI339" s="9" t="str">
        <f t="shared" si="86"/>
        <v/>
      </c>
      <c r="CJ339" s="9" t="str">
        <f t="shared" si="86"/>
        <v/>
      </c>
      <c r="CK339" s="9" t="str">
        <f t="shared" si="86"/>
        <v/>
      </c>
      <c r="CL339" s="9" t="str">
        <f t="shared" si="86"/>
        <v/>
      </c>
      <c r="CM339" s="9" t="str">
        <f t="shared" si="86"/>
        <v/>
      </c>
      <c r="CN339" s="9" t="str">
        <f t="shared" si="86"/>
        <v/>
      </c>
      <c r="CO339" s="9" t="str">
        <f t="shared" si="86"/>
        <v/>
      </c>
    </row>
    <row r="340" spans="1:93" s="7" customFormat="1" x14ac:dyDescent="0.15">
      <c r="A340" s="9">
        <v>31034121</v>
      </c>
      <c r="B340" s="9" t="s">
        <v>160</v>
      </c>
      <c r="C340" s="9" t="s">
        <v>289</v>
      </c>
      <c r="D340" s="9">
        <v>18</v>
      </c>
      <c r="E340" s="9" t="str">
        <f t="shared" si="87"/>
        <v>guard2</v>
      </c>
      <c r="F340" s="9">
        <v>9</v>
      </c>
      <c r="G340" s="9" t="s">
        <v>104</v>
      </c>
      <c r="H340" s="9">
        <f>VLOOKUP($L340,怪物模板!$A:$N,MATCH(角色!H$1,模板表头,0),0)</f>
        <v>4</v>
      </c>
      <c r="I340" s="9" t="str">
        <f>VLOOKUP($L340,怪物模板!$A:$N,MATCH(角色!I$1,模板表头,0),0)</f>
        <v>phy</v>
      </c>
      <c r="J340" s="9"/>
      <c r="K340" s="9"/>
      <c r="L340" s="9" t="s">
        <v>399</v>
      </c>
      <c r="M340" s="9" t="str">
        <f>VLOOKUP($L340,怪物模板!$A:$N,MATCH(角色!M$1,模板表头,0),0)</f>
        <v>骷髅法师</v>
      </c>
      <c r="N340" s="9" t="str">
        <f>VLOOKUP($L340,怪物模板!$A:$N,MATCH(角色!N$1,模板表头,0),0)</f>
        <v>统一模板</v>
      </c>
      <c r="O340" s="9" t="str">
        <f>VLOOKUP($L340,怪物模板!$A:$N,MATCH(角色!O$1,模板表头,0),0)</f>
        <v>male</v>
      </c>
      <c r="P340" s="9">
        <v>4</v>
      </c>
      <c r="Q340" s="9">
        <v>3</v>
      </c>
      <c r="R340" s="9">
        <f>VLOOKUP(P340,辅助表!$A$2:$B$10,2,FALSE)</f>
        <v>3</v>
      </c>
      <c r="S340" s="9" t="str">
        <f>VLOOKUP($L340,怪物模板!$A:$N,MATCH(角色!S$1,模板表头,0),0)</f>
        <v>horde</v>
      </c>
      <c r="T340" s="9" t="s">
        <v>39</v>
      </c>
      <c r="U340" s="9"/>
      <c r="V340" s="9" t="s">
        <v>476</v>
      </c>
      <c r="W340" s="9" t="s">
        <v>258</v>
      </c>
      <c r="X340" s="9"/>
      <c r="Y340" s="9"/>
      <c r="Z340" s="9"/>
      <c r="AA340" s="9"/>
      <c r="AB340" s="9">
        <v>99</v>
      </c>
      <c r="AC340" s="9">
        <v>99</v>
      </c>
      <c r="AD340" s="9"/>
      <c r="AE340" s="26">
        <f t="shared" si="71"/>
        <v>3</v>
      </c>
      <c r="AF340" s="26">
        <f t="shared" si="72"/>
        <v>0</v>
      </c>
      <c r="AG340" s="9" t="str">
        <f>VLOOKUP($L340,怪物模板!$A:$N,MATCH(角色!AG$1,模板表头,0),0)</f>
        <v>healer.blood_priest</v>
      </c>
      <c r="AH340" s="9">
        <f>IF(VLOOKUP($L340,怪物模板!$A:$N,MATCH(角色!AH$1,模板表头,0),0)=0,"",VLOOKUP($L340,怪物模板!$A:$N,MATCH(角色!AH$1,模板表头,0),0))</f>
        <v>11999015</v>
      </c>
      <c r="AI340" s="9">
        <f>IF(VLOOKUP($L340,怪物模板!$A:$N,MATCH(角色!AI$1,模板表头,0),0)=0,"",VLOOKUP($L340,怪物模板!$A:$N,MATCH(角色!AI$1,模板表头,0),0))</f>
        <v>11999016</v>
      </c>
      <c r="AJ340" s="9" t="str">
        <f>IF(VLOOKUP($L340,怪物模板!$A:$N,MATCH(角色!AJ$1,模板表头,0),0)=0,"",VLOOKUP($L340,怪物模板!$A:$N,MATCH(角色!AJ$1,模板表头,0),0))</f>
        <v/>
      </c>
      <c r="AK340" s="9" t="str">
        <f>IF(VLOOKUP($L340,怪物模板!$A:$N,MATCH(角色!AK$1,模板表头,0),0)=0,"",VLOOKUP($L340,怪物模板!$A:$N,MATCH(角色!AK$1,模板表头,0),0))</f>
        <v/>
      </c>
      <c r="AL340" s="9" t="str">
        <f>IF(VLOOKUP($L340,怪物模板!$A:$N,MATCH(角色!AL$1,模板表头,0),0)=0,"",VLOOKUP($L340,怪物模板!$A:$N,MATCH(角色!AL$1,模板表头,0),0))</f>
        <v/>
      </c>
      <c r="AM340" s="9" t="str">
        <f>VLOOKUP($L340,怪物模板!$A:$N,MATCH(角色!AM$1,模板表头,0),0)</f>
        <v>skeleton_mage</v>
      </c>
      <c r="AN340" s="9">
        <f>IF(T340="monster",0.8,IF(T340="boss",1.3,IF(T340="entity",1,IF(T340="guard",1.5,1))))</f>
        <v>0.8</v>
      </c>
      <c r="AO340" s="9">
        <v>1</v>
      </c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>
        <f t="shared" ref="BI340:BM340" si="107">BI311</f>
        <v>5000</v>
      </c>
      <c r="BJ340" s="9">
        <f t="shared" si="107"/>
        <v>5000</v>
      </c>
      <c r="BK340" s="9">
        <f t="shared" si="107"/>
        <v>0</v>
      </c>
      <c r="BL340" s="9">
        <f t="shared" si="107"/>
        <v>0</v>
      </c>
      <c r="BM340" s="9">
        <f t="shared" si="107"/>
        <v>20000</v>
      </c>
      <c r="BN340" s="9"/>
      <c r="BO340" s="9"/>
      <c r="BP340" s="9"/>
      <c r="BQ340" s="9"/>
      <c r="BR340" s="9"/>
      <c r="BS340" s="9"/>
      <c r="BT340" s="9"/>
      <c r="BU340" s="9">
        <f t="shared" si="106"/>
        <v>-0.9</v>
      </c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 t="str">
        <f t="shared" si="86"/>
        <v/>
      </c>
      <c r="CH340" s="9" t="str">
        <f t="shared" si="86"/>
        <v/>
      </c>
      <c r="CI340" s="9" t="str">
        <f t="shared" si="86"/>
        <v/>
      </c>
      <c r="CJ340" s="9" t="str">
        <f t="shared" si="86"/>
        <v/>
      </c>
      <c r="CK340" s="9" t="str">
        <f t="shared" si="86"/>
        <v/>
      </c>
      <c r="CL340" s="9" t="str">
        <f t="shared" si="86"/>
        <v/>
      </c>
      <c r="CM340" s="9" t="str">
        <f t="shared" si="86"/>
        <v/>
      </c>
      <c r="CN340" s="9" t="str">
        <f t="shared" si="86"/>
        <v/>
      </c>
      <c r="CO340" s="9" t="str">
        <f t="shared" si="86"/>
        <v/>
      </c>
    </row>
    <row r="341" spans="1:93" s="7" customFormat="1" x14ac:dyDescent="0.15">
      <c r="A341" s="9">
        <v>31034122</v>
      </c>
      <c r="B341" s="9" t="s">
        <v>166</v>
      </c>
      <c r="C341" s="9" t="s">
        <v>288</v>
      </c>
      <c r="D341" s="9">
        <v>20</v>
      </c>
      <c r="E341" s="9" t="str">
        <f t="shared" si="87"/>
        <v>guard2</v>
      </c>
      <c r="F341" s="9">
        <v>10</v>
      </c>
      <c r="G341" s="9" t="s">
        <v>106</v>
      </c>
      <c r="H341" s="9">
        <f>VLOOKUP($L341,怪物模板!$A:$N,MATCH(角色!H$1,模板表头,0),0)</f>
        <v>2</v>
      </c>
      <c r="I341" s="9" t="str">
        <f>VLOOKUP($L341,怪物模板!$A:$N,MATCH(角色!I$1,模板表头,0),0)</f>
        <v>mag</v>
      </c>
      <c r="J341" s="9"/>
      <c r="K341" s="9"/>
      <c r="L341" s="9" t="s">
        <v>392</v>
      </c>
      <c r="M341" s="9" t="str">
        <f>VLOOKUP($L341,怪物模板!$A:$N,MATCH(角色!M$1,模板表头,0),0)</f>
        <v>德古拉</v>
      </c>
      <c r="N341" s="9" t="str">
        <f>VLOOKUP($L341,怪物模板!$A:$N,MATCH(角色!N$1,模板表头,0),0)</f>
        <v>统一BOSS模板</v>
      </c>
      <c r="O341" s="9" t="str">
        <f>VLOOKUP($L341,怪物模板!$A:$N,MATCH(角色!O$1,模板表头,0),0)</f>
        <v>male</v>
      </c>
      <c r="P341" s="9">
        <v>7</v>
      </c>
      <c r="Q341" s="9">
        <v>4</v>
      </c>
      <c r="R341" s="9">
        <f>VLOOKUP(P341,辅助表!$A$2:$B$10,2,FALSE)</f>
        <v>4</v>
      </c>
      <c r="S341" s="9" t="str">
        <f>VLOOKUP($L341,怪物模板!$A:$N,MATCH(角色!S$1,模板表头,0),0)</f>
        <v>chaos</v>
      </c>
      <c r="T341" s="9" t="s">
        <v>27</v>
      </c>
      <c r="U341" s="9" t="s">
        <v>272</v>
      </c>
      <c r="V341" s="9" t="s">
        <v>476</v>
      </c>
      <c r="W341" s="9"/>
      <c r="X341" s="9"/>
      <c r="Y341" s="9"/>
      <c r="Z341" s="9"/>
      <c r="AA341" s="9"/>
      <c r="AB341" s="9">
        <v>99</v>
      </c>
      <c r="AC341" s="9">
        <v>99</v>
      </c>
      <c r="AD341" s="9"/>
      <c r="AE341" s="26">
        <f t="shared" si="71"/>
        <v>20</v>
      </c>
      <c r="AF341" s="26">
        <f t="shared" si="72"/>
        <v>20</v>
      </c>
      <c r="AG341" s="9" t="str">
        <f>VLOOKUP($L341,怪物模板!$A:$N,MATCH(角色!AG$1,模板表头,0),0)</f>
        <v>misc.5skills_is_enemy_there</v>
      </c>
      <c r="AH341" s="9">
        <f>IF(VLOOKUP($L341,怪物模板!$A:$N,MATCH(角色!AH$1,模板表头,0),0)=0,"",VLOOKUP($L341,怪物模板!$A:$N,MATCH(角色!AH$1,模板表头,0),0))</f>
        <v>11660401</v>
      </c>
      <c r="AI341" s="9">
        <f>IF(VLOOKUP($L341,怪物模板!$A:$N,MATCH(角色!AI$1,模板表头,0),0)=0,"",VLOOKUP($L341,怪物模板!$A:$N,MATCH(角色!AI$1,模板表头,0),0))</f>
        <v>11660402</v>
      </c>
      <c r="AJ341" s="9">
        <f>IF(VLOOKUP($L341,怪物模板!$A:$N,MATCH(角色!AJ$1,模板表头,0),0)=0,"",VLOOKUP($L341,怪物模板!$A:$N,MATCH(角色!AJ$1,模板表头,0),0))</f>
        <v>11660403</v>
      </c>
      <c r="AK341" s="9">
        <f>IF(VLOOKUP($L341,怪物模板!$A:$N,MATCH(角色!AK$1,模板表头,0),0)=0,"",VLOOKUP($L341,怪物模板!$A:$N,MATCH(角色!AK$1,模板表头,0),0))</f>
        <v>11660404</v>
      </c>
      <c r="AL341" s="9" t="str">
        <f>IF(VLOOKUP($L341,怪物模板!$A:$N,MATCH(角色!AL$1,模板表头,0),0)=0,"",VLOOKUP($L341,怪物模板!$A:$N,MATCH(角色!AL$1,模板表头,0),0))</f>
        <v/>
      </c>
      <c r="AM341" s="9" t="str">
        <f>VLOOKUP($L341,怪物模板!$A:$N,MATCH(角色!AM$1,模板表头,0),0)</f>
        <v>kil_jaeden</v>
      </c>
      <c r="AN341" s="9">
        <v>1.5</v>
      </c>
      <c r="AO341" s="9">
        <v>1</v>
      </c>
      <c r="AP341" s="9"/>
      <c r="AQ341" s="9"/>
      <c r="AR341" s="9" t="s">
        <v>180</v>
      </c>
      <c r="AS341" s="9"/>
      <c r="AT341" s="9"/>
      <c r="AU341" s="9">
        <v>230011</v>
      </c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>
        <f t="shared" ref="BI341:BM341" si="108">BI312</f>
        <v>-7000</v>
      </c>
      <c r="BJ341" s="9">
        <f t="shared" si="108"/>
        <v>10000</v>
      </c>
      <c r="BK341" s="9">
        <f t="shared" si="108"/>
        <v>0</v>
      </c>
      <c r="BL341" s="9">
        <f t="shared" si="108"/>
        <v>0</v>
      </c>
      <c r="BM341" s="9">
        <f t="shared" si="108"/>
        <v>20000</v>
      </c>
      <c r="BN341" s="9"/>
      <c r="BO341" s="9"/>
      <c r="BP341" s="9"/>
      <c r="BQ341" s="9"/>
      <c r="BR341" s="9"/>
      <c r="BS341" s="9"/>
      <c r="BT341" s="9"/>
      <c r="BU341" s="9" t="str">
        <f t="shared" si="106"/>
        <v/>
      </c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>
        <f t="shared" si="86"/>
        <v>5000</v>
      </c>
      <c r="CH341" s="9">
        <f t="shared" si="86"/>
        <v>5000</v>
      </c>
      <c r="CI341" s="9">
        <f t="shared" si="86"/>
        <v>5000</v>
      </c>
      <c r="CJ341" s="9">
        <f t="shared" si="86"/>
        <v>5000</v>
      </c>
      <c r="CK341" s="9">
        <f t="shared" si="86"/>
        <v>5000</v>
      </c>
      <c r="CL341" s="9">
        <f t="shared" si="86"/>
        <v>5000</v>
      </c>
      <c r="CM341" s="9">
        <f t="shared" si="86"/>
        <v>5000</v>
      </c>
      <c r="CN341" s="9">
        <f t="shared" si="86"/>
        <v>5000</v>
      </c>
      <c r="CO341" s="9">
        <f t="shared" si="86"/>
        <v>5000</v>
      </c>
    </row>
    <row r="342" spans="1:93" s="7" customFormat="1" ht="16.5" customHeight="1" x14ac:dyDescent="0.15">
      <c r="A342" s="9">
        <v>31034123</v>
      </c>
      <c r="B342" s="9" t="s">
        <v>164</v>
      </c>
      <c r="C342" s="9" t="s">
        <v>288</v>
      </c>
      <c r="D342" s="9">
        <v>20</v>
      </c>
      <c r="E342" s="9" t="str">
        <f t="shared" si="87"/>
        <v>guard2</v>
      </c>
      <c r="F342" s="9">
        <v>10</v>
      </c>
      <c r="G342" s="9" t="s">
        <v>105</v>
      </c>
      <c r="H342" s="9">
        <f>VLOOKUP($L342,怪物模板!$A:$N,MATCH(角色!H$1,模板表头,0),0)</f>
        <v>3</v>
      </c>
      <c r="I342" s="9" t="str">
        <f>VLOOKUP($L342,怪物模板!$A:$N,MATCH(角色!I$1,模板表头,0),0)</f>
        <v>mag</v>
      </c>
      <c r="J342" s="9"/>
      <c r="K342" s="9"/>
      <c r="L342" s="9" t="s">
        <v>383</v>
      </c>
      <c r="M342" s="9" t="str">
        <f>VLOOKUP($L342,怪物模板!$A:$N,MATCH(角色!M$1,模板表头,0),0)</f>
        <v>蛇头女妖</v>
      </c>
      <c r="N342" s="9" t="str">
        <f>VLOOKUP($L342,怪物模板!$A:$N,MATCH(角色!N$1,模板表头,0),0)</f>
        <v>BOSS特别4技能版，带禁锢技能，龙卷风必定击飞</v>
      </c>
      <c r="O342" s="9" t="str">
        <f>VLOOKUP($L342,怪物模板!$A:$N,MATCH(角色!O$1,模板表头,0),0)</f>
        <v>female</v>
      </c>
      <c r="P342" s="9">
        <v>6</v>
      </c>
      <c r="Q342" s="9">
        <v>3</v>
      </c>
      <c r="R342" s="9">
        <f>VLOOKUP(P342,辅助表!$A$2:$B$10,2,FALSE)</f>
        <v>4</v>
      </c>
      <c r="S342" s="9" t="str">
        <f>VLOOKUP($L342,怪物模板!$A:$N,MATCH(角色!S$1,模板表头,0),0)</f>
        <v>chaos</v>
      </c>
      <c r="T342" s="9" t="s">
        <v>176</v>
      </c>
      <c r="U342" s="9"/>
      <c r="V342" s="9" t="s">
        <v>476</v>
      </c>
      <c r="W342" s="9" t="s">
        <v>258</v>
      </c>
      <c r="X342" s="9"/>
      <c r="Y342" s="9"/>
      <c r="Z342" s="9"/>
      <c r="AA342" s="9"/>
      <c r="AB342" s="9">
        <v>99</v>
      </c>
      <c r="AC342" s="9">
        <v>99</v>
      </c>
      <c r="AD342" s="9"/>
      <c r="AE342" s="26">
        <f t="shared" si="71"/>
        <v>3</v>
      </c>
      <c r="AF342" s="26">
        <f t="shared" si="72"/>
        <v>0</v>
      </c>
      <c r="AG342" s="9" t="str">
        <f>VLOOKUP($L342,怪物模板!$A:$N,MATCH(角色!AG$1,模板表头,0),0)</f>
        <v>misc.5skills</v>
      </c>
      <c r="AH342" s="9">
        <f>IF(VLOOKUP($L342,怪物模板!$A:$N,MATCH(角色!AH$1,模板表头,0),0)=0,"",VLOOKUP($L342,怪物模板!$A:$N,MATCH(角色!AH$1,模板表头,0),0))</f>
        <v>11660101</v>
      </c>
      <c r="AI342" s="9">
        <f>IF(VLOOKUP($L342,怪物模板!$A:$N,MATCH(角色!AI$1,模板表头,0),0)=0,"",VLOOKUP($L342,怪物模板!$A:$N,MATCH(角色!AI$1,模板表头,0),0))</f>
        <v>11999524</v>
      </c>
      <c r="AJ342" s="9">
        <f>IF(VLOOKUP($L342,怪物模板!$A:$N,MATCH(角色!AJ$1,模板表头,0),0)=0,"",VLOOKUP($L342,怪物模板!$A:$N,MATCH(角色!AJ$1,模板表头,0),0))</f>
        <v>11660103</v>
      </c>
      <c r="AK342" s="9">
        <f>IF(VLOOKUP($L342,怪物模板!$A:$N,MATCH(角色!AK$1,模板表头,0),0)=0,"",VLOOKUP($L342,怪物模板!$A:$N,MATCH(角色!AK$1,模板表头,0),0))</f>
        <v>11999529</v>
      </c>
      <c r="AL342" s="9">
        <f>IF(VLOOKUP($L342,怪物模板!$A:$N,MATCH(角色!AL$1,模板表头,0),0)=0,"",VLOOKUP($L342,怪物模板!$A:$N,MATCH(角色!AL$1,模板表头,0),0))</f>
        <v>11999525</v>
      </c>
      <c r="AM342" s="9" t="str">
        <f>VLOOKUP($L342,怪物模板!$A:$N,MATCH(角色!AM$1,模板表头,0),0)</f>
        <v>vashj_boss</v>
      </c>
      <c r="AN342" s="9">
        <v>1</v>
      </c>
      <c r="AO342" s="9">
        <v>1</v>
      </c>
      <c r="AP342" s="9"/>
      <c r="AQ342" s="9"/>
      <c r="AR342" s="9"/>
      <c r="AS342" s="9"/>
      <c r="AT342" s="9"/>
      <c r="AU342" s="9">
        <v>230011</v>
      </c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>
        <f t="shared" ref="BI342:BM342" si="109">BI313</f>
        <v>5000</v>
      </c>
      <c r="BJ342" s="9">
        <f t="shared" si="109"/>
        <v>5000</v>
      </c>
      <c r="BK342" s="9">
        <f t="shared" si="109"/>
        <v>0</v>
      </c>
      <c r="BL342" s="9">
        <f t="shared" si="109"/>
        <v>0</v>
      </c>
      <c r="BM342" s="9">
        <f t="shared" si="109"/>
        <v>20000</v>
      </c>
      <c r="BN342" s="9"/>
      <c r="BO342" s="9"/>
      <c r="BP342" s="9"/>
      <c r="BQ342" s="9"/>
      <c r="BR342" s="9"/>
      <c r="BS342" s="9"/>
      <c r="BT342" s="9"/>
      <c r="BU342" s="9" t="str">
        <f t="shared" si="106"/>
        <v/>
      </c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 t="str">
        <f t="shared" si="86"/>
        <v/>
      </c>
      <c r="CH342" s="9" t="str">
        <f t="shared" si="86"/>
        <v/>
      </c>
      <c r="CI342" s="9" t="str">
        <f t="shared" si="86"/>
        <v/>
      </c>
      <c r="CJ342" s="9" t="str">
        <f t="shared" si="86"/>
        <v/>
      </c>
      <c r="CK342" s="9" t="str">
        <f t="shared" si="86"/>
        <v/>
      </c>
      <c r="CL342" s="9" t="str">
        <f t="shared" si="86"/>
        <v/>
      </c>
      <c r="CM342" s="9" t="str">
        <f t="shared" si="86"/>
        <v/>
      </c>
      <c r="CN342" s="9" t="str">
        <f t="shared" si="86"/>
        <v/>
      </c>
      <c r="CO342" s="9" t="str">
        <f t="shared" si="86"/>
        <v/>
      </c>
    </row>
    <row r="343" spans="1:93" s="7" customFormat="1" x14ac:dyDescent="0.15">
      <c r="A343" s="9">
        <v>31034124</v>
      </c>
      <c r="B343" s="9" t="s">
        <v>165</v>
      </c>
      <c r="C343" s="9" t="s">
        <v>288</v>
      </c>
      <c r="D343" s="9">
        <v>20</v>
      </c>
      <c r="E343" s="9" t="str">
        <f t="shared" si="87"/>
        <v>guard2</v>
      </c>
      <c r="F343" s="9">
        <v>10</v>
      </c>
      <c r="G343" s="9" t="s">
        <v>106</v>
      </c>
      <c r="H343" s="9">
        <f>VLOOKUP($L343,怪物模板!$A:$N,MATCH(角色!H$1,模板表头,0),0)</f>
        <v>2</v>
      </c>
      <c r="I343" s="9" t="str">
        <f>VLOOKUP($L343,怪物模板!$A:$N,MATCH(角色!I$1,模板表头,0),0)</f>
        <v>phy</v>
      </c>
      <c r="J343" s="9"/>
      <c r="K343" s="9"/>
      <c r="L343" s="9" t="s">
        <v>390</v>
      </c>
      <c r="M343" s="9" t="str">
        <f>VLOOKUP($L343,怪物模板!$A:$N,MATCH(角色!M$1,模板表头,0),0)</f>
        <v>无对应英雄</v>
      </c>
      <c r="N343" s="9" t="str">
        <f>VLOOKUP($L343,怪物模板!$A:$N,MATCH(角色!N$1,模板表头,0),0)</f>
        <v>特别BOSS版</v>
      </c>
      <c r="O343" s="9" t="str">
        <f>VLOOKUP($L343,怪物模板!$A:$N,MATCH(角色!O$1,模板表头,0),0)</f>
        <v>male</v>
      </c>
      <c r="P343" s="9">
        <v>5</v>
      </c>
      <c r="Q343" s="9">
        <v>3</v>
      </c>
      <c r="R343" s="9">
        <f>VLOOKUP(P343,辅助表!$A$2:$B$10,2,FALSE)</f>
        <v>3</v>
      </c>
      <c r="S343" s="9" t="str">
        <f>VLOOKUP($L343,怪物模板!$A:$N,MATCH(角色!S$1,模板表头,0),0)</f>
        <v>horde</v>
      </c>
      <c r="T343" s="9" t="s">
        <v>27</v>
      </c>
      <c r="U343" s="9" t="s">
        <v>272</v>
      </c>
      <c r="V343" s="9" t="s">
        <v>476</v>
      </c>
      <c r="W343" s="9" t="s">
        <v>258</v>
      </c>
      <c r="X343" s="9"/>
      <c r="Y343" s="9"/>
      <c r="Z343" s="9"/>
      <c r="AA343" s="9"/>
      <c r="AB343" s="9">
        <v>99</v>
      </c>
      <c r="AC343" s="9">
        <v>99</v>
      </c>
      <c r="AD343" s="9"/>
      <c r="AE343" s="26">
        <f t="shared" si="71"/>
        <v>20</v>
      </c>
      <c r="AF343" s="26">
        <f t="shared" si="72"/>
        <v>20</v>
      </c>
      <c r="AG343" s="9" t="str">
        <f>VLOOKUP($L343,怪物模板!$A:$N,MATCH(角色!AG$1,模板表头,0),0)</f>
        <v>melee.taranzhu</v>
      </c>
      <c r="AH343" s="9">
        <f>IF(VLOOKUP($L343,怪物模板!$A:$N,MATCH(角色!AH$1,模板表头,0),0)=0,"",VLOOKUP($L343,怪物模板!$A:$N,MATCH(角色!AH$1,模板表头,0),0))</f>
        <v>11999548</v>
      </c>
      <c r="AI343" s="9">
        <f>IF(VLOOKUP($L343,怪物模板!$A:$N,MATCH(角色!AI$1,模板表头,0),0)=0,"",VLOOKUP($L343,怪物模板!$A:$N,MATCH(角色!AI$1,模板表头,0),0))</f>
        <v>11999522</v>
      </c>
      <c r="AJ343" s="9">
        <f>IF(VLOOKUP($L343,怪物模板!$A:$N,MATCH(角色!AJ$1,模板表头,0),0)=0,"",VLOOKUP($L343,怪物模板!$A:$N,MATCH(角色!AJ$1,模板表头,0),0))</f>
        <v>11999523</v>
      </c>
      <c r="AK343" s="9">
        <f>IF(VLOOKUP($L343,怪物模板!$A:$N,MATCH(角色!AK$1,模板表头,0),0)=0,"",VLOOKUP($L343,怪物模板!$A:$N,MATCH(角色!AK$1,模板表头,0),0))</f>
        <v>11999505</v>
      </c>
      <c r="AL343" s="9" t="str">
        <f>IF(VLOOKUP($L343,怪物模板!$A:$N,MATCH(角色!AL$1,模板表头,0),0)=0,"",VLOOKUP($L343,怪物模板!$A:$N,MATCH(角色!AL$1,模板表头,0),0))</f>
        <v/>
      </c>
      <c r="AM343" s="9" t="str">
        <f>VLOOKUP($L343,怪物模板!$A:$N,MATCH(角色!AM$1,模板表头,0),0)</f>
        <v>taranzhu_boss</v>
      </c>
      <c r="AN343" s="9">
        <v>1</v>
      </c>
      <c r="AO343" s="9">
        <v>1</v>
      </c>
      <c r="AP343" s="9"/>
      <c r="AQ343" s="9"/>
      <c r="AR343" s="9"/>
      <c r="AS343" s="9"/>
      <c r="AT343" s="9"/>
      <c r="AU343" s="9">
        <v>230021</v>
      </c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>
        <f t="shared" ref="BI343:BM343" si="110">BI314</f>
        <v>-7000</v>
      </c>
      <c r="BJ343" s="9">
        <f t="shared" si="110"/>
        <v>10000</v>
      </c>
      <c r="BK343" s="9">
        <f t="shared" si="110"/>
        <v>0</v>
      </c>
      <c r="BL343" s="9">
        <f t="shared" si="110"/>
        <v>0</v>
      </c>
      <c r="BM343" s="9">
        <f t="shared" si="110"/>
        <v>20000</v>
      </c>
      <c r="BN343" s="9"/>
      <c r="BO343" s="9"/>
      <c r="BP343" s="9"/>
      <c r="BQ343" s="9"/>
      <c r="BR343" s="9"/>
      <c r="BS343" s="9"/>
      <c r="BT343" s="9"/>
      <c r="BU343" s="9" t="str">
        <f t="shared" si="106"/>
        <v/>
      </c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>
        <f t="shared" si="86"/>
        <v>5000</v>
      </c>
      <c r="CH343" s="9">
        <f t="shared" si="86"/>
        <v>5000</v>
      </c>
      <c r="CI343" s="9">
        <f t="shared" si="86"/>
        <v>5000</v>
      </c>
      <c r="CJ343" s="9">
        <f t="shared" si="86"/>
        <v>5000</v>
      </c>
      <c r="CK343" s="9">
        <f t="shared" si="86"/>
        <v>5000</v>
      </c>
      <c r="CL343" s="9">
        <f t="shared" si="86"/>
        <v>5000</v>
      </c>
      <c r="CM343" s="9">
        <f t="shared" si="86"/>
        <v>5000</v>
      </c>
      <c r="CN343" s="9">
        <f t="shared" si="86"/>
        <v>5000</v>
      </c>
      <c r="CO343" s="9">
        <f t="shared" si="86"/>
        <v>5000</v>
      </c>
    </row>
    <row r="344" spans="1:93" s="7" customFormat="1" x14ac:dyDescent="0.15">
      <c r="A344" s="9">
        <v>31034125</v>
      </c>
      <c r="B344" s="9" t="s">
        <v>88</v>
      </c>
      <c r="C344" s="9" t="s">
        <v>288</v>
      </c>
      <c r="D344" s="9">
        <v>20</v>
      </c>
      <c r="E344" s="9" t="str">
        <f t="shared" si="87"/>
        <v>guard2</v>
      </c>
      <c r="F344" s="9">
        <v>10</v>
      </c>
      <c r="G344" s="9" t="s">
        <v>105</v>
      </c>
      <c r="H344" s="9">
        <f>VLOOKUP($L344,怪物模板!$A:$N,MATCH(角色!H$1,模板表头,0),0)</f>
        <v>3</v>
      </c>
      <c r="I344" s="9" t="str">
        <f>VLOOKUP($L344,怪物模板!$A:$N,MATCH(角色!I$1,模板表头,0),0)</f>
        <v>mag</v>
      </c>
      <c r="J344" s="9"/>
      <c r="K344" s="9"/>
      <c r="L344" s="9" t="s">
        <v>404</v>
      </c>
      <c r="M344" s="9" t="str">
        <f>VLOOKUP($L344,怪物模板!$A:$N,MATCH(角色!M$1,模板表头,0),0)</f>
        <v>瘟疫骑士</v>
      </c>
      <c r="N344" s="9" t="str">
        <f>VLOOKUP($L344,怪物模板!$A:$N,MATCH(角色!N$1,模板表头,0),0)</f>
        <v>同英雄技能</v>
      </c>
      <c r="O344" s="9" t="str">
        <f>VLOOKUP($L344,怪物模板!$A:$N,MATCH(角色!O$1,模板表头,0),0)</f>
        <v>female</v>
      </c>
      <c r="P344" s="9">
        <v>4</v>
      </c>
      <c r="Q344" s="9">
        <v>3</v>
      </c>
      <c r="R344" s="9">
        <f>VLOOKUP(P344,辅助表!$A$2:$B$10,2,FALSE)</f>
        <v>3</v>
      </c>
      <c r="S344" s="9" t="str">
        <f>VLOOKUP($L344,怪物模板!$A:$N,MATCH(角色!S$1,模板表头,0),0)</f>
        <v>chaos</v>
      </c>
      <c r="T344" s="9" t="s">
        <v>176</v>
      </c>
      <c r="U344" s="9"/>
      <c r="V344" s="9" t="s">
        <v>476</v>
      </c>
      <c r="W344" s="9" t="s">
        <v>258</v>
      </c>
      <c r="X344" s="9"/>
      <c r="Y344" s="9"/>
      <c r="Z344" s="9"/>
      <c r="AA344" s="9"/>
      <c r="AB344" s="9">
        <v>99</v>
      </c>
      <c r="AC344" s="9">
        <v>99</v>
      </c>
      <c r="AD344" s="9"/>
      <c r="AE344" s="26">
        <f t="shared" si="71"/>
        <v>3</v>
      </c>
      <c r="AF344" s="26">
        <f t="shared" si="72"/>
        <v>0</v>
      </c>
      <c r="AG344" s="9" t="str">
        <f>VLOOKUP($L344,怪物模板!$A:$N,MATCH(角色!AG$1,模板表头,0),0)</f>
        <v>misc.5skills</v>
      </c>
      <c r="AH344" s="9">
        <f>IF(VLOOKUP($L344,怪物模板!$A:$N,MATCH(角色!AH$1,模板表头,0),0)=0,"",VLOOKUP($L344,怪物模板!$A:$N,MATCH(角色!AH$1,模板表头,0),0))</f>
        <v>11860101</v>
      </c>
      <c r="AI344" s="9">
        <f>IF(VLOOKUP($L344,怪物模板!$A:$N,MATCH(角色!AI$1,模板表头,0),0)=0,"",VLOOKUP($L344,怪物模板!$A:$N,MATCH(角色!AI$1,模板表头,0),0))</f>
        <v>11860102</v>
      </c>
      <c r="AJ344" s="9">
        <f>IF(VLOOKUP($L344,怪物模板!$A:$N,MATCH(角色!AJ$1,模板表头,0),0)=0,"",VLOOKUP($L344,怪物模板!$A:$N,MATCH(角色!AJ$1,模板表头,0),0))</f>
        <v>11860103</v>
      </c>
      <c r="AK344" s="9" t="str">
        <f>IF(VLOOKUP($L344,怪物模板!$A:$N,MATCH(角色!AK$1,模板表头,0),0)=0,"",VLOOKUP($L344,怪物模板!$A:$N,MATCH(角色!AK$1,模板表头,0),0))</f>
        <v/>
      </c>
      <c r="AL344" s="9" t="str">
        <f>IF(VLOOKUP($L344,怪物模板!$A:$N,MATCH(角色!AL$1,模板表头,0),0)=0,"",VLOOKUP($L344,怪物模板!$A:$N,MATCH(角色!AL$1,模板表头,0),0))</f>
        <v/>
      </c>
      <c r="AM344" s="9" t="str">
        <f>VLOOKUP($L344,怪物模板!$A:$N,MATCH(角色!AM$1,模板表头,0),0)</f>
        <v>sylvanas</v>
      </c>
      <c r="AN344" s="9">
        <v>1</v>
      </c>
      <c r="AO344" s="9">
        <v>1</v>
      </c>
      <c r="AP344" s="9"/>
      <c r="AQ344" s="9"/>
      <c r="AR344" s="9"/>
      <c r="AS344" s="9"/>
      <c r="AT344" s="9"/>
      <c r="AU344" s="9">
        <v>230011</v>
      </c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>
        <f t="shared" ref="BI344:BM344" si="111">BI315</f>
        <v>5000</v>
      </c>
      <c r="BJ344" s="9">
        <f t="shared" si="111"/>
        <v>5000</v>
      </c>
      <c r="BK344" s="9">
        <f t="shared" si="111"/>
        <v>0</v>
      </c>
      <c r="BL344" s="9">
        <f t="shared" si="111"/>
        <v>0</v>
      </c>
      <c r="BM344" s="9">
        <f t="shared" si="111"/>
        <v>20000</v>
      </c>
      <c r="BN344" s="9"/>
      <c r="BO344" s="9"/>
      <c r="BP344" s="9"/>
      <c r="BQ344" s="9"/>
      <c r="BR344" s="9"/>
      <c r="BS344" s="9"/>
      <c r="BT344" s="9"/>
      <c r="BU344" s="9" t="str">
        <f t="shared" si="106"/>
        <v/>
      </c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 t="str">
        <f t="shared" si="86"/>
        <v/>
      </c>
      <c r="CH344" s="9" t="str">
        <f t="shared" si="86"/>
        <v/>
      </c>
      <c r="CI344" s="9" t="str">
        <f t="shared" si="86"/>
        <v/>
      </c>
      <c r="CJ344" s="9" t="str">
        <f t="shared" si="86"/>
        <v/>
      </c>
      <c r="CK344" s="9" t="str">
        <f t="shared" si="86"/>
        <v/>
      </c>
      <c r="CL344" s="9" t="str">
        <f t="shared" si="86"/>
        <v/>
      </c>
      <c r="CM344" s="9" t="str">
        <f t="shared" si="86"/>
        <v/>
      </c>
      <c r="CN344" s="9" t="str">
        <f t="shared" si="86"/>
        <v/>
      </c>
      <c r="CO344" s="9" t="str">
        <f t="shared" si="86"/>
        <v/>
      </c>
    </row>
    <row r="345" spans="1:93" s="7" customFormat="1" ht="16.5" customHeight="1" x14ac:dyDescent="0.15">
      <c r="A345" s="9">
        <v>31034141</v>
      </c>
      <c r="B345" s="9" t="s">
        <v>168</v>
      </c>
      <c r="C345" s="9" t="s">
        <v>63</v>
      </c>
      <c r="D345" s="9">
        <v>1</v>
      </c>
      <c r="E345" s="9" t="str">
        <f t="shared" si="87"/>
        <v>guard2</v>
      </c>
      <c r="F345" s="9">
        <v>1</v>
      </c>
      <c r="G345" s="9" t="s">
        <v>105</v>
      </c>
      <c r="H345" s="9">
        <f>VLOOKUP($L345,怪物模板!$A:$N,MATCH(角色!H$1,模板表头,0),0)</f>
        <v>2</v>
      </c>
      <c r="I345" s="9" t="str">
        <f>VLOOKUP($L345,怪物模板!$A:$N,MATCH(角色!I$1,模板表头,0),0)</f>
        <v>mix</v>
      </c>
      <c r="J345" s="9"/>
      <c r="K345" s="9"/>
      <c r="L345" s="9" t="s">
        <v>424</v>
      </c>
      <c r="M345" s="9" t="str">
        <f>VLOOKUP($L345,怪物模板!$A:$N,MATCH(角色!M$1,模板表头,0),0)</f>
        <v>无对应英雄</v>
      </c>
      <c r="N345" s="9" t="str">
        <f>VLOOKUP($L345,怪物模板!$A:$N,MATCH(角色!N$1,模板表头,0),0)</f>
        <v>无技能</v>
      </c>
      <c r="O345" s="9" t="str">
        <f>VLOOKUP($L345,怪物模板!$A:$N,MATCH(角色!O$1,模板表头,0),0)</f>
        <v>male</v>
      </c>
      <c r="P345" s="9">
        <v>1</v>
      </c>
      <c r="Q345" s="9">
        <v>5</v>
      </c>
      <c r="R345" s="9">
        <f>VLOOKUP(P345,辅助表!$A$2:$B$10,2,FALSE)</f>
        <v>1</v>
      </c>
      <c r="S345" s="9" t="str">
        <f>VLOOKUP($L345,怪物模板!$A:$N,MATCH(角色!S$1,模板表头,0),0)</f>
        <v>order</v>
      </c>
      <c r="T345" s="9" t="s">
        <v>95</v>
      </c>
      <c r="U345" s="9"/>
      <c r="V345" s="9" t="s">
        <v>24</v>
      </c>
      <c r="W345" s="9" t="s">
        <v>170</v>
      </c>
      <c r="X345" s="9" t="s">
        <v>476</v>
      </c>
      <c r="Y345" s="9"/>
      <c r="Z345" s="9"/>
      <c r="AA345" s="9"/>
      <c r="AB345" s="9">
        <v>99</v>
      </c>
      <c r="AC345" s="9">
        <v>99</v>
      </c>
      <c r="AD345" s="9">
        <v>19</v>
      </c>
      <c r="AE345" s="26">
        <f t="shared" si="71"/>
        <v>3</v>
      </c>
      <c r="AF345" s="26">
        <f t="shared" si="72"/>
        <v>0</v>
      </c>
      <c r="AG345" s="9" t="str">
        <f>VLOOKUP($L345,怪物模板!$A:$N,MATCH(角色!AG$1,模板表头,0),0)</f>
        <v>misc.entity</v>
      </c>
      <c r="AH345" s="9" t="str">
        <f>IF(VLOOKUP($L345,怪物模板!$A:$N,MATCH(角色!AH$1,模板表头,0),0)=0,"",VLOOKUP($L345,怪物模板!$A:$N,MATCH(角色!AH$1,模板表头,0),0))</f>
        <v/>
      </c>
      <c r="AI345" s="9" t="str">
        <f>IF(VLOOKUP($L345,怪物模板!$A:$N,MATCH(角色!AI$1,模板表头,0),0)=0,"",VLOOKUP($L345,怪物模板!$A:$N,MATCH(角色!AI$1,模板表头,0),0))</f>
        <v/>
      </c>
      <c r="AJ345" s="9" t="str">
        <f>IF(VLOOKUP($L345,怪物模板!$A:$N,MATCH(角色!AJ$1,模板表头,0),0)=0,"",VLOOKUP($L345,怪物模板!$A:$N,MATCH(角色!AJ$1,模板表头,0),0))</f>
        <v/>
      </c>
      <c r="AK345" s="9" t="str">
        <f>IF(VLOOKUP($L345,怪物模板!$A:$N,MATCH(角色!AK$1,模板表头,0),0)=0,"",VLOOKUP($L345,怪物模板!$A:$N,MATCH(角色!AK$1,模板表头,0),0))</f>
        <v/>
      </c>
      <c r="AL345" s="9" t="str">
        <f>IF(VLOOKUP($L345,怪物模板!$A:$N,MATCH(角色!AL$1,模板表头,0),0)=0,"",VLOOKUP($L345,怪物模板!$A:$N,MATCH(角色!AL$1,模板表头,0),0))</f>
        <v/>
      </c>
      <c r="AM345" s="9" t="str">
        <f>VLOOKUP($L345,怪物模板!$A:$N,MATCH(角色!AM$1,模板表头,0),0)</f>
        <v>devils_door_new</v>
      </c>
      <c r="AN345" s="9">
        <v>1</v>
      </c>
      <c r="AO345" s="9">
        <v>1</v>
      </c>
      <c r="AP345" s="9" t="s">
        <v>173</v>
      </c>
      <c r="AQ345" s="9"/>
      <c r="AR345" s="9"/>
      <c r="AS345" s="9">
        <v>92430403</v>
      </c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>
        <f t="shared" ref="BI345:BM345" si="112">BI316</f>
        <v>10000</v>
      </c>
      <c r="BJ345" s="9">
        <f t="shared" si="112"/>
        <v>0</v>
      </c>
      <c r="BK345" s="9">
        <f t="shared" si="112"/>
        <v>0</v>
      </c>
      <c r="BL345" s="9">
        <f t="shared" si="112"/>
        <v>0</v>
      </c>
      <c r="BM345" s="9">
        <f t="shared" si="112"/>
        <v>0</v>
      </c>
      <c r="BN345" s="9"/>
      <c r="BO345" s="9"/>
      <c r="BP345" s="9"/>
      <c r="BQ345" s="9"/>
      <c r="BR345" s="9"/>
      <c r="BS345" s="9"/>
      <c r="BT345" s="9"/>
      <c r="BU345" s="9" t="str">
        <f t="shared" si="106"/>
        <v/>
      </c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 t="str">
        <f t="shared" si="86"/>
        <v/>
      </c>
      <c r="CH345" s="9" t="str">
        <f t="shared" si="86"/>
        <v/>
      </c>
      <c r="CI345" s="9" t="str">
        <f t="shared" si="86"/>
        <v/>
      </c>
      <c r="CJ345" s="9" t="str">
        <f t="shared" si="86"/>
        <v/>
      </c>
      <c r="CK345" s="9" t="str">
        <f t="shared" si="86"/>
        <v/>
      </c>
      <c r="CL345" s="9" t="str">
        <f t="shared" si="86"/>
        <v/>
      </c>
      <c r="CM345" s="9" t="str">
        <f t="shared" si="86"/>
        <v/>
      </c>
      <c r="CN345" s="9" t="str">
        <f t="shared" si="86"/>
        <v/>
      </c>
      <c r="CO345" s="9" t="str">
        <f t="shared" si="86"/>
        <v/>
      </c>
    </row>
    <row r="346" spans="1:93" s="7" customFormat="1" ht="16.5" customHeight="1" x14ac:dyDescent="0.15">
      <c r="A346" s="9">
        <v>31034142</v>
      </c>
      <c r="B346" s="9" t="s">
        <v>168</v>
      </c>
      <c r="C346" s="9" t="s">
        <v>64</v>
      </c>
      <c r="D346" s="9">
        <v>1</v>
      </c>
      <c r="E346" s="9" t="str">
        <f t="shared" si="87"/>
        <v>guard2</v>
      </c>
      <c r="F346" s="9">
        <v>1</v>
      </c>
      <c r="G346" s="9" t="s">
        <v>105</v>
      </c>
      <c r="H346" s="9">
        <f>VLOOKUP($L346,怪物模板!$A:$N,MATCH(角色!H$1,模板表头,0),0)</f>
        <v>2</v>
      </c>
      <c r="I346" s="9" t="str">
        <f>VLOOKUP($L346,怪物模板!$A:$N,MATCH(角色!I$1,模板表头,0),0)</f>
        <v>mix</v>
      </c>
      <c r="J346" s="9"/>
      <c r="K346" s="9"/>
      <c r="L346" s="9" t="s">
        <v>397</v>
      </c>
      <c r="M346" s="9" t="str">
        <f>VLOOKUP($L346,怪物模板!$A:$N,MATCH(角色!M$1,模板表头,0),0)</f>
        <v>无对应英雄</v>
      </c>
      <c r="N346" s="9" t="str">
        <f>VLOOKUP($L346,怪物模板!$A:$N,MATCH(角色!N$1,模板表头,0),0)</f>
        <v>无技能</v>
      </c>
      <c r="O346" s="9" t="str">
        <f>VLOOKUP($L346,怪物模板!$A:$N,MATCH(角色!O$1,模板表头,0),0)</f>
        <v>male</v>
      </c>
      <c r="P346" s="9">
        <v>1</v>
      </c>
      <c r="Q346" s="9">
        <v>5</v>
      </c>
      <c r="R346" s="9">
        <f>VLOOKUP(P346,辅助表!$A$2:$B$10,2,FALSE)</f>
        <v>1</v>
      </c>
      <c r="S346" s="9" t="str">
        <f>VLOOKUP($L346,怪物模板!$A:$N,MATCH(角色!S$1,模板表头,0),0)</f>
        <v>order</v>
      </c>
      <c r="T346" s="9" t="s">
        <v>95</v>
      </c>
      <c r="U346" s="9"/>
      <c r="V346" s="9" t="s">
        <v>24</v>
      </c>
      <c r="W346" s="9" t="s">
        <v>170</v>
      </c>
      <c r="X346" s="9" t="s">
        <v>476</v>
      </c>
      <c r="Y346" s="9"/>
      <c r="Z346" s="9"/>
      <c r="AA346" s="9"/>
      <c r="AB346" s="9">
        <v>99</v>
      </c>
      <c r="AC346" s="9">
        <v>99</v>
      </c>
      <c r="AD346" s="9">
        <v>19</v>
      </c>
      <c r="AE346" s="26">
        <f t="shared" si="71"/>
        <v>3</v>
      </c>
      <c r="AF346" s="26">
        <f t="shared" si="72"/>
        <v>0</v>
      </c>
      <c r="AG346" s="9" t="str">
        <f>VLOOKUP($L346,怪物模板!$A:$N,MATCH(角色!AG$1,模板表头,0),0)</f>
        <v>misc.entity</v>
      </c>
      <c r="AH346" s="9" t="str">
        <f>IF(VLOOKUP($L346,怪物模板!$A:$N,MATCH(角色!AH$1,模板表头,0),0)=0,"",VLOOKUP($L346,怪物模板!$A:$N,MATCH(角色!AH$1,模板表头,0),0))</f>
        <v/>
      </c>
      <c r="AI346" s="9" t="str">
        <f>IF(VLOOKUP($L346,怪物模板!$A:$N,MATCH(角色!AI$1,模板表头,0),0)=0,"",VLOOKUP($L346,怪物模板!$A:$N,MATCH(角色!AI$1,模板表头,0),0))</f>
        <v/>
      </c>
      <c r="AJ346" s="9" t="str">
        <f>IF(VLOOKUP($L346,怪物模板!$A:$N,MATCH(角色!AJ$1,模板表头,0),0)=0,"",VLOOKUP($L346,怪物模板!$A:$N,MATCH(角色!AJ$1,模板表头,0),0))</f>
        <v/>
      </c>
      <c r="AK346" s="9" t="str">
        <f>IF(VLOOKUP($L346,怪物模板!$A:$N,MATCH(角色!AK$1,模板表头,0),0)=0,"",VLOOKUP($L346,怪物模板!$A:$N,MATCH(角色!AK$1,模板表头,0),0))</f>
        <v/>
      </c>
      <c r="AL346" s="9" t="str">
        <f>IF(VLOOKUP($L346,怪物模板!$A:$N,MATCH(角色!AL$1,模板表头,0),0)=0,"",VLOOKUP($L346,怪物模板!$A:$N,MATCH(角色!AL$1,模板表头,0),0))</f>
        <v/>
      </c>
      <c r="AM346" s="9" t="str">
        <f>VLOOKUP($L346,怪物模板!$A:$N,MATCH(角色!AM$1,模板表头,0),0)</f>
        <v>devils_door_new</v>
      </c>
      <c r="AN346" s="9">
        <v>1</v>
      </c>
      <c r="AO346" s="9">
        <v>1</v>
      </c>
      <c r="AP346" s="9" t="s">
        <v>173</v>
      </c>
      <c r="AQ346" s="9"/>
      <c r="AR346" s="9"/>
      <c r="AS346" s="9">
        <v>92430403</v>
      </c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>
        <f t="shared" ref="BI346:BM346" si="113">BI317</f>
        <v>10000</v>
      </c>
      <c r="BJ346" s="9">
        <f t="shared" si="113"/>
        <v>0</v>
      </c>
      <c r="BK346" s="9">
        <f t="shared" si="113"/>
        <v>0</v>
      </c>
      <c r="BL346" s="9">
        <f t="shared" si="113"/>
        <v>0</v>
      </c>
      <c r="BM346" s="9">
        <f t="shared" si="113"/>
        <v>0</v>
      </c>
      <c r="BN346" s="9"/>
      <c r="BO346" s="9"/>
      <c r="BP346" s="9"/>
      <c r="BQ346" s="9"/>
      <c r="BR346" s="9"/>
      <c r="BS346" s="9"/>
      <c r="BT346" s="9"/>
      <c r="BU346" s="9" t="str">
        <f t="shared" si="106"/>
        <v/>
      </c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 t="str">
        <f t="shared" si="86"/>
        <v/>
      </c>
      <c r="CH346" s="9" t="str">
        <f t="shared" si="86"/>
        <v/>
      </c>
      <c r="CI346" s="9" t="str">
        <f t="shared" si="86"/>
        <v/>
      </c>
      <c r="CJ346" s="9" t="str">
        <f t="shared" si="86"/>
        <v/>
      </c>
      <c r="CK346" s="9" t="str">
        <f t="shared" si="86"/>
        <v/>
      </c>
      <c r="CL346" s="9" t="str">
        <f t="shared" si="86"/>
        <v/>
      </c>
      <c r="CM346" s="9" t="str">
        <f t="shared" si="86"/>
        <v/>
      </c>
      <c r="CN346" s="9" t="str">
        <f t="shared" si="86"/>
        <v/>
      </c>
      <c r="CO346" s="9" t="str">
        <f t="shared" si="86"/>
        <v/>
      </c>
    </row>
    <row r="347" spans="1:93" s="7" customFormat="1" ht="16.5" customHeight="1" x14ac:dyDescent="0.15">
      <c r="A347" s="9">
        <v>31034143</v>
      </c>
      <c r="B347" s="9" t="s">
        <v>168</v>
      </c>
      <c r="C347" s="9" t="s">
        <v>65</v>
      </c>
      <c r="D347" s="9">
        <v>1</v>
      </c>
      <c r="E347" s="9" t="str">
        <f t="shared" si="87"/>
        <v>guard2</v>
      </c>
      <c r="F347" s="9">
        <v>1</v>
      </c>
      <c r="G347" s="9" t="s">
        <v>105</v>
      </c>
      <c r="H347" s="9">
        <f>VLOOKUP($L347,怪物模板!$A:$N,MATCH(角色!H$1,模板表头,0),0)</f>
        <v>2</v>
      </c>
      <c r="I347" s="9" t="str">
        <f>VLOOKUP($L347,怪物模板!$A:$N,MATCH(角色!I$1,模板表头,0),0)</f>
        <v>mix</v>
      </c>
      <c r="J347" s="9"/>
      <c r="K347" s="9"/>
      <c r="L347" s="9" t="s">
        <v>424</v>
      </c>
      <c r="M347" s="9" t="str">
        <f>VLOOKUP($L347,怪物模板!$A:$N,MATCH(角色!M$1,模板表头,0),0)</f>
        <v>无对应英雄</v>
      </c>
      <c r="N347" s="9" t="str">
        <f>VLOOKUP($L347,怪物模板!$A:$N,MATCH(角色!N$1,模板表头,0),0)</f>
        <v>无技能</v>
      </c>
      <c r="O347" s="9" t="str">
        <f>VLOOKUP($L347,怪物模板!$A:$N,MATCH(角色!O$1,模板表头,0),0)</f>
        <v>male</v>
      </c>
      <c r="P347" s="9">
        <v>1</v>
      </c>
      <c r="Q347" s="9">
        <v>5</v>
      </c>
      <c r="R347" s="9">
        <f>VLOOKUP(P347,辅助表!$A$2:$B$10,2,FALSE)</f>
        <v>1</v>
      </c>
      <c r="S347" s="9" t="str">
        <f>VLOOKUP($L347,怪物模板!$A:$N,MATCH(角色!S$1,模板表头,0),0)</f>
        <v>order</v>
      </c>
      <c r="T347" s="9" t="s">
        <v>95</v>
      </c>
      <c r="U347" s="9"/>
      <c r="V347" s="9" t="s">
        <v>24</v>
      </c>
      <c r="W347" s="9" t="s">
        <v>170</v>
      </c>
      <c r="X347" s="9" t="s">
        <v>476</v>
      </c>
      <c r="Y347" s="9"/>
      <c r="Z347" s="9"/>
      <c r="AA347" s="9"/>
      <c r="AB347" s="9">
        <v>99</v>
      </c>
      <c r="AC347" s="9">
        <v>99</v>
      </c>
      <c r="AD347" s="9">
        <v>19</v>
      </c>
      <c r="AE347" s="26">
        <f t="shared" si="71"/>
        <v>3</v>
      </c>
      <c r="AF347" s="26">
        <f t="shared" si="72"/>
        <v>0</v>
      </c>
      <c r="AG347" s="9" t="str">
        <f>VLOOKUP($L347,怪物模板!$A:$N,MATCH(角色!AG$1,模板表头,0),0)</f>
        <v>misc.entity</v>
      </c>
      <c r="AH347" s="9" t="str">
        <f>IF(VLOOKUP($L347,怪物模板!$A:$N,MATCH(角色!AH$1,模板表头,0),0)=0,"",VLOOKUP($L347,怪物模板!$A:$N,MATCH(角色!AH$1,模板表头,0),0))</f>
        <v/>
      </c>
      <c r="AI347" s="9" t="str">
        <f>IF(VLOOKUP($L347,怪物模板!$A:$N,MATCH(角色!AI$1,模板表头,0),0)=0,"",VLOOKUP($L347,怪物模板!$A:$N,MATCH(角色!AI$1,模板表头,0),0))</f>
        <v/>
      </c>
      <c r="AJ347" s="9" t="str">
        <f>IF(VLOOKUP($L347,怪物模板!$A:$N,MATCH(角色!AJ$1,模板表头,0),0)=0,"",VLOOKUP($L347,怪物模板!$A:$N,MATCH(角色!AJ$1,模板表头,0),0))</f>
        <v/>
      </c>
      <c r="AK347" s="9" t="str">
        <f>IF(VLOOKUP($L347,怪物模板!$A:$N,MATCH(角色!AK$1,模板表头,0),0)=0,"",VLOOKUP($L347,怪物模板!$A:$N,MATCH(角色!AK$1,模板表头,0),0))</f>
        <v/>
      </c>
      <c r="AL347" s="9" t="str">
        <f>IF(VLOOKUP($L347,怪物模板!$A:$N,MATCH(角色!AL$1,模板表头,0),0)=0,"",VLOOKUP($L347,怪物模板!$A:$N,MATCH(角色!AL$1,模板表头,0),0))</f>
        <v/>
      </c>
      <c r="AM347" s="9" t="str">
        <f>VLOOKUP($L347,怪物模板!$A:$N,MATCH(角色!AM$1,模板表头,0),0)</f>
        <v>devils_door_new</v>
      </c>
      <c r="AN347" s="9">
        <v>1.2</v>
      </c>
      <c r="AO347" s="9">
        <v>1</v>
      </c>
      <c r="AP347" s="9" t="s">
        <v>173</v>
      </c>
      <c r="AQ347" s="9"/>
      <c r="AR347" s="9"/>
      <c r="AS347" s="9">
        <v>92430403</v>
      </c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>
        <f t="shared" ref="BI347:BM347" si="114">BI318</f>
        <v>10000</v>
      </c>
      <c r="BJ347" s="9">
        <f t="shared" si="114"/>
        <v>0</v>
      </c>
      <c r="BK347" s="9">
        <f t="shared" si="114"/>
        <v>0</v>
      </c>
      <c r="BL347" s="9">
        <f t="shared" si="114"/>
        <v>0</v>
      </c>
      <c r="BM347" s="9">
        <f t="shared" si="114"/>
        <v>0</v>
      </c>
      <c r="BN347" s="9"/>
      <c r="BO347" s="9"/>
      <c r="BP347" s="9"/>
      <c r="BQ347" s="9"/>
      <c r="BR347" s="9"/>
      <c r="BS347" s="9"/>
      <c r="BT347" s="9"/>
      <c r="BU347" s="9" t="str">
        <f t="shared" si="106"/>
        <v/>
      </c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 t="str">
        <f t="shared" si="86"/>
        <v/>
      </c>
      <c r="CH347" s="9" t="str">
        <f t="shared" si="86"/>
        <v/>
      </c>
      <c r="CI347" s="9" t="str">
        <f t="shared" si="86"/>
        <v/>
      </c>
      <c r="CJ347" s="9" t="str">
        <f t="shared" si="86"/>
        <v/>
      </c>
      <c r="CK347" s="9" t="str">
        <f t="shared" si="86"/>
        <v/>
      </c>
      <c r="CL347" s="9" t="str">
        <f t="shared" si="86"/>
        <v/>
      </c>
      <c r="CM347" s="9" t="str">
        <f t="shared" si="86"/>
        <v/>
      </c>
      <c r="CN347" s="9" t="str">
        <f t="shared" si="86"/>
        <v/>
      </c>
      <c r="CO347" s="9" t="str">
        <f t="shared" si="86"/>
        <v/>
      </c>
    </row>
    <row r="348" spans="1:93" s="7" customFormat="1" ht="16.5" customHeight="1" x14ac:dyDescent="0.15">
      <c r="A348" s="9">
        <v>31034144</v>
      </c>
      <c r="B348" s="9" t="s">
        <v>168</v>
      </c>
      <c r="C348" s="9" t="s">
        <v>62</v>
      </c>
      <c r="D348" s="9">
        <v>1</v>
      </c>
      <c r="E348" s="9" t="str">
        <f t="shared" si="87"/>
        <v>guard2</v>
      </c>
      <c r="F348" s="9">
        <v>1</v>
      </c>
      <c r="G348" s="9" t="s">
        <v>105</v>
      </c>
      <c r="H348" s="9">
        <f>VLOOKUP($L348,怪物模板!$A:$N,MATCH(角色!H$1,模板表头,0),0)</f>
        <v>2</v>
      </c>
      <c r="I348" s="9" t="str">
        <f>VLOOKUP($L348,怪物模板!$A:$N,MATCH(角色!I$1,模板表头,0),0)</f>
        <v>mix</v>
      </c>
      <c r="J348" s="9"/>
      <c r="K348" s="9"/>
      <c r="L348" s="9" t="s">
        <v>424</v>
      </c>
      <c r="M348" s="9" t="str">
        <f>VLOOKUP($L348,怪物模板!$A:$N,MATCH(角色!M$1,模板表头,0),0)</f>
        <v>无对应英雄</v>
      </c>
      <c r="N348" s="9" t="str">
        <f>VLOOKUP($L348,怪物模板!$A:$N,MATCH(角色!N$1,模板表头,0),0)</f>
        <v>无技能</v>
      </c>
      <c r="O348" s="9" t="str">
        <f>VLOOKUP($L348,怪物模板!$A:$N,MATCH(角色!O$1,模板表头,0),0)</f>
        <v>male</v>
      </c>
      <c r="P348" s="9">
        <v>1</v>
      </c>
      <c r="Q348" s="9">
        <v>5</v>
      </c>
      <c r="R348" s="9">
        <f>VLOOKUP(P348,辅助表!$A$2:$B$10,2,FALSE)</f>
        <v>1</v>
      </c>
      <c r="S348" s="9" t="str">
        <f>VLOOKUP($L348,怪物模板!$A:$N,MATCH(角色!S$1,模板表头,0),0)</f>
        <v>order</v>
      </c>
      <c r="T348" s="9" t="s">
        <v>95</v>
      </c>
      <c r="U348" s="9"/>
      <c r="V348" s="9" t="s">
        <v>24</v>
      </c>
      <c r="W348" s="9" t="s">
        <v>170</v>
      </c>
      <c r="X348" s="9" t="s">
        <v>476</v>
      </c>
      <c r="Y348" s="9"/>
      <c r="Z348" s="9"/>
      <c r="AA348" s="9"/>
      <c r="AB348" s="9">
        <v>99</v>
      </c>
      <c r="AC348" s="9">
        <v>99</v>
      </c>
      <c r="AD348" s="9">
        <v>19</v>
      </c>
      <c r="AE348" s="26">
        <f t="shared" si="71"/>
        <v>3</v>
      </c>
      <c r="AF348" s="26">
        <f t="shared" si="72"/>
        <v>0</v>
      </c>
      <c r="AG348" s="9" t="str">
        <f>VLOOKUP($L348,怪物模板!$A:$N,MATCH(角色!AG$1,模板表头,0),0)</f>
        <v>misc.entity</v>
      </c>
      <c r="AH348" s="9" t="str">
        <f>IF(VLOOKUP($L348,怪物模板!$A:$N,MATCH(角色!AH$1,模板表头,0),0)=0,"",VLOOKUP($L348,怪物模板!$A:$N,MATCH(角色!AH$1,模板表头,0),0))</f>
        <v/>
      </c>
      <c r="AI348" s="9" t="str">
        <f>IF(VLOOKUP($L348,怪物模板!$A:$N,MATCH(角色!AI$1,模板表头,0),0)=0,"",VLOOKUP($L348,怪物模板!$A:$N,MATCH(角色!AI$1,模板表头,0),0))</f>
        <v/>
      </c>
      <c r="AJ348" s="9" t="str">
        <f>IF(VLOOKUP($L348,怪物模板!$A:$N,MATCH(角色!AJ$1,模板表头,0),0)=0,"",VLOOKUP($L348,怪物模板!$A:$N,MATCH(角色!AJ$1,模板表头,0),0))</f>
        <v/>
      </c>
      <c r="AK348" s="9" t="str">
        <f>IF(VLOOKUP($L348,怪物模板!$A:$N,MATCH(角色!AK$1,模板表头,0),0)=0,"",VLOOKUP($L348,怪物模板!$A:$N,MATCH(角色!AK$1,模板表头,0),0))</f>
        <v/>
      </c>
      <c r="AL348" s="9" t="str">
        <f>IF(VLOOKUP($L348,怪物模板!$A:$N,MATCH(角色!AL$1,模板表头,0),0)=0,"",VLOOKUP($L348,怪物模板!$A:$N,MATCH(角色!AL$1,模板表头,0),0))</f>
        <v/>
      </c>
      <c r="AM348" s="9" t="str">
        <f>VLOOKUP($L348,怪物模板!$A:$N,MATCH(角色!AM$1,模板表头,0),0)</f>
        <v>devils_door_new</v>
      </c>
      <c r="AN348" s="9">
        <v>1</v>
      </c>
      <c r="AO348" s="9">
        <v>1</v>
      </c>
      <c r="AP348" s="9" t="s">
        <v>173</v>
      </c>
      <c r="AQ348" s="9"/>
      <c r="AR348" s="9"/>
      <c r="AS348" s="9">
        <v>92430403</v>
      </c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>
        <f t="shared" ref="BI348:BM348" si="115">BI319</f>
        <v>10000</v>
      </c>
      <c r="BJ348" s="9">
        <f t="shared" si="115"/>
        <v>0</v>
      </c>
      <c r="BK348" s="9">
        <f t="shared" si="115"/>
        <v>0</v>
      </c>
      <c r="BL348" s="9">
        <f t="shared" si="115"/>
        <v>0</v>
      </c>
      <c r="BM348" s="9">
        <f t="shared" si="115"/>
        <v>0</v>
      </c>
      <c r="BN348" s="9"/>
      <c r="BO348" s="9"/>
      <c r="BP348" s="9"/>
      <c r="BQ348" s="9"/>
      <c r="BR348" s="9"/>
      <c r="BS348" s="9"/>
      <c r="BT348" s="9"/>
      <c r="BU348" s="9" t="str">
        <f t="shared" si="106"/>
        <v/>
      </c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 t="str">
        <f t="shared" si="86"/>
        <v/>
      </c>
      <c r="CH348" s="9" t="str">
        <f t="shared" si="86"/>
        <v/>
      </c>
      <c r="CI348" s="9" t="str">
        <f t="shared" si="86"/>
        <v/>
      </c>
      <c r="CJ348" s="9" t="str">
        <f t="shared" si="86"/>
        <v/>
      </c>
      <c r="CK348" s="9" t="str">
        <f t="shared" si="86"/>
        <v/>
      </c>
      <c r="CL348" s="9" t="str">
        <f t="shared" si="86"/>
        <v/>
      </c>
      <c r="CM348" s="9" t="str">
        <f t="shared" si="86"/>
        <v/>
      </c>
      <c r="CN348" s="9" t="str">
        <f t="shared" si="86"/>
        <v/>
      </c>
      <c r="CO348" s="9" t="str">
        <f t="shared" si="86"/>
        <v/>
      </c>
    </row>
    <row r="349" spans="1:93" s="7" customFormat="1" ht="16.5" customHeight="1" x14ac:dyDescent="0.15">
      <c r="A349" s="9">
        <v>31034145</v>
      </c>
      <c r="B349" s="9" t="s">
        <v>259</v>
      </c>
      <c r="C349" s="9" t="s">
        <v>249</v>
      </c>
      <c r="D349" s="9">
        <v>1</v>
      </c>
      <c r="E349" s="9" t="str">
        <f t="shared" si="87"/>
        <v>guard2</v>
      </c>
      <c r="F349" s="9">
        <v>1</v>
      </c>
      <c r="G349" s="9" t="s">
        <v>104</v>
      </c>
      <c r="H349" s="9">
        <f>VLOOKUP($L349,怪物模板!$A:$N,MATCH(角色!H$1,模板表头,0),0)</f>
        <v>2</v>
      </c>
      <c r="I349" s="9" t="str">
        <f>VLOOKUP($L349,怪物模板!$A:$N,MATCH(角色!I$1,模板表头,0),0)</f>
        <v>mix</v>
      </c>
      <c r="J349" s="9"/>
      <c r="K349" s="9" t="s">
        <v>442</v>
      </c>
      <c r="L349" s="9" t="s">
        <v>425</v>
      </c>
      <c r="M349" s="9" t="str">
        <f>VLOOKUP($L349,怪物模板!$A:$N,MATCH(角色!M$1,模板表头,0),0)</f>
        <v>无对应英雄</v>
      </c>
      <c r="N349" s="9" t="str">
        <f>VLOOKUP($L349,怪物模板!$A:$N,MATCH(角色!N$1,模板表头,0),0)</f>
        <v>统一模板</v>
      </c>
      <c r="O349" s="9" t="str">
        <f>VLOOKUP($L349,怪物模板!$A:$N,MATCH(角色!O$1,模板表头,0),0)</f>
        <v>male</v>
      </c>
      <c r="P349" s="9">
        <v>1</v>
      </c>
      <c r="Q349" s="9">
        <v>5</v>
      </c>
      <c r="R349" s="9">
        <f>VLOOKUP(P349,辅助表!$A$2:$B$10,2,FALSE)</f>
        <v>1</v>
      </c>
      <c r="S349" s="9" t="str">
        <f>VLOOKUP($L349,怪物模板!$A:$N,MATCH(角色!S$1,模板表头,0),0)</f>
        <v>order</v>
      </c>
      <c r="T349" s="9" t="s">
        <v>95</v>
      </c>
      <c r="U349" s="9"/>
      <c r="V349" s="9" t="s">
        <v>24</v>
      </c>
      <c r="W349" s="9" t="s">
        <v>170</v>
      </c>
      <c r="X349" s="9"/>
      <c r="Y349" s="9">
        <v>13999548</v>
      </c>
      <c r="Z349" s="9"/>
      <c r="AA349" s="9"/>
      <c r="AB349" s="9">
        <v>99</v>
      </c>
      <c r="AC349" s="9">
        <v>99</v>
      </c>
      <c r="AD349" s="9"/>
      <c r="AE349" s="26">
        <f t="shared" si="71"/>
        <v>3</v>
      </c>
      <c r="AF349" s="26">
        <f t="shared" si="72"/>
        <v>0</v>
      </c>
      <c r="AG349" s="9" t="str">
        <f>VLOOKUP($L349,怪物模板!$A:$N,MATCH(角色!AG$1,模板表头,0),0)</f>
        <v>misc.entity</v>
      </c>
      <c r="AH349" s="9" t="str">
        <f>IF(VLOOKUP($L349,怪物模板!$A:$N,MATCH(角色!AH$1,模板表头,0),0)=0,"",VLOOKUP($L349,怪物模板!$A:$N,MATCH(角色!AH$1,模板表头,0),0))</f>
        <v/>
      </c>
      <c r="AI349" s="9" t="str">
        <f>IF(VLOOKUP($L349,怪物模板!$A:$N,MATCH(角色!AI$1,模板表头,0),0)=0,"",VLOOKUP($L349,怪物模板!$A:$N,MATCH(角色!AI$1,模板表头,0),0))</f>
        <v/>
      </c>
      <c r="AJ349" s="9" t="str">
        <f>IF(VLOOKUP($L349,怪物模板!$A:$N,MATCH(角色!AJ$1,模板表头,0),0)=0,"",VLOOKUP($L349,怪物模板!$A:$N,MATCH(角色!AJ$1,模板表头,0),0))</f>
        <v/>
      </c>
      <c r="AK349" s="9" t="str">
        <f>IF(VLOOKUP($L349,怪物模板!$A:$N,MATCH(角色!AK$1,模板表头,0),0)=0,"",VLOOKUP($L349,怪物模板!$A:$N,MATCH(角色!AK$1,模板表头,0),0))</f>
        <v/>
      </c>
      <c r="AL349" s="9" t="str">
        <f>IF(VLOOKUP($L349,怪物模板!$A:$N,MATCH(角色!AL$1,模板表头,0),0)=0,"",VLOOKUP($L349,怪物模板!$A:$N,MATCH(角色!AL$1,模板表头,0),0))</f>
        <v/>
      </c>
      <c r="AM349" s="9" t="str">
        <f>VLOOKUP($L349,怪物模板!$A:$N,MATCH(角色!AM$1,模板表头,0),0)</f>
        <v>panda_statue</v>
      </c>
      <c r="AN349" s="9">
        <v>1.2</v>
      </c>
      <c r="AO349" s="9">
        <v>1</v>
      </c>
      <c r="AP349" s="9" t="s">
        <v>250</v>
      </c>
      <c r="AQ349" s="9"/>
      <c r="AR349" s="9"/>
      <c r="AS349" s="9"/>
      <c r="AT349" s="9">
        <v>92430405</v>
      </c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>
        <f t="shared" ref="BI349:BM349" si="116">BI320</f>
        <v>20000</v>
      </c>
      <c r="BJ349" s="9">
        <f t="shared" si="116"/>
        <v>0</v>
      </c>
      <c r="BK349" s="9">
        <f t="shared" si="116"/>
        <v>0</v>
      </c>
      <c r="BL349" s="9">
        <f t="shared" si="116"/>
        <v>0</v>
      </c>
      <c r="BM349" s="9">
        <f t="shared" si="116"/>
        <v>0</v>
      </c>
      <c r="BN349" s="9"/>
      <c r="BO349" s="9"/>
      <c r="BP349" s="9"/>
      <c r="BQ349" s="9"/>
      <c r="BR349" s="9"/>
      <c r="BS349" s="9"/>
      <c r="BT349" s="9"/>
      <c r="BU349" s="9" t="str">
        <f t="shared" si="106"/>
        <v/>
      </c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 t="str">
        <f t="shared" si="86"/>
        <v/>
      </c>
      <c r="CH349" s="9" t="str">
        <f t="shared" si="86"/>
        <v/>
      </c>
      <c r="CI349" s="9" t="str">
        <f t="shared" si="86"/>
        <v/>
      </c>
      <c r="CJ349" s="9" t="str">
        <f t="shared" si="86"/>
        <v/>
      </c>
      <c r="CK349" s="9" t="str">
        <f t="shared" si="86"/>
        <v/>
      </c>
      <c r="CL349" s="9" t="str">
        <f t="shared" si="86"/>
        <v/>
      </c>
      <c r="CM349" s="9" t="str">
        <f t="shared" si="86"/>
        <v/>
      </c>
      <c r="CN349" s="9" t="str">
        <f t="shared" si="86"/>
        <v/>
      </c>
      <c r="CO349" s="9" t="str">
        <f t="shared" si="86"/>
        <v/>
      </c>
    </row>
    <row r="350" spans="1:93" s="7" customFormat="1" ht="16.5" customHeight="1" x14ac:dyDescent="0.15">
      <c r="A350" s="9">
        <v>31034148</v>
      </c>
      <c r="B350" s="9" t="s">
        <v>254</v>
      </c>
      <c r="C350" s="9"/>
      <c r="D350" s="9">
        <v>1</v>
      </c>
      <c r="E350" s="9" t="str">
        <f t="shared" si="87"/>
        <v>guard2</v>
      </c>
      <c r="F350" s="9">
        <v>1</v>
      </c>
      <c r="G350" s="9" t="s">
        <v>104</v>
      </c>
      <c r="H350" s="9">
        <f>VLOOKUP($L350,怪物模板!$A:$N,MATCH(角色!H$1,模板表头,0),0)</f>
        <v>2</v>
      </c>
      <c r="I350" s="9" t="str">
        <f>VLOOKUP($L350,怪物模板!$A:$N,MATCH(角色!I$1,模板表头,0),0)</f>
        <v>mag</v>
      </c>
      <c r="J350" s="9"/>
      <c r="K350" s="9" t="s">
        <v>253</v>
      </c>
      <c r="L350" s="9" t="s">
        <v>423</v>
      </c>
      <c r="M350" s="9" t="str">
        <f>VLOOKUP($L350,怪物模板!$A:$N,MATCH(角色!M$1,模板表头,0),0)</f>
        <v>无对应英雄</v>
      </c>
      <c r="N350" s="9" t="str">
        <f>VLOOKUP($L350,怪物模板!$A:$N,MATCH(角色!N$1,模板表头,0),0)</f>
        <v>统一模板</v>
      </c>
      <c r="O350" s="9" t="str">
        <f>VLOOKUP($L350,怪物模板!$A:$N,MATCH(角色!O$1,模板表头,0),0)</f>
        <v>male</v>
      </c>
      <c r="P350" s="9">
        <v>1</v>
      </c>
      <c r="Q350" s="9">
        <v>1</v>
      </c>
      <c r="R350" s="9">
        <f>VLOOKUP(P350,[2]辅助表!$A$2:$B$10,2,FALSE)</f>
        <v>1</v>
      </c>
      <c r="S350" s="9" t="str">
        <f>VLOOKUP($L350,怪物模板!$A:$N,MATCH(角色!S$1,模板表头,0),0)</f>
        <v>order</v>
      </c>
      <c r="T350" s="9" t="s">
        <v>95</v>
      </c>
      <c r="U350" s="9" t="s">
        <v>271</v>
      </c>
      <c r="V350" s="9" t="s">
        <v>70</v>
      </c>
      <c r="W350" s="9" t="s">
        <v>252</v>
      </c>
      <c r="X350" s="9"/>
      <c r="Y350" s="9"/>
      <c r="Z350" s="9"/>
      <c r="AA350" s="9"/>
      <c r="AB350" s="9">
        <v>4</v>
      </c>
      <c r="AC350" s="9">
        <v>6</v>
      </c>
      <c r="AD350" s="9"/>
      <c r="AE350" s="26">
        <f t="shared" si="71"/>
        <v>3</v>
      </c>
      <c r="AF350" s="26">
        <f t="shared" si="72"/>
        <v>0</v>
      </c>
      <c r="AG350" s="9" t="str">
        <f>VLOOKUP($L350,怪物模板!$A:$N,MATCH(角色!AG$1,模板表头,0),0)</f>
        <v>misc.entity</v>
      </c>
      <c r="AH350" s="9" t="str">
        <f>IF(VLOOKUP($L350,怪物模板!$A:$N,MATCH(角色!AH$1,模板表头,0),0)=0,"",VLOOKUP($L350,怪物模板!$A:$N,MATCH(角色!AH$1,模板表头,0),0))</f>
        <v/>
      </c>
      <c r="AI350" s="9" t="str">
        <f>IF(VLOOKUP($L350,怪物模板!$A:$N,MATCH(角色!AI$1,模板表头,0),0)=0,"",VLOOKUP($L350,怪物模板!$A:$N,MATCH(角色!AI$1,模板表头,0),0))</f>
        <v/>
      </c>
      <c r="AJ350" s="9" t="str">
        <f>IF(VLOOKUP($L350,怪物模板!$A:$N,MATCH(角色!AJ$1,模板表头,0),0)=0,"",VLOOKUP($L350,怪物模板!$A:$N,MATCH(角色!AJ$1,模板表头,0),0))</f>
        <v/>
      </c>
      <c r="AK350" s="9" t="str">
        <f>IF(VLOOKUP($L350,怪物模板!$A:$N,MATCH(角色!AK$1,模板表头,0),0)=0,"",VLOOKUP($L350,怪物模板!$A:$N,MATCH(角色!AK$1,模板表头,0),0))</f>
        <v/>
      </c>
      <c r="AL350" s="9" t="str">
        <f>IF(VLOOKUP($L350,怪物模板!$A:$N,MATCH(角色!AL$1,模板表头,0),0)=0,"",VLOOKUP($L350,怪物模板!$A:$N,MATCH(角色!AL$1,模板表头,0),0))</f>
        <v/>
      </c>
      <c r="AM350" s="9" t="str">
        <f>VLOOKUP($L350,怪物模板!$A:$N,MATCH(角色!AM$1,模板表头,0),0)</f>
        <v>treasure_gold</v>
      </c>
      <c r="AN350" s="9">
        <v>1</v>
      </c>
      <c r="AO350" s="9">
        <v>1</v>
      </c>
      <c r="AP350" s="9"/>
      <c r="AQ350" s="9"/>
      <c r="AR350" s="9"/>
      <c r="AS350" s="9">
        <v>92430404</v>
      </c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>
        <f t="shared" ref="BI350:BM350" si="117">BI321</f>
        <v>-7000</v>
      </c>
      <c r="BJ350" s="9">
        <f t="shared" si="117"/>
        <v>0</v>
      </c>
      <c r="BK350" s="9">
        <f t="shared" si="117"/>
        <v>0</v>
      </c>
      <c r="BL350" s="9">
        <f t="shared" si="117"/>
        <v>0</v>
      </c>
      <c r="BM350" s="9">
        <f t="shared" si="117"/>
        <v>0</v>
      </c>
      <c r="BN350" s="9"/>
      <c r="BO350" s="9">
        <v>-10000</v>
      </c>
      <c r="BP350" s="9"/>
      <c r="BQ350" s="9"/>
      <c r="BR350" s="9">
        <v>-10000</v>
      </c>
      <c r="BS350" s="9"/>
      <c r="BT350" s="9"/>
      <c r="BU350" s="9" t="str">
        <f t="shared" si="106"/>
        <v/>
      </c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 t="str">
        <f t="shared" si="83"/>
        <v/>
      </c>
      <c r="CH350" s="9" t="str">
        <f t="shared" si="83"/>
        <v/>
      </c>
      <c r="CI350" s="9" t="str">
        <f t="shared" si="83"/>
        <v/>
      </c>
      <c r="CJ350" s="9" t="str">
        <f t="shared" si="83"/>
        <v/>
      </c>
      <c r="CK350" s="9" t="str">
        <f t="shared" si="83"/>
        <v/>
      </c>
      <c r="CL350" s="9" t="str">
        <f t="shared" si="83"/>
        <v/>
      </c>
      <c r="CM350" s="9" t="str">
        <f t="shared" si="83"/>
        <v/>
      </c>
      <c r="CN350" s="9" t="str">
        <f t="shared" si="83"/>
        <v/>
      </c>
      <c r="CO350" s="9" t="str">
        <f t="shared" si="83"/>
        <v/>
      </c>
    </row>
    <row r="351" spans="1:93" s="12" customFormat="1" ht="16.5" customHeight="1" x14ac:dyDescent="0.15">
      <c r="A351" s="26">
        <v>31034201</v>
      </c>
      <c r="B351" s="26" t="s">
        <v>159</v>
      </c>
      <c r="C351" s="26" t="s">
        <v>281</v>
      </c>
      <c r="D351" s="26">
        <v>5</v>
      </c>
      <c r="E351" s="26" t="s">
        <v>265</v>
      </c>
      <c r="F351" s="26">
        <v>1</v>
      </c>
      <c r="G351" s="26" t="s">
        <v>104</v>
      </c>
      <c r="H351" s="9">
        <f>VLOOKUP($L351,怪物模板!$A:$N,MATCH(角色!H$1,模板表头,0),0)</f>
        <v>1</v>
      </c>
      <c r="I351" s="26" t="str">
        <f>VLOOKUP($L351,怪物模板!$A:$N,MATCH(角色!I$1,模板表头,0),0)</f>
        <v>phy</v>
      </c>
      <c r="J351" s="26"/>
      <c r="K351" s="26"/>
      <c r="L351" s="26" t="s">
        <v>376</v>
      </c>
      <c r="M351" s="26" t="str">
        <f>VLOOKUP($L351,怪物模板!$A:$N,MATCH(角色!M$1,模板表头,0),0)</f>
        <v>无对应英雄</v>
      </c>
      <c r="N351" s="26" t="str">
        <f>VLOOKUP($L351,怪物模板!$A:$N,MATCH(角色!N$1,模板表头,0),0)</f>
        <v>统一模板</v>
      </c>
      <c r="O351" s="9" t="str">
        <f>VLOOKUP($L351,怪物模板!$A:$N,MATCH(角色!O$1,模板表头,0),0)</f>
        <v>male</v>
      </c>
      <c r="P351" s="26">
        <v>2</v>
      </c>
      <c r="Q351" s="26">
        <v>2</v>
      </c>
      <c r="R351" s="26">
        <f>VLOOKUP(P351,辅助表!$A$2:$B$10,2,FALSE)</f>
        <v>2</v>
      </c>
      <c r="S351" s="26" t="str">
        <f>VLOOKUP($L351,怪物模板!$A:$N,MATCH(角色!S$1,模板表头,0),0)</f>
        <v>chaos</v>
      </c>
      <c r="T351" s="26" t="s">
        <v>39</v>
      </c>
      <c r="U351" s="26"/>
      <c r="V351" s="26" t="s">
        <v>476</v>
      </c>
      <c r="W351" s="26" t="s">
        <v>258</v>
      </c>
      <c r="X351" s="26"/>
      <c r="Y351" s="26"/>
      <c r="Z351" s="26"/>
      <c r="AA351" s="26"/>
      <c r="AB351" s="26">
        <v>99</v>
      </c>
      <c r="AC351" s="26">
        <v>99</v>
      </c>
      <c r="AD351" s="26"/>
      <c r="AE351" s="26">
        <f t="shared" si="71"/>
        <v>3</v>
      </c>
      <c r="AF351" s="26">
        <f t="shared" si="72"/>
        <v>0</v>
      </c>
      <c r="AG351" s="26" t="str">
        <f>VLOOKUP($L351,怪物模板!$A:$N,MATCH(角色!AG$1,模板表头,0),0)</f>
        <v>misc.5skills</v>
      </c>
      <c r="AH351" s="26">
        <f>IF(VLOOKUP($L351,怪物模板!$A:$N,MATCH(角色!AH$1,模板表头,0),0)=0,"",VLOOKUP($L351,怪物模板!$A:$N,MATCH(角色!AH$1,模板表头,0),0))</f>
        <v>11999011</v>
      </c>
      <c r="AI351" s="26">
        <f>IF(VLOOKUP($L351,怪物模板!$A:$N,MATCH(角色!AI$1,模板表头,0),0)=0,"",VLOOKUP($L351,怪物模板!$A:$N,MATCH(角色!AI$1,模板表头,0),0))</f>
        <v>11999012</v>
      </c>
      <c r="AJ351" s="26" t="str">
        <f>IF(VLOOKUP($L351,怪物模板!$A:$N,MATCH(角色!AJ$1,模板表头,0),0)=0,"",VLOOKUP($L351,怪物模板!$A:$N,MATCH(角色!AJ$1,模板表头,0),0))</f>
        <v/>
      </c>
      <c r="AK351" s="26" t="str">
        <f>IF(VLOOKUP($L351,怪物模板!$A:$N,MATCH(角色!AK$1,模板表头,0),0)=0,"",VLOOKUP($L351,怪物模板!$A:$N,MATCH(角色!AK$1,模板表头,0),0))</f>
        <v/>
      </c>
      <c r="AL351" s="26" t="str">
        <f>IF(VLOOKUP($L351,怪物模板!$A:$N,MATCH(角色!AL$1,模板表头,0),0)=0,"",VLOOKUP($L351,怪物模板!$A:$N,MATCH(角色!AL$1,模板表头,0),0))</f>
        <v/>
      </c>
      <c r="AM351" s="26" t="str">
        <f>VLOOKUP($L351,怪物模板!$A:$N,MATCH(角色!AM$1,模板表头,0),0)</f>
        <v>medievil</v>
      </c>
      <c r="AN351" s="26">
        <f>IF(T351="monster",0.8,IF(T351="boss",1.3,IF(T351="entity",1,IF(T351="guard",1.5,1))))</f>
        <v>0.8</v>
      </c>
      <c r="AO351" s="26">
        <v>1</v>
      </c>
      <c r="AP351" s="26"/>
      <c r="AQ351" s="26"/>
      <c r="AR351" s="26"/>
      <c r="AS351" s="26"/>
      <c r="AT351" s="26"/>
      <c r="AU351" s="26"/>
      <c r="AV351" s="26"/>
      <c r="AW351" s="26"/>
      <c r="AX351" s="26"/>
      <c r="AY351" s="26"/>
      <c r="AZ351" s="26"/>
      <c r="BA351" s="26"/>
      <c r="BB351" s="26"/>
      <c r="BC351" s="26"/>
      <c r="BD351" s="26"/>
      <c r="BE351" s="26"/>
      <c r="BF351" s="26"/>
      <c r="BG351" s="26"/>
      <c r="BH351" s="26"/>
      <c r="BI351" s="9">
        <f t="shared" ref="BI351:BM351" si="118">BI322</f>
        <v>5000</v>
      </c>
      <c r="BJ351" s="9">
        <f t="shared" si="118"/>
        <v>5000</v>
      </c>
      <c r="BK351" s="9">
        <f t="shared" si="118"/>
        <v>0</v>
      </c>
      <c r="BL351" s="9">
        <f t="shared" si="118"/>
        <v>0</v>
      </c>
      <c r="BM351" s="9">
        <f t="shared" si="118"/>
        <v>20000</v>
      </c>
      <c r="BN351" s="26"/>
      <c r="BO351" s="26"/>
      <c r="BP351" s="26"/>
      <c r="BQ351" s="26"/>
      <c r="BR351" s="26"/>
      <c r="BS351" s="26"/>
      <c r="BT351" s="26"/>
      <c r="BU351" s="26">
        <f t="shared" si="106"/>
        <v>-0.9</v>
      </c>
      <c r="BV351" s="26"/>
      <c r="BW351" s="26"/>
      <c r="BX351" s="26"/>
      <c r="BY351" s="26"/>
      <c r="BZ351" s="26"/>
      <c r="CA351" s="26"/>
      <c r="CB351" s="26"/>
      <c r="CC351" s="26"/>
      <c r="CD351" s="26"/>
      <c r="CE351" s="26"/>
      <c r="CF351" s="26"/>
      <c r="CG351" s="26" t="str">
        <f>IF($G351="boss",5000,"")</f>
        <v/>
      </c>
      <c r="CH351" s="26" t="str">
        <f t="shared" si="83"/>
        <v/>
      </c>
      <c r="CI351" s="26" t="str">
        <f t="shared" si="83"/>
        <v/>
      </c>
      <c r="CJ351" s="26" t="str">
        <f t="shared" si="83"/>
        <v/>
      </c>
      <c r="CK351" s="26" t="str">
        <f t="shared" si="83"/>
        <v/>
      </c>
      <c r="CL351" s="26" t="str">
        <f t="shared" si="83"/>
        <v/>
      </c>
      <c r="CM351" s="26" t="str">
        <f t="shared" si="83"/>
        <v/>
      </c>
      <c r="CN351" s="26" t="str">
        <f t="shared" si="83"/>
        <v/>
      </c>
      <c r="CO351" s="26" t="str">
        <f t="shared" si="83"/>
        <v/>
      </c>
    </row>
    <row r="352" spans="1:93" s="12" customFormat="1" ht="16.5" customHeight="1" x14ac:dyDescent="0.15">
      <c r="A352" s="26">
        <v>31034202</v>
      </c>
      <c r="B352" s="26" t="s">
        <v>175</v>
      </c>
      <c r="C352" s="26" t="s">
        <v>282</v>
      </c>
      <c r="D352" s="26">
        <v>7</v>
      </c>
      <c r="E352" s="26" t="str">
        <f>E351</f>
        <v>guard3</v>
      </c>
      <c r="F352" s="26">
        <v>2</v>
      </c>
      <c r="G352" s="26" t="s">
        <v>105</v>
      </c>
      <c r="H352" s="9">
        <f>VLOOKUP($L352,怪物模板!$A:$N,MATCH(角色!H$1,模板表头,0),0)</f>
        <v>4</v>
      </c>
      <c r="I352" s="26" t="str">
        <f>VLOOKUP($L352,怪物模板!$A:$N,MATCH(角色!I$1,模板表头,0),0)</f>
        <v>phy</v>
      </c>
      <c r="J352" s="26"/>
      <c r="K352" s="26"/>
      <c r="L352" s="26" t="s">
        <v>399</v>
      </c>
      <c r="M352" s="26" t="str">
        <f>VLOOKUP($L352,怪物模板!$A:$N,MATCH(角色!M$1,模板表头,0),0)</f>
        <v>骷髅法师</v>
      </c>
      <c r="N352" s="26" t="str">
        <f>VLOOKUP($L352,怪物模板!$A:$N,MATCH(角色!N$1,模板表头,0),0)</f>
        <v>统一模板</v>
      </c>
      <c r="O352" s="9" t="str">
        <f>VLOOKUP($L352,怪物模板!$A:$N,MATCH(角色!O$1,模板表头,0),0)</f>
        <v>male</v>
      </c>
      <c r="P352" s="26">
        <v>3</v>
      </c>
      <c r="Q352" s="26">
        <v>2</v>
      </c>
      <c r="R352" s="26">
        <f>VLOOKUP(P352,辅助表!$A$2:$B$10,2,FALSE)</f>
        <v>2</v>
      </c>
      <c r="S352" s="26" t="str">
        <f>VLOOKUP($L352,怪物模板!$A:$N,MATCH(角色!S$1,模板表头,0),0)</f>
        <v>horde</v>
      </c>
      <c r="T352" s="26" t="s">
        <v>39</v>
      </c>
      <c r="U352" s="26"/>
      <c r="V352" s="26" t="s">
        <v>476</v>
      </c>
      <c r="W352" s="26" t="s">
        <v>258</v>
      </c>
      <c r="X352" s="26"/>
      <c r="Y352" s="26"/>
      <c r="Z352" s="26"/>
      <c r="AA352" s="26"/>
      <c r="AB352" s="26">
        <v>99</v>
      </c>
      <c r="AC352" s="26">
        <v>99</v>
      </c>
      <c r="AD352" s="26"/>
      <c r="AE352" s="26">
        <f t="shared" si="71"/>
        <v>3</v>
      </c>
      <c r="AF352" s="26">
        <f t="shared" si="72"/>
        <v>0</v>
      </c>
      <c r="AG352" s="26" t="str">
        <f>VLOOKUP($L352,怪物模板!$A:$N,MATCH(角色!AG$1,模板表头,0),0)</f>
        <v>healer.blood_priest</v>
      </c>
      <c r="AH352" s="26">
        <f>IF(VLOOKUP($L352,怪物模板!$A:$N,MATCH(角色!AH$1,模板表头,0),0)=0,"",VLOOKUP($L352,怪物模板!$A:$N,MATCH(角色!AH$1,模板表头,0),0))</f>
        <v>11999015</v>
      </c>
      <c r="AI352" s="26">
        <f>IF(VLOOKUP($L352,怪物模板!$A:$N,MATCH(角色!AI$1,模板表头,0),0)=0,"",VLOOKUP($L352,怪物模板!$A:$N,MATCH(角色!AI$1,模板表头,0),0))</f>
        <v>11999016</v>
      </c>
      <c r="AJ352" s="26" t="str">
        <f>IF(VLOOKUP($L352,怪物模板!$A:$N,MATCH(角色!AJ$1,模板表头,0),0)=0,"",VLOOKUP($L352,怪物模板!$A:$N,MATCH(角色!AJ$1,模板表头,0),0))</f>
        <v/>
      </c>
      <c r="AK352" s="26" t="str">
        <f>IF(VLOOKUP($L352,怪物模板!$A:$N,MATCH(角色!AK$1,模板表头,0),0)=0,"",VLOOKUP($L352,怪物模板!$A:$N,MATCH(角色!AK$1,模板表头,0),0))</f>
        <v/>
      </c>
      <c r="AL352" s="26" t="str">
        <f>IF(VLOOKUP($L352,怪物模板!$A:$N,MATCH(角色!AL$1,模板表头,0),0)=0,"",VLOOKUP($L352,怪物模板!$A:$N,MATCH(角色!AL$1,模板表头,0),0))</f>
        <v/>
      </c>
      <c r="AM352" s="26" t="str">
        <f>VLOOKUP($L352,怪物模板!$A:$N,MATCH(角色!AM$1,模板表头,0),0)</f>
        <v>skeleton_mage</v>
      </c>
      <c r="AN352" s="26">
        <f>IF(T352="monster",0.8,IF(T352="boss",1.3,IF(T352="entity",1,IF(T352="guard",1.5,1))))</f>
        <v>0.8</v>
      </c>
      <c r="AO352" s="26">
        <v>1</v>
      </c>
      <c r="AP352" s="26"/>
      <c r="AQ352" s="26"/>
      <c r="AR352" s="26"/>
      <c r="AS352" s="26"/>
      <c r="AT352" s="26"/>
      <c r="AU352" s="26"/>
      <c r="AV352" s="26"/>
      <c r="AW352" s="26"/>
      <c r="AX352" s="26"/>
      <c r="AY352" s="26"/>
      <c r="AZ352" s="26"/>
      <c r="BA352" s="26"/>
      <c r="BB352" s="26"/>
      <c r="BC352" s="26"/>
      <c r="BD352" s="26"/>
      <c r="BE352" s="26"/>
      <c r="BF352" s="26"/>
      <c r="BG352" s="26"/>
      <c r="BH352" s="26"/>
      <c r="BI352" s="9">
        <f t="shared" ref="BI352:BM352" si="119">BI323</f>
        <v>5000</v>
      </c>
      <c r="BJ352" s="9">
        <f t="shared" si="119"/>
        <v>5000</v>
      </c>
      <c r="BK352" s="9">
        <f t="shared" si="119"/>
        <v>0</v>
      </c>
      <c r="BL352" s="9">
        <f t="shared" si="119"/>
        <v>0</v>
      </c>
      <c r="BM352" s="9">
        <f t="shared" si="119"/>
        <v>20000</v>
      </c>
      <c r="BN352" s="26"/>
      <c r="BO352" s="26"/>
      <c r="BP352" s="26"/>
      <c r="BQ352" s="26"/>
      <c r="BR352" s="26"/>
      <c r="BS352" s="26"/>
      <c r="BT352" s="26"/>
      <c r="BU352" s="26">
        <f t="shared" si="106"/>
        <v>-0.9</v>
      </c>
      <c r="BV352" s="26"/>
      <c r="BW352" s="26"/>
      <c r="BX352" s="26"/>
      <c r="BY352" s="26"/>
      <c r="BZ352" s="26"/>
      <c r="CA352" s="26"/>
      <c r="CB352" s="26"/>
      <c r="CC352" s="26"/>
      <c r="CD352" s="26"/>
      <c r="CE352" s="26"/>
      <c r="CF352" s="26"/>
      <c r="CG352" s="26" t="str">
        <f t="shared" ref="CG352:CO378" si="120">IF($G352="boss",5000,"")</f>
        <v/>
      </c>
      <c r="CH352" s="26" t="str">
        <f t="shared" si="120"/>
        <v/>
      </c>
      <c r="CI352" s="26" t="str">
        <f t="shared" si="120"/>
        <v/>
      </c>
      <c r="CJ352" s="26" t="str">
        <f t="shared" si="120"/>
        <v/>
      </c>
      <c r="CK352" s="26" t="str">
        <f t="shared" si="120"/>
        <v/>
      </c>
      <c r="CL352" s="26" t="str">
        <f t="shared" si="120"/>
        <v/>
      </c>
      <c r="CM352" s="26" t="str">
        <f t="shared" si="120"/>
        <v/>
      </c>
      <c r="CN352" s="26" t="str">
        <f t="shared" si="120"/>
        <v/>
      </c>
      <c r="CO352" s="26" t="str">
        <f t="shared" si="120"/>
        <v/>
      </c>
    </row>
    <row r="353" spans="1:93" s="12" customFormat="1" ht="16.5" customHeight="1" x14ac:dyDescent="0.15">
      <c r="A353" s="26">
        <v>31034203</v>
      </c>
      <c r="B353" s="26" t="s">
        <v>159</v>
      </c>
      <c r="C353" s="26" t="s">
        <v>282</v>
      </c>
      <c r="D353" s="26">
        <v>7</v>
      </c>
      <c r="E353" s="26" t="str">
        <f t="shared" ref="E353:E379" si="121">E352</f>
        <v>guard3</v>
      </c>
      <c r="F353" s="26">
        <v>2</v>
      </c>
      <c r="G353" s="26" t="s">
        <v>104</v>
      </c>
      <c r="H353" s="9">
        <f>VLOOKUP($L353,怪物模板!$A:$N,MATCH(角色!H$1,模板表头,0),0)</f>
        <v>1</v>
      </c>
      <c r="I353" s="26" t="str">
        <f>VLOOKUP($L353,怪物模板!$A:$N,MATCH(角色!I$1,模板表头,0),0)</f>
        <v>phy</v>
      </c>
      <c r="J353" s="26"/>
      <c r="K353" s="26"/>
      <c r="L353" s="26" t="s">
        <v>400</v>
      </c>
      <c r="M353" s="26" t="str">
        <f>VLOOKUP($L353,怪物模板!$A:$N,MATCH(角色!M$1,模板表头,0),0)</f>
        <v>无对应英雄</v>
      </c>
      <c r="N353" s="26" t="str">
        <f>VLOOKUP($L353,怪物模板!$A:$N,MATCH(角色!N$1,模板表头,0),0)</f>
        <v>统一模板</v>
      </c>
      <c r="O353" s="9" t="str">
        <f>VLOOKUP($L353,怪物模板!$A:$N,MATCH(角色!O$1,模板表头,0),0)</f>
        <v>male</v>
      </c>
      <c r="P353" s="26">
        <v>2</v>
      </c>
      <c r="Q353" s="26">
        <v>2</v>
      </c>
      <c r="R353" s="26">
        <f>VLOOKUP(P353,辅助表!$A$2:$B$10,2,FALSE)</f>
        <v>2</v>
      </c>
      <c r="S353" s="26" t="str">
        <f>VLOOKUP($L353,怪物模板!$A:$N,MATCH(角色!S$1,模板表头,0),0)</f>
        <v>chaos</v>
      </c>
      <c r="T353" s="26" t="s">
        <v>176</v>
      </c>
      <c r="U353" s="26"/>
      <c r="V353" s="26" t="s">
        <v>476</v>
      </c>
      <c r="W353" s="26" t="s">
        <v>258</v>
      </c>
      <c r="X353" s="26"/>
      <c r="Y353" s="26"/>
      <c r="Z353" s="26"/>
      <c r="AA353" s="26"/>
      <c r="AB353" s="26">
        <v>99</v>
      </c>
      <c r="AC353" s="26">
        <v>99</v>
      </c>
      <c r="AD353" s="26"/>
      <c r="AE353" s="26">
        <f t="shared" si="71"/>
        <v>3</v>
      </c>
      <c r="AF353" s="26">
        <f t="shared" si="72"/>
        <v>0</v>
      </c>
      <c r="AG353" s="26" t="str">
        <f>VLOOKUP($L353,怪物模板!$A:$N,MATCH(角色!AG$1,模板表头,0),0)</f>
        <v>misc.5skills</v>
      </c>
      <c r="AH353" s="26">
        <f>IF(VLOOKUP($L353,怪物模板!$A:$N,MATCH(角色!AH$1,模板表头,0),0)=0,"",VLOOKUP($L353,怪物模板!$A:$N,MATCH(角色!AH$1,模板表头,0),0))</f>
        <v>11999011</v>
      </c>
      <c r="AI353" s="26">
        <f>IF(VLOOKUP($L353,怪物模板!$A:$N,MATCH(角色!AI$1,模板表头,0),0)=0,"",VLOOKUP($L353,怪物模板!$A:$N,MATCH(角色!AI$1,模板表头,0),0))</f>
        <v>11999012</v>
      </c>
      <c r="AJ353" s="26" t="str">
        <f>IF(VLOOKUP($L353,怪物模板!$A:$N,MATCH(角色!AJ$1,模板表头,0),0)=0,"",VLOOKUP($L353,怪物模板!$A:$N,MATCH(角色!AJ$1,模板表头,0),0))</f>
        <v/>
      </c>
      <c r="AK353" s="26" t="str">
        <f>IF(VLOOKUP($L353,怪物模板!$A:$N,MATCH(角色!AK$1,模板表头,0),0)=0,"",VLOOKUP($L353,怪物模板!$A:$N,MATCH(角色!AK$1,模板表头,0),0))</f>
        <v/>
      </c>
      <c r="AL353" s="26" t="str">
        <f>IF(VLOOKUP($L353,怪物模板!$A:$N,MATCH(角色!AL$1,模板表头,0),0)=0,"",VLOOKUP($L353,怪物模板!$A:$N,MATCH(角色!AL$1,模板表头,0),0))</f>
        <v/>
      </c>
      <c r="AM353" s="26" t="str">
        <f>VLOOKUP($L353,怪物模板!$A:$N,MATCH(角色!AM$1,模板表头,0),0)</f>
        <v>medievil</v>
      </c>
      <c r="AN353" s="26">
        <f>IF(T353="monster",0.8,IF(T353="boss",1.3,IF(T353="entity",1,IF(T353="guard",1.5,1))))</f>
        <v>1</v>
      </c>
      <c r="AO353" s="26">
        <v>1</v>
      </c>
      <c r="AP353" s="26"/>
      <c r="AQ353" s="26"/>
      <c r="AR353" s="26"/>
      <c r="AS353" s="26"/>
      <c r="AT353" s="26"/>
      <c r="AU353" s="26"/>
      <c r="AV353" s="26"/>
      <c r="AW353" s="26"/>
      <c r="AX353" s="26"/>
      <c r="AY353" s="26"/>
      <c r="AZ353" s="26"/>
      <c r="BA353" s="26"/>
      <c r="BB353" s="26"/>
      <c r="BC353" s="26"/>
      <c r="BD353" s="26"/>
      <c r="BE353" s="26"/>
      <c r="BF353" s="26"/>
      <c r="BG353" s="26"/>
      <c r="BH353" s="26"/>
      <c r="BI353" s="9">
        <f t="shared" ref="BI353:BM353" si="122">BI324</f>
        <v>5000</v>
      </c>
      <c r="BJ353" s="9">
        <f t="shared" si="122"/>
        <v>5000</v>
      </c>
      <c r="BK353" s="9">
        <f t="shared" si="122"/>
        <v>0</v>
      </c>
      <c r="BL353" s="9">
        <f t="shared" si="122"/>
        <v>0</v>
      </c>
      <c r="BM353" s="9">
        <f t="shared" si="122"/>
        <v>20000</v>
      </c>
      <c r="BN353" s="26"/>
      <c r="BO353" s="26"/>
      <c r="BP353" s="26"/>
      <c r="BQ353" s="26"/>
      <c r="BR353" s="26"/>
      <c r="BS353" s="26"/>
      <c r="BT353" s="26"/>
      <c r="BU353" s="26">
        <f t="shared" si="106"/>
        <v>-0.9</v>
      </c>
      <c r="BV353" s="26"/>
      <c r="BW353" s="26"/>
      <c r="BX353" s="26"/>
      <c r="BY353" s="26"/>
      <c r="BZ353" s="26"/>
      <c r="CA353" s="26"/>
      <c r="CB353" s="26"/>
      <c r="CC353" s="26"/>
      <c r="CD353" s="26"/>
      <c r="CE353" s="26"/>
      <c r="CF353" s="26"/>
      <c r="CG353" s="26" t="str">
        <f t="shared" si="120"/>
        <v/>
      </c>
      <c r="CH353" s="26" t="str">
        <f t="shared" si="120"/>
        <v/>
      </c>
      <c r="CI353" s="26" t="str">
        <f t="shared" si="120"/>
        <v/>
      </c>
      <c r="CJ353" s="26" t="str">
        <f t="shared" si="120"/>
        <v/>
      </c>
      <c r="CK353" s="26" t="str">
        <f t="shared" si="120"/>
        <v/>
      </c>
      <c r="CL353" s="26" t="str">
        <f t="shared" si="120"/>
        <v/>
      </c>
      <c r="CM353" s="26" t="str">
        <f t="shared" si="120"/>
        <v/>
      </c>
      <c r="CN353" s="26" t="str">
        <f t="shared" si="120"/>
        <v/>
      </c>
      <c r="CO353" s="26" t="str">
        <f t="shared" si="120"/>
        <v/>
      </c>
    </row>
    <row r="354" spans="1:93" s="12" customFormat="1" ht="16.5" customHeight="1" x14ac:dyDescent="0.15">
      <c r="A354" s="26">
        <v>31034204</v>
      </c>
      <c r="B354" s="26" t="s">
        <v>163</v>
      </c>
      <c r="C354" s="26" t="s">
        <v>284</v>
      </c>
      <c r="D354" s="26">
        <v>10</v>
      </c>
      <c r="E354" s="26" t="str">
        <f t="shared" si="121"/>
        <v>guard3</v>
      </c>
      <c r="F354" s="26">
        <v>3</v>
      </c>
      <c r="G354" s="26" t="s">
        <v>106</v>
      </c>
      <c r="H354" s="9">
        <f>VLOOKUP($L354,怪物模板!$A:$N,MATCH(角色!H$1,模板表头,0),0)</f>
        <v>1</v>
      </c>
      <c r="I354" s="26" t="str">
        <f>VLOOKUP($L354,怪物模板!$A:$N,MATCH(角色!I$1,模板表头,0),0)</f>
        <v>mag</v>
      </c>
      <c r="J354" s="26"/>
      <c r="K354" s="26"/>
      <c r="L354" s="26" t="s">
        <v>501</v>
      </c>
      <c r="M354" s="26" t="str">
        <f>VLOOKUP($L354,怪物模板!$A:$N,MATCH(角色!M$1,模板表头,0),0)</f>
        <v>死亡骑士</v>
      </c>
      <c r="N354" s="26" t="str">
        <f>VLOOKUP($L354,怪物模板!$A:$N,MATCH(角色!N$1,模板表头,0),0)</f>
        <v>统一BOSS模板</v>
      </c>
      <c r="O354" s="9" t="str">
        <f>VLOOKUP($L354,怪物模板!$A:$N,MATCH(角色!O$1,模板表头,0),0)</f>
        <v>male</v>
      </c>
      <c r="P354" s="26">
        <v>7</v>
      </c>
      <c r="Q354" s="26">
        <v>3</v>
      </c>
      <c r="R354" s="26">
        <f>VLOOKUP(P354,辅助表!$A$2:$B$10,2,FALSE)</f>
        <v>4</v>
      </c>
      <c r="S354" s="26" t="str">
        <f>VLOOKUP($L354,怪物模板!$A:$N,MATCH(角色!S$1,模板表头,0),0)</f>
        <v>chaos</v>
      </c>
      <c r="T354" s="26" t="s">
        <v>27</v>
      </c>
      <c r="U354" s="26" t="s">
        <v>273</v>
      </c>
      <c r="V354" s="26" t="s">
        <v>476</v>
      </c>
      <c r="W354" s="26" t="s">
        <v>258</v>
      </c>
      <c r="X354" s="26"/>
      <c r="Y354" s="26"/>
      <c r="Z354" s="26"/>
      <c r="AA354" s="26"/>
      <c r="AB354" s="26">
        <v>99</v>
      </c>
      <c r="AC354" s="26">
        <v>99</v>
      </c>
      <c r="AD354" s="26"/>
      <c r="AE354" s="26">
        <f t="shared" si="71"/>
        <v>20</v>
      </c>
      <c r="AF354" s="26">
        <f t="shared" si="72"/>
        <v>20</v>
      </c>
      <c r="AG354" s="26" t="str">
        <f>VLOOKUP($L354,怪物模板!$A:$N,MATCH(角色!AG$1,模板表头,0),0)</f>
        <v>melee.knight_rider</v>
      </c>
      <c r="AH354" s="26">
        <f>IF(VLOOKUP($L354,怪物模板!$A:$N,MATCH(角色!AH$1,模板表头,0),0)=0,"",VLOOKUP($L354,怪物模板!$A:$N,MATCH(角色!AH$1,模板表头,0),0))</f>
        <v>11660301</v>
      </c>
      <c r="AI354" s="26">
        <f>IF(VLOOKUP($L354,怪物模板!$A:$N,MATCH(角色!AI$1,模板表头,0),0)=0,"",VLOOKUP($L354,怪物模板!$A:$N,MATCH(角色!AI$1,模板表头,0),0))</f>
        <v>11660302</v>
      </c>
      <c r="AJ354" s="26">
        <f>IF(VLOOKUP($L354,怪物模板!$A:$N,MATCH(角色!AJ$1,模板表头,0),0)=0,"",VLOOKUP($L354,怪物模板!$A:$N,MATCH(角色!AJ$1,模板表头,0),0))</f>
        <v>11660303</v>
      </c>
      <c r="AK354" s="26">
        <f>IF(VLOOKUP($L354,怪物模板!$A:$N,MATCH(角色!AK$1,模板表头,0),0)=0,"",VLOOKUP($L354,怪物模板!$A:$N,MATCH(角色!AK$1,模板表头,0),0))</f>
        <v>11660304</v>
      </c>
      <c r="AL354" s="26" t="str">
        <f>IF(VLOOKUP($L354,怪物模板!$A:$N,MATCH(角色!AL$1,模板表头,0),0)=0,"",VLOOKUP($L354,怪物模板!$A:$N,MATCH(角色!AL$1,模板表头,0),0))</f>
        <v/>
      </c>
      <c r="AM354" s="26" t="str">
        <f>VLOOKUP($L354,怪物模板!$A:$N,MATCH(角色!AM$1,模板表头,0),0)</f>
        <v>lich_king</v>
      </c>
      <c r="AN354" s="26">
        <v>1.5</v>
      </c>
      <c r="AO354" s="26">
        <v>1</v>
      </c>
      <c r="AP354" s="26"/>
      <c r="AQ354" s="26"/>
      <c r="AR354" s="26" t="s">
        <v>181</v>
      </c>
      <c r="AS354" s="26"/>
      <c r="AT354" s="26"/>
      <c r="AU354" s="26"/>
      <c r="AV354" s="26"/>
      <c r="AW354" s="26"/>
      <c r="AX354" s="26"/>
      <c r="AY354" s="26"/>
      <c r="AZ354" s="26"/>
      <c r="BA354" s="26"/>
      <c r="BB354" s="26"/>
      <c r="BC354" s="26"/>
      <c r="BD354" s="26"/>
      <c r="BE354" s="26"/>
      <c r="BF354" s="26"/>
      <c r="BG354" s="26"/>
      <c r="BH354" s="26"/>
      <c r="BI354" s="9">
        <f t="shared" ref="BI354:BM354" si="123">BI325</f>
        <v>-7000</v>
      </c>
      <c r="BJ354" s="9">
        <f t="shared" si="123"/>
        <v>10000</v>
      </c>
      <c r="BK354" s="9">
        <f t="shared" si="123"/>
        <v>0</v>
      </c>
      <c r="BL354" s="9">
        <f t="shared" si="123"/>
        <v>0</v>
      </c>
      <c r="BM354" s="9">
        <f t="shared" si="123"/>
        <v>20000</v>
      </c>
      <c r="BN354" s="26"/>
      <c r="BO354" s="26"/>
      <c r="BP354" s="26"/>
      <c r="BQ354" s="26"/>
      <c r="BR354" s="26"/>
      <c r="BS354" s="26"/>
      <c r="BT354" s="26"/>
      <c r="BU354" s="26">
        <v>-1</v>
      </c>
      <c r="BV354" s="26"/>
      <c r="BW354" s="26"/>
      <c r="BX354" s="26"/>
      <c r="BY354" s="26"/>
      <c r="BZ354" s="26"/>
      <c r="CA354" s="26"/>
      <c r="CB354" s="26"/>
      <c r="CC354" s="26"/>
      <c r="CD354" s="26"/>
      <c r="CE354" s="26"/>
      <c r="CF354" s="26"/>
      <c r="CG354" s="26">
        <f t="shared" si="120"/>
        <v>5000</v>
      </c>
      <c r="CH354" s="26">
        <f t="shared" si="120"/>
        <v>5000</v>
      </c>
      <c r="CI354" s="26">
        <f t="shared" si="120"/>
        <v>5000</v>
      </c>
      <c r="CJ354" s="26">
        <f t="shared" si="120"/>
        <v>5000</v>
      </c>
      <c r="CK354" s="26">
        <f t="shared" si="120"/>
        <v>5000</v>
      </c>
      <c r="CL354" s="26">
        <f t="shared" si="120"/>
        <v>5000</v>
      </c>
      <c r="CM354" s="26">
        <f t="shared" si="120"/>
        <v>5000</v>
      </c>
      <c r="CN354" s="26">
        <f t="shared" si="120"/>
        <v>5000</v>
      </c>
      <c r="CO354" s="26">
        <f t="shared" si="120"/>
        <v>5000</v>
      </c>
    </row>
    <row r="355" spans="1:93" s="12" customFormat="1" ht="16.5" customHeight="1" x14ac:dyDescent="0.15">
      <c r="A355" s="26">
        <v>31034206</v>
      </c>
      <c r="B355" s="26" t="s">
        <v>40</v>
      </c>
      <c r="C355" s="26" t="s">
        <v>285</v>
      </c>
      <c r="D355" s="26">
        <v>12</v>
      </c>
      <c r="E355" s="26" t="str">
        <f t="shared" si="121"/>
        <v>guard3</v>
      </c>
      <c r="F355" s="26">
        <v>4</v>
      </c>
      <c r="G355" s="26" t="s">
        <v>104</v>
      </c>
      <c r="H355" s="9">
        <f>VLOOKUP($L355,怪物模板!$A:$N,MATCH(角色!H$1,模板表头,0),0)</f>
        <v>2</v>
      </c>
      <c r="I355" s="26" t="str">
        <f>VLOOKUP($L355,怪物模板!$A:$N,MATCH(角色!I$1,模板表头,0),0)</f>
        <v>phy</v>
      </c>
      <c r="J355" s="26"/>
      <c r="K355" s="26"/>
      <c r="L355" s="26" t="s">
        <v>384</v>
      </c>
      <c r="M355" s="26" t="str">
        <f>VLOOKUP($L355,怪物模板!$A:$N,MATCH(角色!M$1,模板表头,0),0)</f>
        <v>无对应英雄</v>
      </c>
      <c r="N355" s="26" t="str">
        <f>VLOOKUP($L355,怪物模板!$A:$N,MATCH(角色!N$1,模板表头,0),0)</f>
        <v>新增突袭小招，大招改为引导</v>
      </c>
      <c r="O355" s="9" t="str">
        <f>VLOOKUP($L355,怪物模板!$A:$N,MATCH(角色!O$1,模板表头,0),0)</f>
        <v>male</v>
      </c>
      <c r="P355" s="26">
        <v>3</v>
      </c>
      <c r="Q355" s="26">
        <v>2</v>
      </c>
      <c r="R355" s="26">
        <f>VLOOKUP(P355,辅助表!$A$2:$B$10,2,FALSE)</f>
        <v>2</v>
      </c>
      <c r="S355" s="26" t="str">
        <f>VLOOKUP($L355,怪物模板!$A:$N,MATCH(角色!S$1,模板表头,0),0)</f>
        <v>horde</v>
      </c>
      <c r="T355" s="26" t="s">
        <v>39</v>
      </c>
      <c r="U355" s="26"/>
      <c r="V355" s="26" t="s">
        <v>476</v>
      </c>
      <c r="W355" s="26" t="s">
        <v>258</v>
      </c>
      <c r="X355" s="26"/>
      <c r="Y355" s="26"/>
      <c r="Z355" s="26"/>
      <c r="AA355" s="26"/>
      <c r="AB355" s="26">
        <v>99</v>
      </c>
      <c r="AC355" s="26">
        <v>99</v>
      </c>
      <c r="AD355" s="26"/>
      <c r="AE355" s="26">
        <f t="shared" si="71"/>
        <v>3</v>
      </c>
      <c r="AF355" s="26">
        <f t="shared" si="72"/>
        <v>0</v>
      </c>
      <c r="AG355" s="26" t="str">
        <f>VLOOKUP($L355,怪物模板!$A:$N,MATCH(角色!AG$1,模板表头,0),0)</f>
        <v>misc.5skills</v>
      </c>
      <c r="AH355" s="26">
        <f>IF(VLOOKUP($L355,怪物模板!$A:$N,MATCH(角色!AH$1,模板表头,0),0)=0,"",VLOOKUP($L355,怪物模板!$A:$N,MATCH(角色!AH$1,模板表头,0),0))</f>
        <v>11980101</v>
      </c>
      <c r="AI355" s="26">
        <f>IF(VLOOKUP($L355,怪物模板!$A:$N,MATCH(角色!AI$1,模板表头,0),0)=0,"",VLOOKUP($L355,怪物模板!$A:$N,MATCH(角色!AI$1,模板表头,0),0))</f>
        <v>11999536</v>
      </c>
      <c r="AJ355" s="26">
        <f>IF(VLOOKUP($L355,怪物模板!$A:$N,MATCH(角色!AJ$1,模板表头,0),0)=0,"",VLOOKUP($L355,怪物模板!$A:$N,MATCH(角色!AJ$1,模板表头,0),0))</f>
        <v>11999537</v>
      </c>
      <c r="AK355" s="26" t="str">
        <f>IF(VLOOKUP($L355,怪物模板!$A:$N,MATCH(角色!AK$1,模板表头,0),0)=0,"",VLOOKUP($L355,怪物模板!$A:$N,MATCH(角色!AK$1,模板表头,0),0))</f>
        <v/>
      </c>
      <c r="AL355" s="26" t="str">
        <f>IF(VLOOKUP($L355,怪物模板!$A:$N,MATCH(角色!AL$1,模板表头,0),0)=0,"",VLOOKUP($L355,怪物模板!$A:$N,MATCH(角色!AL$1,模板表头,0),0))</f>
        <v/>
      </c>
      <c r="AM355" s="26" t="str">
        <f>VLOOKUP($L355,怪物模板!$A:$N,MATCH(角色!AM$1,模板表头,0),0)</f>
        <v>rogue</v>
      </c>
      <c r="AN355" s="26">
        <f>IF(T355="monster",0.8,IF(T355="boss",1.3,IF(T355="entity",1,IF(T355="guard",1.5,1))))</f>
        <v>0.8</v>
      </c>
      <c r="AO355" s="26">
        <v>1</v>
      </c>
      <c r="AP355" s="26"/>
      <c r="AQ355" s="26"/>
      <c r="AR355" s="26"/>
      <c r="AS355" s="26"/>
      <c r="AT355" s="26"/>
      <c r="AU355" s="26"/>
      <c r="AV355" s="26"/>
      <c r="AW355" s="26"/>
      <c r="AX355" s="26"/>
      <c r="AY355" s="26"/>
      <c r="AZ355" s="26"/>
      <c r="BA355" s="26"/>
      <c r="BB355" s="26"/>
      <c r="BC355" s="26"/>
      <c r="BD355" s="26"/>
      <c r="BE355" s="26"/>
      <c r="BF355" s="26"/>
      <c r="BG355" s="26"/>
      <c r="BH355" s="26"/>
      <c r="BI355" s="9">
        <f t="shared" ref="BI355:BM355" si="124">BI326</f>
        <v>5000</v>
      </c>
      <c r="BJ355" s="9">
        <f t="shared" si="124"/>
        <v>5000</v>
      </c>
      <c r="BK355" s="9">
        <f t="shared" si="124"/>
        <v>0</v>
      </c>
      <c r="BL355" s="9">
        <f t="shared" si="124"/>
        <v>0</v>
      </c>
      <c r="BM355" s="9">
        <f t="shared" si="124"/>
        <v>20000</v>
      </c>
      <c r="BN355" s="26"/>
      <c r="BO355" s="26"/>
      <c r="BP355" s="26"/>
      <c r="BQ355" s="26"/>
      <c r="BR355" s="26"/>
      <c r="BS355" s="26"/>
      <c r="BT355" s="26"/>
      <c r="BU355" s="26" t="str">
        <f t="shared" si="106"/>
        <v/>
      </c>
      <c r="BV355" s="26"/>
      <c r="BW355" s="26"/>
      <c r="BX355" s="26"/>
      <c r="BY355" s="26"/>
      <c r="BZ355" s="26"/>
      <c r="CA355" s="26"/>
      <c r="CB355" s="26"/>
      <c r="CC355" s="26"/>
      <c r="CD355" s="26"/>
      <c r="CE355" s="26"/>
      <c r="CF355" s="26"/>
      <c r="CG355" s="26" t="str">
        <f t="shared" si="120"/>
        <v/>
      </c>
      <c r="CH355" s="26" t="str">
        <f t="shared" si="120"/>
        <v/>
      </c>
      <c r="CI355" s="26" t="str">
        <f t="shared" si="120"/>
        <v/>
      </c>
      <c r="CJ355" s="26" t="str">
        <f t="shared" si="120"/>
        <v/>
      </c>
      <c r="CK355" s="26" t="str">
        <f t="shared" si="120"/>
        <v/>
      </c>
      <c r="CL355" s="26" t="str">
        <f t="shared" si="120"/>
        <v/>
      </c>
      <c r="CM355" s="26" t="str">
        <f t="shared" si="120"/>
        <v/>
      </c>
      <c r="CN355" s="26" t="str">
        <f t="shared" si="120"/>
        <v/>
      </c>
      <c r="CO355" s="26" t="str">
        <f t="shared" si="120"/>
        <v/>
      </c>
    </row>
    <row r="356" spans="1:93" s="12" customFormat="1" ht="16.5" customHeight="1" x14ac:dyDescent="0.15">
      <c r="A356" s="26">
        <v>31034207</v>
      </c>
      <c r="B356" s="26" t="s">
        <v>160</v>
      </c>
      <c r="C356" s="26" t="s">
        <v>283</v>
      </c>
      <c r="D356" s="26">
        <v>12</v>
      </c>
      <c r="E356" s="26" t="str">
        <f t="shared" si="121"/>
        <v>guard3</v>
      </c>
      <c r="F356" s="26">
        <v>4</v>
      </c>
      <c r="G356" s="26" t="s">
        <v>104</v>
      </c>
      <c r="H356" s="9">
        <f>VLOOKUP($L356,怪物模板!$A:$N,MATCH(角色!H$1,模板表头,0),0)</f>
        <v>4</v>
      </c>
      <c r="I356" s="26" t="str">
        <f>VLOOKUP($L356,怪物模板!$A:$N,MATCH(角色!I$1,模板表头,0),0)</f>
        <v>phy</v>
      </c>
      <c r="J356" s="26"/>
      <c r="K356" s="26"/>
      <c r="L356" s="26" t="s">
        <v>399</v>
      </c>
      <c r="M356" s="26" t="str">
        <f>VLOOKUP($L356,怪物模板!$A:$N,MATCH(角色!M$1,模板表头,0),0)</f>
        <v>骷髅法师</v>
      </c>
      <c r="N356" s="26" t="str">
        <f>VLOOKUP($L356,怪物模板!$A:$N,MATCH(角色!N$1,模板表头,0),0)</f>
        <v>统一模板</v>
      </c>
      <c r="O356" s="9" t="str">
        <f>VLOOKUP($L356,怪物模板!$A:$N,MATCH(角色!O$1,模板表头,0),0)</f>
        <v>male</v>
      </c>
      <c r="P356" s="26">
        <v>3</v>
      </c>
      <c r="Q356" s="26">
        <v>2</v>
      </c>
      <c r="R356" s="26">
        <f>VLOOKUP(P356,辅助表!$A$2:$B$10,2,FALSE)</f>
        <v>2</v>
      </c>
      <c r="S356" s="26" t="str">
        <f>VLOOKUP($L356,怪物模板!$A:$N,MATCH(角色!S$1,模板表头,0),0)</f>
        <v>horde</v>
      </c>
      <c r="T356" s="26" t="s">
        <v>95</v>
      </c>
      <c r="U356" s="26"/>
      <c r="V356" s="26" t="s">
        <v>476</v>
      </c>
      <c r="W356" s="26" t="s">
        <v>258</v>
      </c>
      <c r="X356" s="26"/>
      <c r="Y356" s="26"/>
      <c r="Z356" s="26"/>
      <c r="AA356" s="26"/>
      <c r="AB356" s="26">
        <v>99</v>
      </c>
      <c r="AC356" s="26">
        <v>99</v>
      </c>
      <c r="AD356" s="26"/>
      <c r="AE356" s="26">
        <f t="shared" si="71"/>
        <v>3</v>
      </c>
      <c r="AF356" s="26">
        <f t="shared" si="72"/>
        <v>0</v>
      </c>
      <c r="AG356" s="26" t="str">
        <f>VLOOKUP($L356,怪物模板!$A:$N,MATCH(角色!AG$1,模板表头,0),0)</f>
        <v>healer.blood_priest</v>
      </c>
      <c r="AH356" s="26">
        <f>IF(VLOOKUP($L356,怪物模板!$A:$N,MATCH(角色!AH$1,模板表头,0),0)=0,"",VLOOKUP($L356,怪物模板!$A:$N,MATCH(角色!AH$1,模板表头,0),0))</f>
        <v>11999015</v>
      </c>
      <c r="AI356" s="26">
        <f>IF(VLOOKUP($L356,怪物模板!$A:$N,MATCH(角色!AI$1,模板表头,0),0)=0,"",VLOOKUP($L356,怪物模板!$A:$N,MATCH(角色!AI$1,模板表头,0),0))</f>
        <v>11999016</v>
      </c>
      <c r="AJ356" s="26" t="str">
        <f>IF(VLOOKUP($L356,怪物模板!$A:$N,MATCH(角色!AJ$1,模板表头,0),0)=0,"",VLOOKUP($L356,怪物模板!$A:$N,MATCH(角色!AJ$1,模板表头,0),0))</f>
        <v/>
      </c>
      <c r="AK356" s="26" t="str">
        <f>IF(VLOOKUP($L356,怪物模板!$A:$N,MATCH(角色!AK$1,模板表头,0),0)=0,"",VLOOKUP($L356,怪物模板!$A:$N,MATCH(角色!AK$1,模板表头,0),0))</f>
        <v/>
      </c>
      <c r="AL356" s="26" t="str">
        <f>IF(VLOOKUP($L356,怪物模板!$A:$N,MATCH(角色!AL$1,模板表头,0),0)=0,"",VLOOKUP($L356,怪物模板!$A:$N,MATCH(角色!AL$1,模板表头,0),0))</f>
        <v/>
      </c>
      <c r="AM356" s="26" t="str">
        <f>VLOOKUP($L356,怪物模板!$A:$N,MATCH(角色!AM$1,模板表头,0),0)</f>
        <v>skeleton_mage</v>
      </c>
      <c r="AN356" s="26">
        <v>1</v>
      </c>
      <c r="AO356" s="26">
        <v>1</v>
      </c>
      <c r="AP356" s="26"/>
      <c r="AQ356" s="26"/>
      <c r="AR356" s="26"/>
      <c r="AS356" s="26"/>
      <c r="AT356" s="26"/>
      <c r="AU356" s="26"/>
      <c r="AV356" s="26"/>
      <c r="AW356" s="26"/>
      <c r="AX356" s="26"/>
      <c r="AY356" s="26"/>
      <c r="AZ356" s="26"/>
      <c r="BA356" s="26"/>
      <c r="BB356" s="26"/>
      <c r="BC356" s="26"/>
      <c r="BD356" s="26"/>
      <c r="BE356" s="26"/>
      <c r="BF356" s="26"/>
      <c r="BG356" s="26"/>
      <c r="BH356" s="26"/>
      <c r="BI356" s="9">
        <f t="shared" ref="BI356:BM356" si="125">BI327</f>
        <v>5000</v>
      </c>
      <c r="BJ356" s="9">
        <f t="shared" si="125"/>
        <v>5000</v>
      </c>
      <c r="BK356" s="9">
        <f t="shared" si="125"/>
        <v>0</v>
      </c>
      <c r="BL356" s="9">
        <f t="shared" si="125"/>
        <v>0</v>
      </c>
      <c r="BM356" s="9">
        <f t="shared" si="125"/>
        <v>20000</v>
      </c>
      <c r="BN356" s="26"/>
      <c r="BO356" s="26"/>
      <c r="BP356" s="26"/>
      <c r="BQ356" s="26"/>
      <c r="BR356" s="26"/>
      <c r="BS356" s="26"/>
      <c r="BT356" s="26"/>
      <c r="BU356" s="26">
        <f>IF(OR(B356="骷髅战士",B356="骷髅法师"),-0.9,"")</f>
        <v>-0.9</v>
      </c>
      <c r="BV356" s="26"/>
      <c r="BW356" s="26"/>
      <c r="BX356" s="26"/>
      <c r="BY356" s="26"/>
      <c r="BZ356" s="26"/>
      <c r="CA356" s="26"/>
      <c r="CB356" s="26"/>
      <c r="CC356" s="26"/>
      <c r="CD356" s="26"/>
      <c r="CE356" s="26"/>
      <c r="CF356" s="26"/>
      <c r="CG356" s="26" t="str">
        <f t="shared" ref="CG356:CO356" si="126">IF($G356="boss",5000,"")</f>
        <v/>
      </c>
      <c r="CH356" s="26" t="str">
        <f t="shared" si="126"/>
        <v/>
      </c>
      <c r="CI356" s="26" t="str">
        <f t="shared" si="126"/>
        <v/>
      </c>
      <c r="CJ356" s="26" t="str">
        <f t="shared" si="126"/>
        <v/>
      </c>
      <c r="CK356" s="26" t="str">
        <f t="shared" si="126"/>
        <v/>
      </c>
      <c r="CL356" s="26" t="str">
        <f t="shared" si="126"/>
        <v/>
      </c>
      <c r="CM356" s="26" t="str">
        <f t="shared" si="126"/>
        <v/>
      </c>
      <c r="CN356" s="26" t="str">
        <f t="shared" si="126"/>
        <v/>
      </c>
      <c r="CO356" s="26" t="str">
        <f t="shared" si="126"/>
        <v/>
      </c>
    </row>
    <row r="357" spans="1:93" s="12" customFormat="1" x14ac:dyDescent="0.15">
      <c r="A357" s="26">
        <v>31034209</v>
      </c>
      <c r="B357" s="26" t="s">
        <v>25</v>
      </c>
      <c r="C357" s="26" t="s">
        <v>285</v>
      </c>
      <c r="D357" s="26">
        <v>12</v>
      </c>
      <c r="E357" s="26" t="str">
        <f t="shared" si="121"/>
        <v>guard3</v>
      </c>
      <c r="F357" s="26">
        <v>5</v>
      </c>
      <c r="G357" s="26" t="s">
        <v>104</v>
      </c>
      <c r="H357" s="9">
        <f>VLOOKUP($L357,怪物模板!$A:$N,MATCH(角色!H$1,模板表头,0),0)</f>
        <v>3</v>
      </c>
      <c r="I357" s="26" t="str">
        <f>VLOOKUP($L357,怪物模板!$A:$N,MATCH(角色!I$1,模板表头,0),0)</f>
        <v>phy</v>
      </c>
      <c r="J357" s="26"/>
      <c r="K357" s="26"/>
      <c r="L357" s="26" t="s">
        <v>402</v>
      </c>
      <c r="M357" s="26" t="str">
        <f>VLOOKUP($L357,怪物模板!$A:$N,MATCH(角色!M$1,模板表头,0),0)</f>
        <v>骷髅射手</v>
      </c>
      <c r="N357" s="26" t="str">
        <f>VLOOKUP($L357,怪物模板!$A:$N,MATCH(角色!N$1,模板表头,0),0)</f>
        <v>统一模板</v>
      </c>
      <c r="O357" s="9" t="str">
        <f>VLOOKUP($L357,怪物模板!$A:$N,MATCH(角色!O$1,模板表头,0),0)</f>
        <v>male</v>
      </c>
      <c r="P357" s="26">
        <v>1</v>
      </c>
      <c r="Q357" s="26">
        <v>1</v>
      </c>
      <c r="R357" s="26">
        <f>VLOOKUP(P357,辅助表!$A$2:$B$10,2,FALSE)</f>
        <v>1</v>
      </c>
      <c r="S357" s="26" t="str">
        <f>VLOOKUP($L357,怪物模板!$A:$N,MATCH(角色!S$1,模板表头,0),0)</f>
        <v>horde</v>
      </c>
      <c r="T357" s="26" t="s">
        <v>39</v>
      </c>
      <c r="U357" s="26"/>
      <c r="V357" s="26" t="s">
        <v>476</v>
      </c>
      <c r="W357" s="26" t="s">
        <v>258</v>
      </c>
      <c r="X357" s="26"/>
      <c r="Y357" s="26"/>
      <c r="Z357" s="26"/>
      <c r="AA357" s="26"/>
      <c r="AB357" s="26">
        <v>99</v>
      </c>
      <c r="AC357" s="26">
        <v>99</v>
      </c>
      <c r="AD357" s="26"/>
      <c r="AE357" s="26">
        <f t="shared" si="71"/>
        <v>3</v>
      </c>
      <c r="AF357" s="26">
        <f t="shared" si="72"/>
        <v>0</v>
      </c>
      <c r="AG357" s="26" t="str">
        <f>VLOOKUP($L357,怪物模板!$A:$N,MATCH(角色!AG$1,模板表头,0),0)</f>
        <v>misc.5skills</v>
      </c>
      <c r="AH357" s="26">
        <f>IF(VLOOKUP($L357,怪物模板!$A:$N,MATCH(角色!AH$1,模板表头,0),0)=0,"",VLOOKUP($L357,怪物模板!$A:$N,MATCH(角色!AH$1,模板表头,0),0))</f>
        <v>11690101</v>
      </c>
      <c r="AI357" s="26">
        <f>IF(VLOOKUP($L357,怪物模板!$A:$N,MATCH(角色!AI$1,模板表头,0),0)=0,"",VLOOKUP($L357,怪物模板!$A:$N,MATCH(角色!AI$1,模板表头,0),0))</f>
        <v>11690102</v>
      </c>
      <c r="AJ357" s="26" t="str">
        <f>IF(VLOOKUP($L357,怪物模板!$A:$N,MATCH(角色!AJ$1,模板表头,0),0)=0,"",VLOOKUP($L357,怪物模板!$A:$N,MATCH(角色!AJ$1,模板表头,0),0))</f>
        <v/>
      </c>
      <c r="AK357" s="26" t="str">
        <f>IF(VLOOKUP($L357,怪物模板!$A:$N,MATCH(角色!AK$1,模板表头,0),0)=0,"",VLOOKUP($L357,怪物模板!$A:$N,MATCH(角色!AK$1,模板表头,0),0))</f>
        <v/>
      </c>
      <c r="AL357" s="26" t="str">
        <f>IF(VLOOKUP($L357,怪物模板!$A:$N,MATCH(角色!AL$1,模板表头,0),0)=0,"",VLOOKUP($L357,怪物模板!$A:$N,MATCH(角色!AL$1,模板表头,0),0))</f>
        <v/>
      </c>
      <c r="AM357" s="26" t="str">
        <f>VLOOKUP($L357,怪物模板!$A:$N,MATCH(角色!AM$1,模板表头,0),0)</f>
        <v>skeleton_archer_npc</v>
      </c>
      <c r="AN357" s="26">
        <f>IF(T357="monster",0.8,IF(T357="boss",1.3,IF(T357="entity",1,IF(T357="guard",1.5,1))))</f>
        <v>0.8</v>
      </c>
      <c r="AO357" s="26">
        <v>1</v>
      </c>
      <c r="AP357" s="26"/>
      <c r="AQ357" s="26"/>
      <c r="AR357" s="26"/>
      <c r="AS357" s="26"/>
      <c r="AT357" s="26"/>
      <c r="AU357" s="26"/>
      <c r="AV357" s="26"/>
      <c r="AW357" s="26"/>
      <c r="AX357" s="26"/>
      <c r="AY357" s="26"/>
      <c r="AZ357" s="26"/>
      <c r="BA357" s="26"/>
      <c r="BB357" s="26"/>
      <c r="BC357" s="26"/>
      <c r="BD357" s="26"/>
      <c r="BE357" s="26"/>
      <c r="BF357" s="26"/>
      <c r="BG357" s="26"/>
      <c r="BH357" s="26"/>
      <c r="BI357" s="9">
        <f t="shared" ref="BI357:BM357" si="127">BI328</f>
        <v>5000</v>
      </c>
      <c r="BJ357" s="9">
        <f t="shared" si="127"/>
        <v>5000</v>
      </c>
      <c r="BK357" s="9">
        <f t="shared" si="127"/>
        <v>0</v>
      </c>
      <c r="BL357" s="9">
        <f t="shared" si="127"/>
        <v>0</v>
      </c>
      <c r="BM357" s="9">
        <f t="shared" si="127"/>
        <v>20000</v>
      </c>
      <c r="BN357" s="26"/>
      <c r="BO357" s="26"/>
      <c r="BP357" s="26"/>
      <c r="BQ357" s="26"/>
      <c r="BR357" s="26"/>
      <c r="BS357" s="26"/>
      <c r="BT357" s="26"/>
      <c r="BU357" s="26" t="str">
        <f t="shared" si="106"/>
        <v/>
      </c>
      <c r="BV357" s="26"/>
      <c r="BW357" s="26"/>
      <c r="BX357" s="26"/>
      <c r="BY357" s="26"/>
      <c r="BZ357" s="26"/>
      <c r="CA357" s="26"/>
      <c r="CB357" s="26"/>
      <c r="CC357" s="26"/>
      <c r="CD357" s="26"/>
      <c r="CE357" s="26"/>
      <c r="CF357" s="26"/>
      <c r="CG357" s="26" t="str">
        <f t="shared" si="120"/>
        <v/>
      </c>
      <c r="CH357" s="26" t="str">
        <f t="shared" si="120"/>
        <v/>
      </c>
      <c r="CI357" s="26" t="str">
        <f t="shared" si="120"/>
        <v/>
      </c>
      <c r="CJ357" s="26" t="str">
        <f t="shared" si="120"/>
        <v/>
      </c>
      <c r="CK357" s="26" t="str">
        <f t="shared" si="120"/>
        <v/>
      </c>
      <c r="CL357" s="26" t="str">
        <f t="shared" si="120"/>
        <v/>
      </c>
      <c r="CM357" s="26" t="str">
        <f t="shared" si="120"/>
        <v/>
      </c>
      <c r="CN357" s="26" t="str">
        <f t="shared" si="120"/>
        <v/>
      </c>
      <c r="CO357" s="26" t="str">
        <f t="shared" si="120"/>
        <v/>
      </c>
    </row>
    <row r="358" spans="1:93" s="12" customFormat="1" ht="16.5" customHeight="1" x14ac:dyDescent="0.15">
      <c r="A358" s="26">
        <v>31034210</v>
      </c>
      <c r="B358" s="26" t="s">
        <v>163</v>
      </c>
      <c r="C358" s="26" t="s">
        <v>285</v>
      </c>
      <c r="D358" s="26">
        <v>15</v>
      </c>
      <c r="E358" s="26" t="str">
        <f t="shared" si="121"/>
        <v>guard3</v>
      </c>
      <c r="F358" s="26">
        <v>6</v>
      </c>
      <c r="G358" s="26" t="s">
        <v>105</v>
      </c>
      <c r="H358" s="9">
        <f>VLOOKUP($L358,怪物模板!$A:$N,MATCH(角色!H$1,模板表头,0),0)</f>
        <v>1</v>
      </c>
      <c r="I358" s="26" t="str">
        <f>VLOOKUP($L358,怪物模板!$A:$N,MATCH(角色!I$1,模板表头,0),0)</f>
        <v>mag</v>
      </c>
      <c r="J358" s="26"/>
      <c r="K358" s="26"/>
      <c r="L358" s="26" t="s">
        <v>501</v>
      </c>
      <c r="M358" s="26" t="str">
        <f>VLOOKUP($L358,怪物模板!$A:$N,MATCH(角色!M$1,模板表头,0),0)</f>
        <v>死亡骑士</v>
      </c>
      <c r="N358" s="26" t="str">
        <f>VLOOKUP($L358,怪物模板!$A:$N,MATCH(角色!N$1,模板表头,0),0)</f>
        <v>统一BOSS模板</v>
      </c>
      <c r="O358" s="9" t="str">
        <f>VLOOKUP($L358,怪物模板!$A:$N,MATCH(角色!O$1,模板表头,0),0)</f>
        <v>male</v>
      </c>
      <c r="P358" s="26">
        <v>7</v>
      </c>
      <c r="Q358" s="26">
        <v>3</v>
      </c>
      <c r="R358" s="26">
        <f>VLOOKUP(P358,辅助表!$A$2:$B$10,2,FALSE)</f>
        <v>4</v>
      </c>
      <c r="S358" s="26" t="str">
        <f>VLOOKUP($L358,怪物模板!$A:$N,MATCH(角色!S$1,模板表头,0),0)</f>
        <v>chaos</v>
      </c>
      <c r="T358" s="26" t="s">
        <v>176</v>
      </c>
      <c r="U358" s="26"/>
      <c r="V358" s="26" t="s">
        <v>476</v>
      </c>
      <c r="W358" s="26" t="s">
        <v>258</v>
      </c>
      <c r="X358" s="26"/>
      <c r="Y358" s="26"/>
      <c r="Z358" s="26"/>
      <c r="AA358" s="26"/>
      <c r="AB358" s="26">
        <v>99</v>
      </c>
      <c r="AC358" s="26">
        <v>99</v>
      </c>
      <c r="AD358" s="26"/>
      <c r="AE358" s="26">
        <f t="shared" ref="AE358:AE408" si="128">IF(G358="BOSS",20,3)</f>
        <v>3</v>
      </c>
      <c r="AF358" s="26">
        <f t="shared" ref="AF358:AF408" si="129">IF(G358="BOSS",20,0)</f>
        <v>0</v>
      </c>
      <c r="AG358" s="26" t="str">
        <f>VLOOKUP($L358,怪物模板!$A:$N,MATCH(角色!AG$1,模板表头,0),0)</f>
        <v>melee.knight_rider</v>
      </c>
      <c r="AH358" s="26">
        <f>IF(VLOOKUP($L358,怪物模板!$A:$N,MATCH(角色!AH$1,模板表头,0),0)=0,"",VLOOKUP($L358,怪物模板!$A:$N,MATCH(角色!AH$1,模板表头,0),0))</f>
        <v>11660301</v>
      </c>
      <c r="AI358" s="26">
        <f>IF(VLOOKUP($L358,怪物模板!$A:$N,MATCH(角色!AI$1,模板表头,0),0)=0,"",VLOOKUP($L358,怪物模板!$A:$N,MATCH(角色!AI$1,模板表头,0),0))</f>
        <v>11660302</v>
      </c>
      <c r="AJ358" s="26">
        <f>IF(VLOOKUP($L358,怪物模板!$A:$N,MATCH(角色!AJ$1,模板表头,0),0)=0,"",VLOOKUP($L358,怪物模板!$A:$N,MATCH(角色!AJ$1,模板表头,0),0))</f>
        <v>11660303</v>
      </c>
      <c r="AK358" s="26">
        <f>IF(VLOOKUP($L358,怪物模板!$A:$N,MATCH(角色!AK$1,模板表头,0),0)=0,"",VLOOKUP($L358,怪物模板!$A:$N,MATCH(角色!AK$1,模板表头,0),0))</f>
        <v>11660304</v>
      </c>
      <c r="AL358" s="26" t="str">
        <f>IF(VLOOKUP($L358,怪物模板!$A:$N,MATCH(角色!AL$1,模板表头,0),0)=0,"",VLOOKUP($L358,怪物模板!$A:$N,MATCH(角色!AL$1,模板表头,0),0))</f>
        <v/>
      </c>
      <c r="AM358" s="26" t="str">
        <f>VLOOKUP($L358,怪物模板!$A:$N,MATCH(角色!AM$1,模板表头,0),0)</f>
        <v>lich_king</v>
      </c>
      <c r="AN358" s="26">
        <v>1</v>
      </c>
      <c r="AO358" s="26">
        <v>1</v>
      </c>
      <c r="AP358" s="26"/>
      <c r="AQ358" s="26"/>
      <c r="AR358" s="26"/>
      <c r="AS358" s="26"/>
      <c r="AT358" s="26"/>
      <c r="AU358" s="26">
        <v>230021</v>
      </c>
      <c r="AV358" s="26"/>
      <c r="AW358" s="26"/>
      <c r="AX358" s="26"/>
      <c r="AY358" s="26"/>
      <c r="AZ358" s="26"/>
      <c r="BA358" s="26"/>
      <c r="BB358" s="26"/>
      <c r="BC358" s="26"/>
      <c r="BD358" s="26"/>
      <c r="BE358" s="26"/>
      <c r="BF358" s="26"/>
      <c r="BG358" s="26"/>
      <c r="BH358" s="26"/>
      <c r="BI358" s="9">
        <f t="shared" ref="BI358:BM358" si="130">BI329</f>
        <v>5000</v>
      </c>
      <c r="BJ358" s="9">
        <f t="shared" si="130"/>
        <v>5000</v>
      </c>
      <c r="BK358" s="9">
        <f t="shared" si="130"/>
        <v>0</v>
      </c>
      <c r="BL358" s="9">
        <f t="shared" si="130"/>
        <v>0</v>
      </c>
      <c r="BM358" s="9">
        <f t="shared" si="130"/>
        <v>20000</v>
      </c>
      <c r="BN358" s="26"/>
      <c r="BO358" s="26"/>
      <c r="BP358" s="26"/>
      <c r="BQ358" s="26"/>
      <c r="BR358" s="26"/>
      <c r="BS358" s="26"/>
      <c r="BT358" s="26"/>
      <c r="BU358" s="26" t="str">
        <f t="shared" si="106"/>
        <v/>
      </c>
      <c r="BV358" s="26"/>
      <c r="BW358" s="26"/>
      <c r="BX358" s="26"/>
      <c r="BY358" s="26"/>
      <c r="BZ358" s="26"/>
      <c r="CA358" s="26"/>
      <c r="CB358" s="26"/>
      <c r="CC358" s="26"/>
      <c r="CD358" s="26"/>
      <c r="CE358" s="26"/>
      <c r="CF358" s="26"/>
      <c r="CG358" s="26" t="str">
        <f t="shared" si="120"/>
        <v/>
      </c>
      <c r="CH358" s="26" t="str">
        <f t="shared" si="120"/>
        <v/>
      </c>
      <c r="CI358" s="26" t="str">
        <f t="shared" si="120"/>
        <v/>
      </c>
      <c r="CJ358" s="26" t="str">
        <f t="shared" si="120"/>
        <v/>
      </c>
      <c r="CK358" s="26" t="str">
        <f t="shared" si="120"/>
        <v/>
      </c>
      <c r="CL358" s="26" t="str">
        <f t="shared" si="120"/>
        <v/>
      </c>
      <c r="CM358" s="26" t="str">
        <f t="shared" si="120"/>
        <v/>
      </c>
      <c r="CN358" s="26" t="str">
        <f t="shared" si="120"/>
        <v/>
      </c>
      <c r="CO358" s="26" t="str">
        <f t="shared" si="120"/>
        <v/>
      </c>
    </row>
    <row r="359" spans="1:93" s="12" customFormat="1" ht="16.5" customHeight="1" x14ac:dyDescent="0.15">
      <c r="A359" s="26">
        <v>31034211</v>
      </c>
      <c r="B359" s="26" t="s">
        <v>179</v>
      </c>
      <c r="C359" s="26" t="s">
        <v>285</v>
      </c>
      <c r="D359" s="26">
        <v>15</v>
      </c>
      <c r="E359" s="26" t="str">
        <f t="shared" si="121"/>
        <v>guard3</v>
      </c>
      <c r="F359" s="26">
        <v>6</v>
      </c>
      <c r="G359" s="26" t="s">
        <v>105</v>
      </c>
      <c r="H359" s="9">
        <f>VLOOKUP($L359,怪物模板!$A:$N,MATCH(角色!H$1,模板表头,0),0)</f>
        <v>4</v>
      </c>
      <c r="I359" s="26" t="str">
        <f>VLOOKUP($L359,怪物模板!$A:$N,MATCH(角色!I$1,模板表头,0),0)</f>
        <v>phy</v>
      </c>
      <c r="J359" s="26"/>
      <c r="K359" s="26"/>
      <c r="L359" s="26" t="s">
        <v>377</v>
      </c>
      <c r="M359" s="26" t="str">
        <f>VLOOKUP($L359,怪物模板!$A:$N,MATCH(角色!M$1,模板表头,0),0)</f>
        <v>骷髅法师</v>
      </c>
      <c r="N359" s="26" t="str">
        <f>VLOOKUP($L359,怪物模板!$A:$N,MATCH(角色!N$1,模板表头,0),0)</f>
        <v>统一模板</v>
      </c>
      <c r="O359" s="9" t="str">
        <f>VLOOKUP($L359,怪物模板!$A:$N,MATCH(角色!O$1,模板表头,0),0)</f>
        <v>male</v>
      </c>
      <c r="P359" s="26">
        <v>6</v>
      </c>
      <c r="Q359" s="26">
        <v>3</v>
      </c>
      <c r="R359" s="26">
        <f>VLOOKUP(P359,辅助表!$A$2:$B$10,2,FALSE)</f>
        <v>4</v>
      </c>
      <c r="S359" s="26" t="str">
        <f>VLOOKUP($L359,怪物模板!$A:$N,MATCH(角色!S$1,模板表头,0),0)</f>
        <v>horde</v>
      </c>
      <c r="T359" s="26" t="s">
        <v>176</v>
      </c>
      <c r="U359" s="26"/>
      <c r="V359" s="26" t="s">
        <v>476</v>
      </c>
      <c r="W359" s="26" t="s">
        <v>258</v>
      </c>
      <c r="X359" s="26"/>
      <c r="Y359" s="26"/>
      <c r="Z359" s="26"/>
      <c r="AA359" s="26"/>
      <c r="AB359" s="26">
        <v>99</v>
      </c>
      <c r="AC359" s="26">
        <v>99</v>
      </c>
      <c r="AD359" s="26"/>
      <c r="AE359" s="26">
        <f t="shared" si="128"/>
        <v>3</v>
      </c>
      <c r="AF359" s="26">
        <f t="shared" si="129"/>
        <v>0</v>
      </c>
      <c r="AG359" s="26" t="str">
        <f>VLOOKUP($L359,怪物模板!$A:$N,MATCH(角色!AG$1,模板表头,0),0)</f>
        <v>healer.blood_priest</v>
      </c>
      <c r="AH359" s="26">
        <f>IF(VLOOKUP($L359,怪物模板!$A:$N,MATCH(角色!AH$1,模板表头,0),0)=0,"",VLOOKUP($L359,怪物模板!$A:$N,MATCH(角色!AH$1,模板表头,0),0))</f>
        <v>11999015</v>
      </c>
      <c r="AI359" s="26">
        <f>IF(VLOOKUP($L359,怪物模板!$A:$N,MATCH(角色!AI$1,模板表头,0),0)=0,"",VLOOKUP($L359,怪物模板!$A:$N,MATCH(角色!AI$1,模板表头,0),0))</f>
        <v>11999016</v>
      </c>
      <c r="AJ359" s="26" t="str">
        <f>IF(VLOOKUP($L359,怪物模板!$A:$N,MATCH(角色!AJ$1,模板表头,0),0)=0,"",VLOOKUP($L359,怪物模板!$A:$N,MATCH(角色!AJ$1,模板表头,0),0))</f>
        <v/>
      </c>
      <c r="AK359" s="26" t="str">
        <f>IF(VLOOKUP($L359,怪物模板!$A:$N,MATCH(角色!AK$1,模板表头,0),0)=0,"",VLOOKUP($L359,怪物模板!$A:$N,MATCH(角色!AK$1,模板表头,0),0))</f>
        <v/>
      </c>
      <c r="AL359" s="26" t="str">
        <f>IF(VLOOKUP($L359,怪物模板!$A:$N,MATCH(角色!AL$1,模板表头,0),0)=0,"",VLOOKUP($L359,怪物模板!$A:$N,MATCH(角色!AL$1,模板表头,0),0))</f>
        <v/>
      </c>
      <c r="AM359" s="26" t="str">
        <f>VLOOKUP($L359,怪物模板!$A:$N,MATCH(角色!AM$1,模板表头,0),0)</f>
        <v>skeleton_mage</v>
      </c>
      <c r="AN359" s="26">
        <v>1</v>
      </c>
      <c r="AO359" s="26">
        <v>1</v>
      </c>
      <c r="AP359" s="26"/>
      <c r="AQ359" s="26"/>
      <c r="AR359" s="26"/>
      <c r="AS359" s="26"/>
      <c r="AT359" s="26"/>
      <c r="AU359" s="26"/>
      <c r="AV359" s="26"/>
      <c r="AW359" s="26"/>
      <c r="AX359" s="26"/>
      <c r="AY359" s="26"/>
      <c r="AZ359" s="26"/>
      <c r="BA359" s="26"/>
      <c r="BB359" s="26"/>
      <c r="BC359" s="26"/>
      <c r="BD359" s="26"/>
      <c r="BE359" s="26"/>
      <c r="BF359" s="26"/>
      <c r="BG359" s="26"/>
      <c r="BH359" s="26"/>
      <c r="BI359" s="9">
        <f t="shared" ref="BI359:BM359" si="131">BI330</f>
        <v>5000</v>
      </c>
      <c r="BJ359" s="9">
        <f t="shared" si="131"/>
        <v>5000</v>
      </c>
      <c r="BK359" s="9">
        <f t="shared" si="131"/>
        <v>0</v>
      </c>
      <c r="BL359" s="9">
        <f t="shared" si="131"/>
        <v>0</v>
      </c>
      <c r="BM359" s="9">
        <f t="shared" si="131"/>
        <v>20000</v>
      </c>
      <c r="BN359" s="26"/>
      <c r="BO359" s="26"/>
      <c r="BP359" s="26"/>
      <c r="BQ359" s="26"/>
      <c r="BR359" s="26"/>
      <c r="BS359" s="26"/>
      <c r="BT359" s="26"/>
      <c r="BU359" s="26" t="str">
        <f t="shared" si="106"/>
        <v/>
      </c>
      <c r="BV359" s="26"/>
      <c r="BW359" s="26"/>
      <c r="BX359" s="26"/>
      <c r="BY359" s="26"/>
      <c r="BZ359" s="26"/>
      <c r="CA359" s="26"/>
      <c r="CB359" s="26"/>
      <c r="CC359" s="26"/>
      <c r="CD359" s="26"/>
      <c r="CE359" s="26"/>
      <c r="CF359" s="26"/>
      <c r="CG359" s="26" t="str">
        <f t="shared" si="120"/>
        <v/>
      </c>
      <c r="CH359" s="26" t="str">
        <f t="shared" si="120"/>
        <v/>
      </c>
      <c r="CI359" s="26" t="str">
        <f t="shared" si="120"/>
        <v/>
      </c>
      <c r="CJ359" s="26" t="str">
        <f t="shared" si="120"/>
        <v/>
      </c>
      <c r="CK359" s="26" t="str">
        <f t="shared" si="120"/>
        <v/>
      </c>
      <c r="CL359" s="26" t="str">
        <f t="shared" si="120"/>
        <v/>
      </c>
      <c r="CM359" s="26" t="str">
        <f t="shared" si="120"/>
        <v/>
      </c>
      <c r="CN359" s="26" t="str">
        <f t="shared" si="120"/>
        <v/>
      </c>
      <c r="CO359" s="26" t="str">
        <f t="shared" si="120"/>
        <v/>
      </c>
    </row>
    <row r="360" spans="1:93" s="12" customFormat="1" x14ac:dyDescent="0.15">
      <c r="A360" s="26">
        <v>31034212</v>
      </c>
      <c r="B360" s="26" t="s">
        <v>178</v>
      </c>
      <c r="C360" s="26" t="s">
        <v>285</v>
      </c>
      <c r="D360" s="26">
        <v>15</v>
      </c>
      <c r="E360" s="26" t="str">
        <f t="shared" si="121"/>
        <v>guard3</v>
      </c>
      <c r="F360" s="26">
        <v>6</v>
      </c>
      <c r="G360" s="26" t="s">
        <v>104</v>
      </c>
      <c r="H360" s="9">
        <f>VLOOKUP($L360,怪物模板!$A:$N,MATCH(角色!H$1,模板表头,0),0)</f>
        <v>1</v>
      </c>
      <c r="I360" s="26" t="str">
        <f>VLOOKUP($L360,怪物模板!$A:$N,MATCH(角色!I$1,模板表头,0),0)</f>
        <v>phy</v>
      </c>
      <c r="J360" s="26"/>
      <c r="K360" s="26"/>
      <c r="L360" s="26" t="s">
        <v>400</v>
      </c>
      <c r="M360" s="26" t="str">
        <f>VLOOKUP($L360,怪物模板!$A:$N,MATCH(角色!M$1,模板表头,0),0)</f>
        <v>无对应英雄</v>
      </c>
      <c r="N360" s="26" t="str">
        <f>VLOOKUP($L360,怪物模板!$A:$N,MATCH(角色!N$1,模板表头,0),0)</f>
        <v>统一模板</v>
      </c>
      <c r="O360" s="9" t="str">
        <f>VLOOKUP($L360,怪物模板!$A:$N,MATCH(角色!O$1,模板表头,0),0)</f>
        <v>male</v>
      </c>
      <c r="P360" s="26">
        <v>5</v>
      </c>
      <c r="Q360" s="26">
        <v>3</v>
      </c>
      <c r="R360" s="26">
        <f>VLOOKUP(P360,辅助表!$A$2:$B$10,2,FALSE)</f>
        <v>3</v>
      </c>
      <c r="S360" s="26" t="str">
        <f>VLOOKUP($L360,怪物模板!$A:$N,MATCH(角色!S$1,模板表头,0),0)</f>
        <v>chaos</v>
      </c>
      <c r="T360" s="26" t="s">
        <v>185</v>
      </c>
      <c r="U360" s="26"/>
      <c r="V360" s="26" t="s">
        <v>476</v>
      </c>
      <c r="W360" s="26" t="s">
        <v>258</v>
      </c>
      <c r="X360" s="26"/>
      <c r="Y360" s="26"/>
      <c r="Z360" s="26"/>
      <c r="AA360" s="26"/>
      <c r="AB360" s="26">
        <v>99</v>
      </c>
      <c r="AC360" s="26">
        <v>99</v>
      </c>
      <c r="AD360" s="26"/>
      <c r="AE360" s="26">
        <f t="shared" si="128"/>
        <v>3</v>
      </c>
      <c r="AF360" s="26">
        <f t="shared" si="129"/>
        <v>0</v>
      </c>
      <c r="AG360" s="26" t="str">
        <f>VLOOKUP($L360,怪物模板!$A:$N,MATCH(角色!AG$1,模板表头,0),0)</f>
        <v>misc.5skills</v>
      </c>
      <c r="AH360" s="26">
        <f>IF(VLOOKUP($L360,怪物模板!$A:$N,MATCH(角色!AH$1,模板表头,0),0)=0,"",VLOOKUP($L360,怪物模板!$A:$N,MATCH(角色!AH$1,模板表头,0),0))</f>
        <v>11999011</v>
      </c>
      <c r="AI360" s="26">
        <f>IF(VLOOKUP($L360,怪物模板!$A:$N,MATCH(角色!AI$1,模板表头,0),0)=0,"",VLOOKUP($L360,怪物模板!$A:$N,MATCH(角色!AI$1,模板表头,0),0))</f>
        <v>11999012</v>
      </c>
      <c r="AJ360" s="26" t="str">
        <f>IF(VLOOKUP($L360,怪物模板!$A:$N,MATCH(角色!AJ$1,模板表头,0),0)=0,"",VLOOKUP($L360,怪物模板!$A:$N,MATCH(角色!AJ$1,模板表头,0),0))</f>
        <v/>
      </c>
      <c r="AK360" s="26" t="str">
        <f>IF(VLOOKUP($L360,怪物模板!$A:$N,MATCH(角色!AK$1,模板表头,0),0)=0,"",VLOOKUP($L360,怪物模板!$A:$N,MATCH(角色!AK$1,模板表头,0),0))</f>
        <v/>
      </c>
      <c r="AL360" s="26" t="str">
        <f>IF(VLOOKUP($L360,怪物模板!$A:$N,MATCH(角色!AL$1,模板表头,0),0)=0,"",VLOOKUP($L360,怪物模板!$A:$N,MATCH(角色!AL$1,模板表头,0),0))</f>
        <v/>
      </c>
      <c r="AM360" s="26" t="str">
        <f>VLOOKUP($L360,怪物模板!$A:$N,MATCH(角色!AM$1,模板表头,0),0)</f>
        <v>medievil</v>
      </c>
      <c r="AN360" s="26">
        <f>IF(T360="monster",0.8,IF(T360="boss",1.3,IF(T360="entity",1,IF(T360="guard",1.5,1))))</f>
        <v>1</v>
      </c>
      <c r="AO360" s="26">
        <v>1</v>
      </c>
      <c r="AP360" s="26"/>
      <c r="AQ360" s="26"/>
      <c r="AR360" s="26"/>
      <c r="AS360" s="26"/>
      <c r="AT360" s="26"/>
      <c r="AU360" s="26"/>
      <c r="AV360" s="26"/>
      <c r="AW360" s="26"/>
      <c r="AX360" s="26"/>
      <c r="AY360" s="26"/>
      <c r="AZ360" s="26"/>
      <c r="BA360" s="26"/>
      <c r="BB360" s="26"/>
      <c r="BC360" s="26"/>
      <c r="BD360" s="26"/>
      <c r="BE360" s="26"/>
      <c r="BF360" s="26"/>
      <c r="BG360" s="26"/>
      <c r="BH360" s="26"/>
      <c r="BI360" s="9">
        <f t="shared" ref="BI360:BM360" si="132">BI331</f>
        <v>5000</v>
      </c>
      <c r="BJ360" s="9">
        <f t="shared" si="132"/>
        <v>5000</v>
      </c>
      <c r="BK360" s="9">
        <f t="shared" si="132"/>
        <v>0</v>
      </c>
      <c r="BL360" s="9">
        <f t="shared" si="132"/>
        <v>0</v>
      </c>
      <c r="BM360" s="9">
        <f t="shared" si="132"/>
        <v>20000</v>
      </c>
      <c r="BN360" s="26"/>
      <c r="BO360" s="26"/>
      <c r="BP360" s="26"/>
      <c r="BQ360" s="26"/>
      <c r="BR360" s="26"/>
      <c r="BS360" s="26"/>
      <c r="BT360" s="26"/>
      <c r="BU360" s="26" t="str">
        <f t="shared" si="106"/>
        <v/>
      </c>
      <c r="BV360" s="26"/>
      <c r="BW360" s="26"/>
      <c r="BX360" s="26"/>
      <c r="BY360" s="26"/>
      <c r="BZ360" s="26"/>
      <c r="CA360" s="26"/>
      <c r="CB360" s="26"/>
      <c r="CC360" s="26"/>
      <c r="CD360" s="26"/>
      <c r="CE360" s="26"/>
      <c r="CF360" s="26"/>
      <c r="CG360" s="26" t="str">
        <f t="shared" si="120"/>
        <v/>
      </c>
      <c r="CH360" s="26" t="str">
        <f t="shared" si="120"/>
        <v/>
      </c>
      <c r="CI360" s="26" t="str">
        <f t="shared" si="120"/>
        <v/>
      </c>
      <c r="CJ360" s="26" t="str">
        <f t="shared" si="120"/>
        <v/>
      </c>
      <c r="CK360" s="26" t="str">
        <f t="shared" si="120"/>
        <v/>
      </c>
      <c r="CL360" s="26" t="str">
        <f t="shared" si="120"/>
        <v/>
      </c>
      <c r="CM360" s="26" t="str">
        <f t="shared" si="120"/>
        <v/>
      </c>
      <c r="CN360" s="26" t="str">
        <f t="shared" si="120"/>
        <v/>
      </c>
      <c r="CO360" s="26" t="str">
        <f t="shared" si="120"/>
        <v/>
      </c>
    </row>
    <row r="361" spans="1:93" s="12" customFormat="1" x14ac:dyDescent="0.15">
      <c r="A361" s="26">
        <v>31034213</v>
      </c>
      <c r="B361" s="26" t="s">
        <v>88</v>
      </c>
      <c r="C361" s="26" t="s">
        <v>285</v>
      </c>
      <c r="D361" s="26">
        <v>15</v>
      </c>
      <c r="E361" s="26" t="str">
        <f t="shared" si="121"/>
        <v>guard3</v>
      </c>
      <c r="F361" s="26">
        <v>6</v>
      </c>
      <c r="G361" s="26" t="s">
        <v>106</v>
      </c>
      <c r="H361" s="9">
        <f>VLOOKUP($L361,怪物模板!$A:$N,MATCH(角色!H$1,模板表头,0),0)</f>
        <v>3</v>
      </c>
      <c r="I361" s="26" t="str">
        <f>VLOOKUP($L361,怪物模板!$A:$N,MATCH(角色!I$1,模板表头,0),0)</f>
        <v>mag</v>
      </c>
      <c r="J361" s="26"/>
      <c r="K361" s="26"/>
      <c r="L361" s="26" t="s">
        <v>379</v>
      </c>
      <c r="M361" s="26" t="str">
        <f>VLOOKUP($L361,怪物模板!$A:$N,MATCH(角色!M$1,模板表头,0),0)</f>
        <v>瘟疫骑士</v>
      </c>
      <c r="N361" s="26" t="str">
        <f>VLOOKUP($L361,怪物模板!$A:$N,MATCH(角色!N$1,模板表头,0),0)</f>
        <v>同英雄技能</v>
      </c>
      <c r="O361" s="9" t="str">
        <f>VLOOKUP($L361,怪物模板!$A:$N,MATCH(角色!O$1,模板表头,0),0)</f>
        <v>female</v>
      </c>
      <c r="P361" s="26">
        <v>4</v>
      </c>
      <c r="Q361" s="26">
        <v>3</v>
      </c>
      <c r="R361" s="26">
        <f>VLOOKUP(P361,辅助表!$A$2:$B$10,2,FALSE)</f>
        <v>3</v>
      </c>
      <c r="S361" s="26" t="str">
        <f>VLOOKUP($L361,怪物模板!$A:$N,MATCH(角色!S$1,模板表头,0),0)</f>
        <v>chaos</v>
      </c>
      <c r="T361" s="26" t="s">
        <v>27</v>
      </c>
      <c r="U361" s="26" t="s">
        <v>273</v>
      </c>
      <c r="V361" s="26" t="s">
        <v>476</v>
      </c>
      <c r="W361" s="26"/>
      <c r="X361" s="26"/>
      <c r="Y361" s="26"/>
      <c r="Z361" s="26"/>
      <c r="AA361" s="26"/>
      <c r="AB361" s="26">
        <v>99</v>
      </c>
      <c r="AC361" s="26">
        <v>99</v>
      </c>
      <c r="AD361" s="26"/>
      <c r="AE361" s="26">
        <f t="shared" si="128"/>
        <v>20</v>
      </c>
      <c r="AF361" s="26">
        <f t="shared" si="129"/>
        <v>20</v>
      </c>
      <c r="AG361" s="26" t="str">
        <f>VLOOKUP($L361,怪物模板!$A:$N,MATCH(角色!AG$1,模板表头,0),0)</f>
        <v>misc.5skills</v>
      </c>
      <c r="AH361" s="26">
        <f>IF(VLOOKUP($L361,怪物模板!$A:$N,MATCH(角色!AH$1,模板表头,0),0)=0,"",VLOOKUP($L361,怪物模板!$A:$N,MATCH(角色!AH$1,模板表头,0),0))</f>
        <v>11860101</v>
      </c>
      <c r="AI361" s="26">
        <f>IF(VLOOKUP($L361,怪物模板!$A:$N,MATCH(角色!AI$1,模板表头,0),0)=0,"",VLOOKUP($L361,怪物模板!$A:$N,MATCH(角色!AI$1,模板表头,0),0))</f>
        <v>11860102</v>
      </c>
      <c r="AJ361" s="26">
        <f>IF(VLOOKUP($L361,怪物模板!$A:$N,MATCH(角色!AJ$1,模板表头,0),0)=0,"",VLOOKUP($L361,怪物模板!$A:$N,MATCH(角色!AJ$1,模板表头,0),0))</f>
        <v>11860103</v>
      </c>
      <c r="AK361" s="26" t="str">
        <f>IF(VLOOKUP($L361,怪物模板!$A:$N,MATCH(角色!AK$1,模板表头,0),0)=0,"",VLOOKUP($L361,怪物模板!$A:$N,MATCH(角色!AK$1,模板表头,0),0))</f>
        <v/>
      </c>
      <c r="AL361" s="26" t="str">
        <f>IF(VLOOKUP($L361,怪物模板!$A:$N,MATCH(角色!AL$1,模板表头,0),0)=0,"",VLOOKUP($L361,怪物模板!$A:$N,MATCH(角色!AL$1,模板表头,0),0))</f>
        <v/>
      </c>
      <c r="AM361" s="26" t="str">
        <f>VLOOKUP($L361,怪物模板!$A:$N,MATCH(角色!AM$1,模板表头,0),0)</f>
        <v>sylvanas</v>
      </c>
      <c r="AN361" s="26">
        <v>1.5</v>
      </c>
      <c r="AO361" s="26">
        <v>1</v>
      </c>
      <c r="AP361" s="26"/>
      <c r="AQ361" s="26"/>
      <c r="AR361" s="26" t="s">
        <v>180</v>
      </c>
      <c r="AS361" s="26"/>
      <c r="AT361" s="26"/>
      <c r="AU361" s="26">
        <v>230011</v>
      </c>
      <c r="AV361" s="26"/>
      <c r="AW361" s="26"/>
      <c r="AX361" s="26"/>
      <c r="AY361" s="26"/>
      <c r="AZ361" s="26"/>
      <c r="BA361" s="26"/>
      <c r="BB361" s="26"/>
      <c r="BC361" s="26"/>
      <c r="BD361" s="26"/>
      <c r="BE361" s="26"/>
      <c r="BF361" s="26"/>
      <c r="BG361" s="26"/>
      <c r="BH361" s="26"/>
      <c r="BI361" s="9">
        <f t="shared" ref="BI361:BM361" si="133">BI332</f>
        <v>-7000</v>
      </c>
      <c r="BJ361" s="9">
        <f t="shared" si="133"/>
        <v>10000</v>
      </c>
      <c r="BK361" s="9">
        <f t="shared" si="133"/>
        <v>0</v>
      </c>
      <c r="BL361" s="9">
        <f t="shared" si="133"/>
        <v>0</v>
      </c>
      <c r="BM361" s="9">
        <f t="shared" si="133"/>
        <v>20000</v>
      </c>
      <c r="BN361" s="26"/>
      <c r="BO361" s="26"/>
      <c r="BP361" s="26"/>
      <c r="BQ361" s="26"/>
      <c r="BR361" s="26"/>
      <c r="BS361" s="26"/>
      <c r="BT361" s="26"/>
      <c r="BU361" s="26" t="str">
        <f t="shared" si="106"/>
        <v/>
      </c>
      <c r="BV361" s="26"/>
      <c r="BW361" s="26"/>
      <c r="BX361" s="26"/>
      <c r="BY361" s="26"/>
      <c r="BZ361" s="26"/>
      <c r="CA361" s="26"/>
      <c r="CB361" s="26"/>
      <c r="CC361" s="26"/>
      <c r="CD361" s="26"/>
      <c r="CE361" s="26"/>
      <c r="CF361" s="26"/>
      <c r="CG361" s="26">
        <f t="shared" si="120"/>
        <v>5000</v>
      </c>
      <c r="CH361" s="26">
        <f t="shared" si="120"/>
        <v>5000</v>
      </c>
      <c r="CI361" s="26">
        <f t="shared" si="120"/>
        <v>5000</v>
      </c>
      <c r="CJ361" s="26">
        <f t="shared" si="120"/>
        <v>5000</v>
      </c>
      <c r="CK361" s="26">
        <f t="shared" si="120"/>
        <v>5000</v>
      </c>
      <c r="CL361" s="26">
        <f t="shared" si="120"/>
        <v>5000</v>
      </c>
      <c r="CM361" s="26">
        <f t="shared" si="120"/>
        <v>5000</v>
      </c>
      <c r="CN361" s="26">
        <f t="shared" si="120"/>
        <v>5000</v>
      </c>
      <c r="CO361" s="26">
        <f t="shared" si="120"/>
        <v>5000</v>
      </c>
    </row>
    <row r="362" spans="1:93" s="12" customFormat="1" ht="16.5" customHeight="1" x14ac:dyDescent="0.15">
      <c r="A362" s="26">
        <v>31034214</v>
      </c>
      <c r="B362" s="26" t="s">
        <v>174</v>
      </c>
      <c r="C362" s="26" t="s">
        <v>286</v>
      </c>
      <c r="D362" s="26">
        <v>15</v>
      </c>
      <c r="E362" s="26" t="str">
        <f t="shared" si="121"/>
        <v>guard3</v>
      </c>
      <c r="F362" s="26">
        <v>7</v>
      </c>
      <c r="G362" s="26" t="s">
        <v>104</v>
      </c>
      <c r="H362" s="9">
        <f>VLOOKUP($L362,怪物模板!$A:$N,MATCH(角色!H$1,模板表头,0),0)</f>
        <v>2</v>
      </c>
      <c r="I362" s="26" t="str">
        <f>VLOOKUP($L362,怪物模板!$A:$N,MATCH(角色!I$1,模板表头,0),0)</f>
        <v>phy</v>
      </c>
      <c r="J362" s="26"/>
      <c r="K362" s="26"/>
      <c r="L362" s="26" t="s">
        <v>403</v>
      </c>
      <c r="M362" s="26" t="str">
        <f>VLOOKUP($L362,怪物模板!$A:$N,MATCH(角色!M$1,模板表头,0),0)</f>
        <v>无对应英雄</v>
      </c>
      <c r="N362" s="26" t="str">
        <f>VLOOKUP($L362,怪物模板!$A:$N,MATCH(角色!N$1,模板表头,0),0)</f>
        <v>统一模板</v>
      </c>
      <c r="O362" s="9" t="str">
        <f>VLOOKUP($L362,怪物模板!$A:$N,MATCH(角色!O$1,模板表头,0),0)</f>
        <v>male</v>
      </c>
      <c r="P362" s="26">
        <v>1</v>
      </c>
      <c r="Q362" s="26">
        <v>1</v>
      </c>
      <c r="R362" s="26">
        <f>VLOOKUP(P362,辅助表!$A$2:$B$10,2,FALSE)</f>
        <v>1</v>
      </c>
      <c r="S362" s="26" t="str">
        <f>VLOOKUP($L362,怪物模板!$A:$N,MATCH(角色!S$1,模板表头,0),0)</f>
        <v>chaos</v>
      </c>
      <c r="T362" s="26" t="s">
        <v>39</v>
      </c>
      <c r="U362" s="26"/>
      <c r="V362" s="26" t="s">
        <v>476</v>
      </c>
      <c r="W362" s="26" t="s">
        <v>258</v>
      </c>
      <c r="X362" s="26"/>
      <c r="Y362" s="26"/>
      <c r="Z362" s="26"/>
      <c r="AA362" s="26"/>
      <c r="AB362" s="26">
        <v>99</v>
      </c>
      <c r="AC362" s="26">
        <v>99</v>
      </c>
      <c r="AD362" s="26"/>
      <c r="AE362" s="26">
        <f t="shared" si="128"/>
        <v>3</v>
      </c>
      <c r="AF362" s="26">
        <f t="shared" si="129"/>
        <v>0</v>
      </c>
      <c r="AG362" s="26" t="str">
        <f>VLOOKUP($L362,怪物模板!$A:$N,MATCH(角色!AG$1,模板表头,0),0)</f>
        <v>misc.5skills_self_hp_ratio</v>
      </c>
      <c r="AH362" s="26">
        <f>IF(VLOOKUP($L362,怪物模板!$A:$N,MATCH(角色!AH$1,模板表头,0),0)=0,"",VLOOKUP($L362,怪物模板!$A:$N,MATCH(角色!AH$1,模板表头,0),0))</f>
        <v>11990101</v>
      </c>
      <c r="AI362" s="26">
        <f>IF(VLOOKUP($L362,怪物模板!$A:$N,MATCH(角色!AI$1,模板表头,0),0)=0,"",VLOOKUP($L362,怪物模板!$A:$N,MATCH(角色!AI$1,模板表头,0),0))</f>
        <v>11990102</v>
      </c>
      <c r="AJ362" s="26" t="str">
        <f>IF(VLOOKUP($L362,怪物模板!$A:$N,MATCH(角色!AJ$1,模板表头,0),0)=0,"",VLOOKUP($L362,怪物模板!$A:$N,MATCH(角色!AJ$1,模板表头,0),0))</f>
        <v/>
      </c>
      <c r="AK362" s="26" t="str">
        <f>IF(VLOOKUP($L362,怪物模板!$A:$N,MATCH(角色!AK$1,模板表头,0),0)=0,"",VLOOKUP($L362,怪物模板!$A:$N,MATCH(角色!AK$1,模板表头,0),0))</f>
        <v/>
      </c>
      <c r="AL362" s="26" t="str">
        <f>IF(VLOOKUP($L362,怪物模板!$A:$N,MATCH(角色!AL$1,模板表头,0),0)=0,"",VLOOKUP($L362,怪物模板!$A:$N,MATCH(角色!AL$1,模板表头,0),0))</f>
        <v/>
      </c>
      <c r="AM362" s="26" t="str">
        <f>VLOOKUP($L362,怪物模板!$A:$N,MATCH(角色!AM$1,模板表头,0),0)</f>
        <v>treant</v>
      </c>
      <c r="AN362" s="26">
        <f>IF(T362="monster",0.8,IF(T362="boss",1.3,IF(T362="entity",1,IF(T362="guard",1.5,1))))</f>
        <v>0.8</v>
      </c>
      <c r="AO362" s="26">
        <v>1</v>
      </c>
      <c r="AP362" s="26"/>
      <c r="AQ362" s="26"/>
      <c r="AR362" s="26"/>
      <c r="AS362" s="26"/>
      <c r="AT362" s="26"/>
      <c r="AU362" s="26"/>
      <c r="AV362" s="26"/>
      <c r="AW362" s="26"/>
      <c r="AX362" s="26"/>
      <c r="AY362" s="26"/>
      <c r="AZ362" s="26"/>
      <c r="BA362" s="26"/>
      <c r="BB362" s="26"/>
      <c r="BC362" s="26"/>
      <c r="BD362" s="26"/>
      <c r="BE362" s="26"/>
      <c r="BF362" s="26"/>
      <c r="BG362" s="26"/>
      <c r="BH362" s="26"/>
      <c r="BI362" s="9">
        <f t="shared" ref="BI362:BM362" si="134">BI333</f>
        <v>5000</v>
      </c>
      <c r="BJ362" s="9">
        <f t="shared" si="134"/>
        <v>5000</v>
      </c>
      <c r="BK362" s="9">
        <f t="shared" si="134"/>
        <v>0</v>
      </c>
      <c r="BL362" s="9">
        <f t="shared" si="134"/>
        <v>0</v>
      </c>
      <c r="BM362" s="9">
        <f t="shared" si="134"/>
        <v>20000</v>
      </c>
      <c r="BN362" s="26"/>
      <c r="BO362" s="26"/>
      <c r="BP362" s="26"/>
      <c r="BQ362" s="26"/>
      <c r="BR362" s="26"/>
      <c r="BS362" s="26"/>
      <c r="BT362" s="26"/>
      <c r="BU362" s="26" t="str">
        <f t="shared" si="106"/>
        <v/>
      </c>
      <c r="BV362" s="26"/>
      <c r="BW362" s="26"/>
      <c r="BX362" s="26"/>
      <c r="BY362" s="26"/>
      <c r="BZ362" s="26"/>
      <c r="CA362" s="26"/>
      <c r="CB362" s="26"/>
      <c r="CC362" s="26"/>
      <c r="CD362" s="26"/>
      <c r="CE362" s="26"/>
      <c r="CF362" s="26"/>
      <c r="CG362" s="26" t="str">
        <f t="shared" si="120"/>
        <v/>
      </c>
      <c r="CH362" s="26" t="str">
        <f t="shared" si="120"/>
        <v/>
      </c>
      <c r="CI362" s="26" t="str">
        <f t="shared" si="120"/>
        <v/>
      </c>
      <c r="CJ362" s="26" t="str">
        <f t="shared" si="120"/>
        <v/>
      </c>
      <c r="CK362" s="26" t="str">
        <f t="shared" si="120"/>
        <v/>
      </c>
      <c r="CL362" s="26" t="str">
        <f t="shared" si="120"/>
        <v/>
      </c>
      <c r="CM362" s="26" t="str">
        <f t="shared" si="120"/>
        <v/>
      </c>
      <c r="CN362" s="26" t="str">
        <f t="shared" si="120"/>
        <v/>
      </c>
      <c r="CO362" s="26" t="str">
        <f t="shared" si="120"/>
        <v/>
      </c>
    </row>
    <row r="363" spans="1:93" s="12" customFormat="1" x14ac:dyDescent="0.15">
      <c r="A363" s="26">
        <v>31034215</v>
      </c>
      <c r="B363" s="26" t="s">
        <v>25</v>
      </c>
      <c r="C363" s="26" t="s">
        <v>286</v>
      </c>
      <c r="D363" s="26">
        <v>15</v>
      </c>
      <c r="E363" s="26" t="str">
        <f t="shared" si="121"/>
        <v>guard3</v>
      </c>
      <c r="F363" s="26">
        <v>7</v>
      </c>
      <c r="G363" s="26" t="s">
        <v>104</v>
      </c>
      <c r="H363" s="9">
        <f>VLOOKUP($L363,怪物模板!$A:$N,MATCH(角色!H$1,模板表头,0),0)</f>
        <v>3</v>
      </c>
      <c r="I363" s="26" t="str">
        <f>VLOOKUP($L363,怪物模板!$A:$N,MATCH(角色!I$1,模板表头,0),0)</f>
        <v>phy</v>
      </c>
      <c r="J363" s="26"/>
      <c r="K363" s="26"/>
      <c r="L363" s="26" t="s">
        <v>402</v>
      </c>
      <c r="M363" s="26" t="str">
        <f>VLOOKUP($L363,怪物模板!$A:$N,MATCH(角色!M$1,模板表头,0),0)</f>
        <v>骷髅射手</v>
      </c>
      <c r="N363" s="26" t="str">
        <f>VLOOKUP($L363,怪物模板!$A:$N,MATCH(角色!N$1,模板表头,0),0)</f>
        <v>统一模板</v>
      </c>
      <c r="O363" s="9" t="str">
        <f>VLOOKUP($L363,怪物模板!$A:$N,MATCH(角色!O$1,模板表头,0),0)</f>
        <v>male</v>
      </c>
      <c r="P363" s="26">
        <v>1</v>
      </c>
      <c r="Q363" s="26">
        <v>1</v>
      </c>
      <c r="R363" s="26">
        <f>VLOOKUP(P363,辅助表!$A$2:$B$10,2,FALSE)</f>
        <v>1</v>
      </c>
      <c r="S363" s="26" t="str">
        <f>VLOOKUP($L363,怪物模板!$A:$N,MATCH(角色!S$1,模板表头,0),0)</f>
        <v>horde</v>
      </c>
      <c r="T363" s="26" t="s">
        <v>39</v>
      </c>
      <c r="U363" s="26"/>
      <c r="V363" s="26" t="s">
        <v>476</v>
      </c>
      <c r="W363" s="26" t="s">
        <v>258</v>
      </c>
      <c r="X363" s="26"/>
      <c r="Y363" s="26"/>
      <c r="Z363" s="26"/>
      <c r="AA363" s="26"/>
      <c r="AB363" s="26">
        <v>99</v>
      </c>
      <c r="AC363" s="26">
        <v>99</v>
      </c>
      <c r="AD363" s="26"/>
      <c r="AE363" s="26">
        <f t="shared" si="128"/>
        <v>3</v>
      </c>
      <c r="AF363" s="26">
        <f t="shared" si="129"/>
        <v>0</v>
      </c>
      <c r="AG363" s="26" t="str">
        <f>VLOOKUP($L363,怪物模板!$A:$N,MATCH(角色!AG$1,模板表头,0),0)</f>
        <v>misc.5skills</v>
      </c>
      <c r="AH363" s="26">
        <f>IF(VLOOKUP($L363,怪物模板!$A:$N,MATCH(角色!AH$1,模板表头,0),0)=0,"",VLOOKUP($L363,怪物模板!$A:$N,MATCH(角色!AH$1,模板表头,0),0))</f>
        <v>11690101</v>
      </c>
      <c r="AI363" s="26">
        <f>IF(VLOOKUP($L363,怪物模板!$A:$N,MATCH(角色!AI$1,模板表头,0),0)=0,"",VLOOKUP($L363,怪物模板!$A:$N,MATCH(角色!AI$1,模板表头,0),0))</f>
        <v>11690102</v>
      </c>
      <c r="AJ363" s="26" t="str">
        <f>IF(VLOOKUP($L363,怪物模板!$A:$N,MATCH(角色!AJ$1,模板表头,0),0)=0,"",VLOOKUP($L363,怪物模板!$A:$N,MATCH(角色!AJ$1,模板表头,0),0))</f>
        <v/>
      </c>
      <c r="AK363" s="26" t="str">
        <f>IF(VLOOKUP($L363,怪物模板!$A:$N,MATCH(角色!AK$1,模板表头,0),0)=0,"",VLOOKUP($L363,怪物模板!$A:$N,MATCH(角色!AK$1,模板表头,0),0))</f>
        <v/>
      </c>
      <c r="AL363" s="26" t="str">
        <f>IF(VLOOKUP($L363,怪物模板!$A:$N,MATCH(角色!AL$1,模板表头,0),0)=0,"",VLOOKUP($L363,怪物模板!$A:$N,MATCH(角色!AL$1,模板表头,0),0))</f>
        <v/>
      </c>
      <c r="AM363" s="26" t="str">
        <f>VLOOKUP($L363,怪物模板!$A:$N,MATCH(角色!AM$1,模板表头,0),0)</f>
        <v>skeleton_archer_npc</v>
      </c>
      <c r="AN363" s="26">
        <f>IF(T363="monster",0.8,IF(T363="boss",1.3,IF(T363="entity",1,IF(T363="guard",1.5,1))))</f>
        <v>0.8</v>
      </c>
      <c r="AO363" s="26">
        <v>1</v>
      </c>
      <c r="AP363" s="26"/>
      <c r="AQ363" s="26"/>
      <c r="AR363" s="26"/>
      <c r="AS363" s="26"/>
      <c r="AT363" s="26"/>
      <c r="AU363" s="26"/>
      <c r="AV363" s="26"/>
      <c r="AW363" s="26"/>
      <c r="AX363" s="26"/>
      <c r="AY363" s="26"/>
      <c r="AZ363" s="26"/>
      <c r="BA363" s="26"/>
      <c r="BB363" s="26"/>
      <c r="BC363" s="26"/>
      <c r="BD363" s="26"/>
      <c r="BE363" s="26"/>
      <c r="BF363" s="26"/>
      <c r="BG363" s="26"/>
      <c r="BH363" s="26"/>
      <c r="BI363" s="9">
        <f t="shared" ref="BI363:BM363" si="135">BI334</f>
        <v>5000</v>
      </c>
      <c r="BJ363" s="9">
        <f t="shared" si="135"/>
        <v>5000</v>
      </c>
      <c r="BK363" s="9">
        <f t="shared" si="135"/>
        <v>0</v>
      </c>
      <c r="BL363" s="9">
        <f t="shared" si="135"/>
        <v>0</v>
      </c>
      <c r="BM363" s="9">
        <f t="shared" si="135"/>
        <v>20000</v>
      </c>
      <c r="BN363" s="26"/>
      <c r="BO363" s="26"/>
      <c r="BP363" s="26"/>
      <c r="BQ363" s="26"/>
      <c r="BR363" s="26"/>
      <c r="BS363" s="26"/>
      <c r="BT363" s="26"/>
      <c r="BU363" s="26" t="str">
        <f t="shared" si="106"/>
        <v/>
      </c>
      <c r="BV363" s="26"/>
      <c r="BW363" s="26"/>
      <c r="BX363" s="26"/>
      <c r="BY363" s="26"/>
      <c r="BZ363" s="26"/>
      <c r="CA363" s="26"/>
      <c r="CB363" s="26"/>
      <c r="CC363" s="26"/>
      <c r="CD363" s="26"/>
      <c r="CE363" s="26"/>
      <c r="CF363" s="26"/>
      <c r="CG363" s="26" t="str">
        <f t="shared" si="120"/>
        <v/>
      </c>
      <c r="CH363" s="26" t="str">
        <f t="shared" si="120"/>
        <v/>
      </c>
      <c r="CI363" s="26" t="str">
        <f t="shared" si="120"/>
        <v/>
      </c>
      <c r="CJ363" s="26" t="str">
        <f t="shared" si="120"/>
        <v/>
      </c>
      <c r="CK363" s="26" t="str">
        <f t="shared" si="120"/>
        <v/>
      </c>
      <c r="CL363" s="26" t="str">
        <f t="shared" si="120"/>
        <v/>
      </c>
      <c r="CM363" s="26" t="str">
        <f t="shared" si="120"/>
        <v/>
      </c>
      <c r="CN363" s="26" t="str">
        <f t="shared" si="120"/>
        <v/>
      </c>
      <c r="CO363" s="26" t="str">
        <f t="shared" si="120"/>
        <v/>
      </c>
    </row>
    <row r="364" spans="1:93" s="12" customFormat="1" ht="17.25" customHeight="1" x14ac:dyDescent="0.15">
      <c r="A364" s="26">
        <v>31034216</v>
      </c>
      <c r="B364" s="26" t="s">
        <v>42</v>
      </c>
      <c r="C364" s="26" t="s">
        <v>287</v>
      </c>
      <c r="D364" s="26">
        <v>16</v>
      </c>
      <c r="E364" s="26" t="str">
        <f t="shared" si="121"/>
        <v>guard3</v>
      </c>
      <c r="F364" s="26">
        <v>8</v>
      </c>
      <c r="G364" s="26" t="s">
        <v>104</v>
      </c>
      <c r="H364" s="9">
        <f>VLOOKUP($L364,怪物模板!$A:$N,MATCH(角色!H$1,模板表头,0),0)</f>
        <v>2</v>
      </c>
      <c r="I364" s="26" t="str">
        <f>VLOOKUP($L364,怪物模板!$A:$N,MATCH(角色!I$1,模板表头,0),0)</f>
        <v>phy</v>
      </c>
      <c r="J364" s="26"/>
      <c r="K364" s="26"/>
      <c r="L364" s="26" t="s">
        <v>378</v>
      </c>
      <c r="M364" s="26" t="str">
        <f>VLOOKUP($L364,怪物模板!$A:$N,MATCH(角色!M$1,模板表头,0),0)</f>
        <v>无对应英雄</v>
      </c>
      <c r="N364" s="26" t="str">
        <f>VLOOKUP($L364,怪物模板!$A:$N,MATCH(角色!N$1,模板表头,0),0)</f>
        <v>统一模板</v>
      </c>
      <c r="O364" s="9" t="str">
        <f>VLOOKUP($L364,怪物模板!$A:$N,MATCH(角色!O$1,模板表头,0),0)</f>
        <v>male</v>
      </c>
      <c r="P364" s="26">
        <v>1</v>
      </c>
      <c r="Q364" s="26">
        <v>1</v>
      </c>
      <c r="R364" s="26">
        <f>VLOOKUP(P364,辅助表!$A$2:$B$10,2,FALSE)</f>
        <v>1</v>
      </c>
      <c r="S364" s="26" t="str">
        <f>VLOOKUP($L364,怪物模板!$A:$N,MATCH(角色!S$1,模板表头,0),0)</f>
        <v>chaos</v>
      </c>
      <c r="T364" s="26" t="s">
        <v>39</v>
      </c>
      <c r="U364" s="26"/>
      <c r="V364" s="26" t="s">
        <v>476</v>
      </c>
      <c r="W364" s="26" t="s">
        <v>258</v>
      </c>
      <c r="X364" s="26"/>
      <c r="Y364" s="26"/>
      <c r="Z364" s="26"/>
      <c r="AA364" s="26"/>
      <c r="AB364" s="26">
        <v>99</v>
      </c>
      <c r="AC364" s="26">
        <v>99</v>
      </c>
      <c r="AD364" s="26"/>
      <c r="AE364" s="26">
        <f t="shared" si="128"/>
        <v>3</v>
      </c>
      <c r="AF364" s="26">
        <f t="shared" si="129"/>
        <v>0</v>
      </c>
      <c r="AG364" s="26" t="str">
        <f>VLOOKUP($L364,怪物模板!$A:$N,MATCH(角色!AG$1,模板表头,0),0)</f>
        <v>misc.5skills_self_hp_ratio</v>
      </c>
      <c r="AH364" s="26">
        <f>IF(VLOOKUP($L364,怪物模板!$A:$N,MATCH(角色!AH$1,模板表头,0),0)=0,"",VLOOKUP($L364,怪物模板!$A:$N,MATCH(角色!AH$1,模板表头,0),0))</f>
        <v>11990101</v>
      </c>
      <c r="AI364" s="26">
        <f>IF(VLOOKUP($L364,怪物模板!$A:$N,MATCH(角色!AI$1,模板表头,0),0)=0,"",VLOOKUP($L364,怪物模板!$A:$N,MATCH(角色!AI$1,模板表头,0),0))</f>
        <v>11990102</v>
      </c>
      <c r="AJ364" s="26" t="str">
        <f>IF(VLOOKUP($L364,怪物模板!$A:$N,MATCH(角色!AJ$1,模板表头,0),0)=0,"",VLOOKUP($L364,怪物模板!$A:$N,MATCH(角色!AJ$1,模板表头,0),0))</f>
        <v/>
      </c>
      <c r="AK364" s="26" t="str">
        <f>IF(VLOOKUP($L364,怪物模板!$A:$N,MATCH(角色!AK$1,模板表头,0),0)=0,"",VLOOKUP($L364,怪物模板!$A:$N,MATCH(角色!AK$1,模板表头,0),0))</f>
        <v/>
      </c>
      <c r="AL364" s="26" t="str">
        <f>IF(VLOOKUP($L364,怪物模板!$A:$N,MATCH(角色!AL$1,模板表头,0),0)=0,"",VLOOKUP($L364,怪物模板!$A:$N,MATCH(角色!AL$1,模板表头,0),0))</f>
        <v/>
      </c>
      <c r="AM364" s="26" t="str">
        <f>VLOOKUP($L364,怪物模板!$A:$N,MATCH(角色!AM$1,模板表头,0),0)</f>
        <v>treant</v>
      </c>
      <c r="AN364" s="26">
        <f>IF(T364="monster",0.8,IF(T364="boss",1.3,IF(T364="entity",1,IF(T364="guard",1.5,1))))</f>
        <v>0.8</v>
      </c>
      <c r="AO364" s="26">
        <v>1</v>
      </c>
      <c r="AP364" s="26"/>
      <c r="AQ364" s="26"/>
      <c r="AR364" s="26"/>
      <c r="AS364" s="26"/>
      <c r="AT364" s="26"/>
      <c r="AU364" s="26"/>
      <c r="AV364" s="26"/>
      <c r="AW364" s="26"/>
      <c r="AX364" s="26"/>
      <c r="AY364" s="26"/>
      <c r="AZ364" s="26"/>
      <c r="BA364" s="26"/>
      <c r="BB364" s="26"/>
      <c r="BC364" s="26"/>
      <c r="BD364" s="26"/>
      <c r="BE364" s="26"/>
      <c r="BF364" s="26"/>
      <c r="BG364" s="26"/>
      <c r="BH364" s="26"/>
      <c r="BI364" s="9">
        <f t="shared" ref="BI364:BM364" si="136">BI335</f>
        <v>5000</v>
      </c>
      <c r="BJ364" s="9">
        <f t="shared" si="136"/>
        <v>5000</v>
      </c>
      <c r="BK364" s="9">
        <f t="shared" si="136"/>
        <v>0</v>
      </c>
      <c r="BL364" s="9">
        <f t="shared" si="136"/>
        <v>0</v>
      </c>
      <c r="BM364" s="9">
        <f t="shared" si="136"/>
        <v>20000</v>
      </c>
      <c r="BN364" s="26"/>
      <c r="BO364" s="26"/>
      <c r="BP364" s="26"/>
      <c r="BQ364" s="26"/>
      <c r="BR364" s="26"/>
      <c r="BS364" s="26"/>
      <c r="BT364" s="26"/>
      <c r="BU364" s="26" t="str">
        <f t="shared" si="106"/>
        <v/>
      </c>
      <c r="BV364" s="26"/>
      <c r="BW364" s="26"/>
      <c r="BX364" s="26"/>
      <c r="BY364" s="26"/>
      <c r="BZ364" s="26"/>
      <c r="CA364" s="26"/>
      <c r="CB364" s="26"/>
      <c r="CC364" s="26"/>
      <c r="CD364" s="26"/>
      <c r="CE364" s="26"/>
      <c r="CF364" s="26"/>
      <c r="CG364" s="26" t="str">
        <f t="shared" si="120"/>
        <v/>
      </c>
      <c r="CH364" s="26" t="str">
        <f t="shared" si="120"/>
        <v/>
      </c>
      <c r="CI364" s="26" t="str">
        <f t="shared" si="120"/>
        <v/>
      </c>
      <c r="CJ364" s="26" t="str">
        <f t="shared" si="120"/>
        <v/>
      </c>
      <c r="CK364" s="26" t="str">
        <f t="shared" si="120"/>
        <v/>
      </c>
      <c r="CL364" s="26" t="str">
        <f t="shared" si="120"/>
        <v/>
      </c>
      <c r="CM364" s="26" t="str">
        <f t="shared" si="120"/>
        <v/>
      </c>
      <c r="CN364" s="26" t="str">
        <f t="shared" si="120"/>
        <v/>
      </c>
      <c r="CO364" s="26" t="str">
        <f t="shared" si="120"/>
        <v/>
      </c>
    </row>
    <row r="365" spans="1:93" s="12" customFormat="1" x14ac:dyDescent="0.15">
      <c r="A365" s="26">
        <v>31034217</v>
      </c>
      <c r="B365" s="26" t="s">
        <v>25</v>
      </c>
      <c r="C365" s="26" t="s">
        <v>287</v>
      </c>
      <c r="D365" s="26">
        <v>16</v>
      </c>
      <c r="E365" s="26" t="str">
        <f t="shared" si="121"/>
        <v>guard3</v>
      </c>
      <c r="F365" s="26">
        <v>8</v>
      </c>
      <c r="G365" s="26" t="s">
        <v>104</v>
      </c>
      <c r="H365" s="9">
        <f>VLOOKUP($L365,怪物模板!$A:$N,MATCH(角色!H$1,模板表头,0),0)</f>
        <v>3</v>
      </c>
      <c r="I365" s="26" t="str">
        <f>VLOOKUP($L365,怪物模板!$A:$N,MATCH(角色!I$1,模板表头,0),0)</f>
        <v>phy</v>
      </c>
      <c r="J365" s="26"/>
      <c r="K365" s="26"/>
      <c r="L365" s="26" t="s">
        <v>402</v>
      </c>
      <c r="M365" s="26" t="str">
        <f>VLOOKUP($L365,怪物模板!$A:$N,MATCH(角色!M$1,模板表头,0),0)</f>
        <v>骷髅射手</v>
      </c>
      <c r="N365" s="26" t="str">
        <f>VLOOKUP($L365,怪物模板!$A:$N,MATCH(角色!N$1,模板表头,0),0)</f>
        <v>统一模板</v>
      </c>
      <c r="O365" s="9" t="str">
        <f>VLOOKUP($L365,怪物模板!$A:$N,MATCH(角色!O$1,模板表头,0),0)</f>
        <v>male</v>
      </c>
      <c r="P365" s="26">
        <v>1</v>
      </c>
      <c r="Q365" s="26">
        <v>1</v>
      </c>
      <c r="R365" s="26">
        <f>VLOOKUP(P365,辅助表!$A$2:$B$10,2,FALSE)</f>
        <v>1</v>
      </c>
      <c r="S365" s="26" t="str">
        <f>VLOOKUP($L365,怪物模板!$A:$N,MATCH(角色!S$1,模板表头,0),0)</f>
        <v>horde</v>
      </c>
      <c r="T365" s="26" t="s">
        <v>39</v>
      </c>
      <c r="U365" s="26"/>
      <c r="V365" s="26" t="s">
        <v>476</v>
      </c>
      <c r="W365" s="26" t="s">
        <v>258</v>
      </c>
      <c r="X365" s="26"/>
      <c r="Y365" s="26"/>
      <c r="Z365" s="26"/>
      <c r="AA365" s="26"/>
      <c r="AB365" s="26">
        <v>99</v>
      </c>
      <c r="AC365" s="26">
        <v>99</v>
      </c>
      <c r="AD365" s="26"/>
      <c r="AE365" s="26">
        <f t="shared" si="128"/>
        <v>3</v>
      </c>
      <c r="AF365" s="26">
        <f t="shared" si="129"/>
        <v>0</v>
      </c>
      <c r="AG365" s="26" t="str">
        <f>VLOOKUP($L365,怪物模板!$A:$N,MATCH(角色!AG$1,模板表头,0),0)</f>
        <v>misc.5skills</v>
      </c>
      <c r="AH365" s="26">
        <f>IF(VLOOKUP($L365,怪物模板!$A:$N,MATCH(角色!AH$1,模板表头,0),0)=0,"",VLOOKUP($L365,怪物模板!$A:$N,MATCH(角色!AH$1,模板表头,0),0))</f>
        <v>11690101</v>
      </c>
      <c r="AI365" s="26">
        <f>IF(VLOOKUP($L365,怪物模板!$A:$N,MATCH(角色!AI$1,模板表头,0),0)=0,"",VLOOKUP($L365,怪物模板!$A:$N,MATCH(角色!AI$1,模板表头,0),0))</f>
        <v>11690102</v>
      </c>
      <c r="AJ365" s="26" t="str">
        <f>IF(VLOOKUP($L365,怪物模板!$A:$N,MATCH(角色!AJ$1,模板表头,0),0)=0,"",VLOOKUP($L365,怪物模板!$A:$N,MATCH(角色!AJ$1,模板表头,0),0))</f>
        <v/>
      </c>
      <c r="AK365" s="26" t="str">
        <f>IF(VLOOKUP($L365,怪物模板!$A:$N,MATCH(角色!AK$1,模板表头,0),0)=0,"",VLOOKUP($L365,怪物模板!$A:$N,MATCH(角色!AK$1,模板表头,0),0))</f>
        <v/>
      </c>
      <c r="AL365" s="26" t="str">
        <f>IF(VLOOKUP($L365,怪物模板!$A:$N,MATCH(角色!AL$1,模板表头,0),0)=0,"",VLOOKUP($L365,怪物模板!$A:$N,MATCH(角色!AL$1,模板表头,0),0))</f>
        <v/>
      </c>
      <c r="AM365" s="26" t="str">
        <f>VLOOKUP($L365,怪物模板!$A:$N,MATCH(角色!AM$1,模板表头,0),0)</f>
        <v>skeleton_archer_npc</v>
      </c>
      <c r="AN365" s="26">
        <f>IF(T365="monster",0.8,IF(T365="boss",1.3,IF(T365="entity",1,IF(T365="guard",1.5,1))))</f>
        <v>0.8</v>
      </c>
      <c r="AO365" s="26">
        <v>1</v>
      </c>
      <c r="AP365" s="26"/>
      <c r="AQ365" s="26"/>
      <c r="AR365" s="26"/>
      <c r="AS365" s="26"/>
      <c r="AT365" s="26"/>
      <c r="AU365" s="26"/>
      <c r="AV365" s="26"/>
      <c r="AW365" s="26"/>
      <c r="AX365" s="26"/>
      <c r="AY365" s="26"/>
      <c r="AZ365" s="26"/>
      <c r="BA365" s="26"/>
      <c r="BB365" s="26"/>
      <c r="BC365" s="26"/>
      <c r="BD365" s="26"/>
      <c r="BE365" s="26"/>
      <c r="BF365" s="26"/>
      <c r="BG365" s="26"/>
      <c r="BH365" s="26"/>
      <c r="BI365" s="9">
        <f t="shared" ref="BI365:BM365" si="137">BI336</f>
        <v>5000</v>
      </c>
      <c r="BJ365" s="9">
        <f t="shared" si="137"/>
        <v>5000</v>
      </c>
      <c r="BK365" s="9">
        <f t="shared" si="137"/>
        <v>0</v>
      </c>
      <c r="BL365" s="9">
        <f t="shared" si="137"/>
        <v>0</v>
      </c>
      <c r="BM365" s="9">
        <f t="shared" si="137"/>
        <v>20000</v>
      </c>
      <c r="BN365" s="26"/>
      <c r="BO365" s="26"/>
      <c r="BP365" s="26"/>
      <c r="BQ365" s="26"/>
      <c r="BR365" s="26"/>
      <c r="BS365" s="26"/>
      <c r="BT365" s="26"/>
      <c r="BU365" s="26" t="str">
        <f t="shared" si="106"/>
        <v/>
      </c>
      <c r="BV365" s="26"/>
      <c r="BW365" s="26"/>
      <c r="BX365" s="26"/>
      <c r="BY365" s="26"/>
      <c r="BZ365" s="26"/>
      <c r="CA365" s="26"/>
      <c r="CB365" s="26"/>
      <c r="CC365" s="26"/>
      <c r="CD365" s="26"/>
      <c r="CE365" s="26"/>
      <c r="CF365" s="26"/>
      <c r="CG365" s="26" t="str">
        <f t="shared" si="120"/>
        <v/>
      </c>
      <c r="CH365" s="26" t="str">
        <f t="shared" si="120"/>
        <v/>
      </c>
      <c r="CI365" s="26" t="str">
        <f t="shared" si="120"/>
        <v/>
      </c>
      <c r="CJ365" s="26" t="str">
        <f t="shared" si="120"/>
        <v/>
      </c>
      <c r="CK365" s="26" t="str">
        <f t="shared" si="120"/>
        <v/>
      </c>
      <c r="CL365" s="26" t="str">
        <f t="shared" si="120"/>
        <v/>
      </c>
      <c r="CM365" s="26" t="str">
        <f t="shared" si="120"/>
        <v/>
      </c>
      <c r="CN365" s="26" t="str">
        <f t="shared" si="120"/>
        <v/>
      </c>
      <c r="CO365" s="26" t="str">
        <f t="shared" si="120"/>
        <v/>
      </c>
    </row>
    <row r="366" spans="1:93" s="12" customFormat="1" ht="17.25" customHeight="1" x14ac:dyDescent="0.15">
      <c r="A366" s="26">
        <v>31034218</v>
      </c>
      <c r="B366" s="26" t="s">
        <v>201</v>
      </c>
      <c r="C366" s="26" t="s">
        <v>285</v>
      </c>
      <c r="D366" s="26">
        <v>16</v>
      </c>
      <c r="E366" s="26" t="str">
        <f t="shared" si="121"/>
        <v>guard3</v>
      </c>
      <c r="F366" s="26">
        <v>8</v>
      </c>
      <c r="G366" s="26" t="s">
        <v>105</v>
      </c>
      <c r="H366" s="9">
        <f>VLOOKUP($L366,怪物模板!$A:$N,MATCH(角色!H$1,模板表头,0),0)</f>
        <v>3</v>
      </c>
      <c r="I366" s="26" t="str">
        <f>VLOOKUP($L366,怪物模板!$A:$N,MATCH(角色!I$1,模板表头,0),0)</f>
        <v>mag</v>
      </c>
      <c r="J366" s="26"/>
      <c r="K366" s="26"/>
      <c r="L366" s="26" t="s">
        <v>379</v>
      </c>
      <c r="M366" s="26" t="str">
        <f>VLOOKUP($L366,怪物模板!$A:$N,MATCH(角色!M$1,模板表头,0),0)</f>
        <v>瘟疫骑士</v>
      </c>
      <c r="N366" s="26" t="str">
        <f>VLOOKUP($L366,怪物模板!$A:$N,MATCH(角色!N$1,模板表头,0),0)</f>
        <v>同英雄技能</v>
      </c>
      <c r="O366" s="9" t="str">
        <f>VLOOKUP($L366,怪物模板!$A:$N,MATCH(角色!O$1,模板表头,0),0)</f>
        <v>female</v>
      </c>
      <c r="P366" s="26">
        <v>4</v>
      </c>
      <c r="Q366" s="26">
        <v>3</v>
      </c>
      <c r="R366" s="26">
        <v>3</v>
      </c>
      <c r="S366" s="26" t="str">
        <f>VLOOKUP($L366,怪物模板!$A:$N,MATCH(角色!S$1,模板表头,0),0)</f>
        <v>chaos</v>
      </c>
      <c r="T366" s="26" t="s">
        <v>95</v>
      </c>
      <c r="U366" s="26"/>
      <c r="V366" s="26" t="s">
        <v>476</v>
      </c>
      <c r="W366" s="26" t="s">
        <v>258</v>
      </c>
      <c r="X366" s="26"/>
      <c r="Y366" s="26"/>
      <c r="Z366" s="26"/>
      <c r="AA366" s="26"/>
      <c r="AB366" s="26">
        <v>99</v>
      </c>
      <c r="AC366" s="26">
        <v>99</v>
      </c>
      <c r="AD366" s="26"/>
      <c r="AE366" s="26">
        <f t="shared" si="128"/>
        <v>3</v>
      </c>
      <c r="AF366" s="26">
        <f t="shared" si="129"/>
        <v>0</v>
      </c>
      <c r="AG366" s="26" t="str">
        <f>VLOOKUP($L366,怪物模板!$A:$N,MATCH(角色!AG$1,模板表头,0),0)</f>
        <v>misc.5skills</v>
      </c>
      <c r="AH366" s="26">
        <f>IF(VLOOKUP($L366,怪物模板!$A:$N,MATCH(角色!AH$1,模板表头,0),0)=0,"",VLOOKUP($L366,怪物模板!$A:$N,MATCH(角色!AH$1,模板表头,0),0))</f>
        <v>11860101</v>
      </c>
      <c r="AI366" s="26">
        <f>IF(VLOOKUP($L366,怪物模板!$A:$N,MATCH(角色!AI$1,模板表头,0),0)=0,"",VLOOKUP($L366,怪物模板!$A:$N,MATCH(角色!AI$1,模板表头,0),0))</f>
        <v>11860102</v>
      </c>
      <c r="AJ366" s="26">
        <f>IF(VLOOKUP($L366,怪物模板!$A:$N,MATCH(角色!AJ$1,模板表头,0),0)=0,"",VLOOKUP($L366,怪物模板!$A:$N,MATCH(角色!AJ$1,模板表头,0),0))</f>
        <v>11860103</v>
      </c>
      <c r="AK366" s="26" t="str">
        <f>IF(VLOOKUP($L366,怪物模板!$A:$N,MATCH(角色!AK$1,模板表头,0),0)=0,"",VLOOKUP($L366,怪物模板!$A:$N,MATCH(角色!AK$1,模板表头,0),0))</f>
        <v/>
      </c>
      <c r="AL366" s="26" t="str">
        <f>IF(VLOOKUP($L366,怪物模板!$A:$N,MATCH(角色!AL$1,模板表头,0),0)=0,"",VLOOKUP($L366,怪物模板!$A:$N,MATCH(角色!AL$1,模板表头,0),0))</f>
        <v/>
      </c>
      <c r="AM366" s="26" t="str">
        <f>VLOOKUP($L366,怪物模板!$A:$N,MATCH(角色!AM$1,模板表头,0),0)</f>
        <v>sylvanas</v>
      </c>
      <c r="AN366" s="26">
        <v>1</v>
      </c>
      <c r="AO366" s="26">
        <v>1</v>
      </c>
      <c r="AP366" s="26"/>
      <c r="AQ366" s="26"/>
      <c r="AR366" s="26"/>
      <c r="AS366" s="26"/>
      <c r="AT366" s="26"/>
      <c r="AU366" s="26">
        <v>230011</v>
      </c>
      <c r="AV366" s="26"/>
      <c r="AW366" s="26"/>
      <c r="AX366" s="26"/>
      <c r="AY366" s="26"/>
      <c r="AZ366" s="26"/>
      <c r="BA366" s="26"/>
      <c r="BB366" s="26"/>
      <c r="BC366" s="26"/>
      <c r="BD366" s="26"/>
      <c r="BE366" s="26"/>
      <c r="BF366" s="26"/>
      <c r="BG366" s="26"/>
      <c r="BH366" s="26"/>
      <c r="BI366" s="9">
        <f t="shared" ref="BI366:BM366" si="138">BI337</f>
        <v>5000</v>
      </c>
      <c r="BJ366" s="9">
        <f t="shared" si="138"/>
        <v>5000</v>
      </c>
      <c r="BK366" s="9">
        <f t="shared" si="138"/>
        <v>0</v>
      </c>
      <c r="BL366" s="9">
        <f t="shared" si="138"/>
        <v>0</v>
      </c>
      <c r="BM366" s="9">
        <f t="shared" si="138"/>
        <v>20000</v>
      </c>
      <c r="BN366" s="26"/>
      <c r="BO366" s="26"/>
      <c r="BP366" s="26"/>
      <c r="BQ366" s="26"/>
      <c r="BR366" s="26"/>
      <c r="BS366" s="26"/>
      <c r="BT366" s="26"/>
      <c r="BU366" s="26" t="s">
        <v>268</v>
      </c>
      <c r="BV366" s="26"/>
      <c r="BW366" s="26"/>
      <c r="BX366" s="26"/>
      <c r="BY366" s="26"/>
      <c r="BZ366" s="26"/>
      <c r="CA366" s="26"/>
      <c r="CB366" s="26"/>
      <c r="CC366" s="26"/>
      <c r="CD366" s="26"/>
      <c r="CE366" s="26"/>
      <c r="CF366" s="26"/>
      <c r="CG366" s="26">
        <v>5000</v>
      </c>
      <c r="CH366" s="26">
        <v>5000</v>
      </c>
      <c r="CI366" s="26">
        <v>5000</v>
      </c>
      <c r="CJ366" s="26">
        <v>5000</v>
      </c>
      <c r="CK366" s="26">
        <v>5000</v>
      </c>
      <c r="CL366" s="26">
        <v>5000</v>
      </c>
      <c r="CM366" s="26">
        <v>5000</v>
      </c>
      <c r="CN366" s="26">
        <v>5000</v>
      </c>
      <c r="CO366" s="26">
        <v>5000</v>
      </c>
    </row>
    <row r="367" spans="1:93" s="12" customFormat="1" x14ac:dyDescent="0.15">
      <c r="A367" s="26">
        <v>31034219</v>
      </c>
      <c r="B367" s="26" t="s">
        <v>165</v>
      </c>
      <c r="C367" s="26" t="s">
        <v>288</v>
      </c>
      <c r="D367" s="26">
        <v>16</v>
      </c>
      <c r="E367" s="26" t="str">
        <f t="shared" si="121"/>
        <v>guard3</v>
      </c>
      <c r="F367" s="26">
        <v>8</v>
      </c>
      <c r="G367" s="26" t="s">
        <v>106</v>
      </c>
      <c r="H367" s="9">
        <f>VLOOKUP($L367,怪物模板!$A:$N,MATCH(角色!H$1,模板表头,0),0)</f>
        <v>2</v>
      </c>
      <c r="I367" s="26" t="str">
        <f>VLOOKUP($L367,怪物模板!$A:$N,MATCH(角色!I$1,模板表头,0),0)</f>
        <v>phy</v>
      </c>
      <c r="J367" s="26"/>
      <c r="K367" s="26"/>
      <c r="L367" s="26" t="s">
        <v>407</v>
      </c>
      <c r="M367" s="26" t="str">
        <f>VLOOKUP($L367,怪物模板!$A:$N,MATCH(角色!M$1,模板表头,0),0)</f>
        <v>无对应英雄</v>
      </c>
      <c r="N367" s="26" t="str">
        <f>VLOOKUP($L367,怪物模板!$A:$N,MATCH(角色!N$1,模板表头,0),0)</f>
        <v>特别BOSS版</v>
      </c>
      <c r="O367" s="9" t="str">
        <f>VLOOKUP($L367,怪物模板!$A:$N,MATCH(角色!O$1,模板表头,0),0)</f>
        <v>male</v>
      </c>
      <c r="P367" s="26">
        <v>5</v>
      </c>
      <c r="Q367" s="26">
        <v>3</v>
      </c>
      <c r="R367" s="26">
        <v>3</v>
      </c>
      <c r="S367" s="26" t="str">
        <f>VLOOKUP($L367,怪物模板!$A:$N,MATCH(角色!S$1,模板表头,0),0)</f>
        <v>horde</v>
      </c>
      <c r="T367" s="26" t="s">
        <v>106</v>
      </c>
      <c r="U367" s="26" t="s">
        <v>273</v>
      </c>
      <c r="V367" s="26" t="s">
        <v>476</v>
      </c>
      <c r="W367" s="26"/>
      <c r="X367" s="26"/>
      <c r="Y367" s="26"/>
      <c r="Z367" s="26"/>
      <c r="AA367" s="26"/>
      <c r="AB367" s="26">
        <v>99</v>
      </c>
      <c r="AC367" s="26">
        <v>99</v>
      </c>
      <c r="AD367" s="26"/>
      <c r="AE367" s="26">
        <f t="shared" si="128"/>
        <v>20</v>
      </c>
      <c r="AF367" s="26">
        <f t="shared" si="129"/>
        <v>20</v>
      </c>
      <c r="AG367" s="26" t="str">
        <f>VLOOKUP($L367,怪物模板!$A:$N,MATCH(角色!AG$1,模板表头,0),0)</f>
        <v>melee.taranzhu</v>
      </c>
      <c r="AH367" s="26">
        <f>IF(VLOOKUP($L367,怪物模板!$A:$N,MATCH(角色!AH$1,模板表头,0),0)=0,"",VLOOKUP($L367,怪物模板!$A:$N,MATCH(角色!AH$1,模板表头,0),0))</f>
        <v>11999548</v>
      </c>
      <c r="AI367" s="26">
        <f>IF(VLOOKUP($L367,怪物模板!$A:$N,MATCH(角色!AI$1,模板表头,0),0)=0,"",VLOOKUP($L367,怪物模板!$A:$N,MATCH(角色!AI$1,模板表头,0),0))</f>
        <v>11999522</v>
      </c>
      <c r="AJ367" s="26">
        <f>IF(VLOOKUP($L367,怪物模板!$A:$N,MATCH(角色!AJ$1,模板表头,0),0)=0,"",VLOOKUP($L367,怪物模板!$A:$N,MATCH(角色!AJ$1,模板表头,0),0))</f>
        <v>11999523</v>
      </c>
      <c r="AK367" s="26">
        <f>IF(VLOOKUP($L367,怪物模板!$A:$N,MATCH(角色!AK$1,模板表头,0),0)=0,"",VLOOKUP($L367,怪物模板!$A:$N,MATCH(角色!AK$1,模板表头,0),0))</f>
        <v>11999505</v>
      </c>
      <c r="AL367" s="26" t="str">
        <f>IF(VLOOKUP($L367,怪物模板!$A:$N,MATCH(角色!AL$1,模板表头,0),0)=0,"",VLOOKUP($L367,怪物模板!$A:$N,MATCH(角色!AL$1,模板表头,0),0))</f>
        <v/>
      </c>
      <c r="AM367" s="26" t="str">
        <f>VLOOKUP($L367,怪物模板!$A:$N,MATCH(角色!AM$1,模板表头,0),0)</f>
        <v>taranzhu_boss</v>
      </c>
      <c r="AN367" s="26">
        <v>1.5</v>
      </c>
      <c r="AO367" s="26">
        <v>1</v>
      </c>
      <c r="AP367" s="26"/>
      <c r="AQ367" s="26"/>
      <c r="AR367" s="26"/>
      <c r="AS367" s="26"/>
      <c r="AT367" s="26"/>
      <c r="AU367" s="26">
        <v>230021</v>
      </c>
      <c r="AV367" s="26"/>
      <c r="AW367" s="26"/>
      <c r="AX367" s="26"/>
      <c r="AY367" s="26"/>
      <c r="AZ367" s="26"/>
      <c r="BA367" s="26"/>
      <c r="BB367" s="26"/>
      <c r="BC367" s="26"/>
      <c r="BD367" s="26"/>
      <c r="BE367" s="26"/>
      <c r="BF367" s="26"/>
      <c r="BG367" s="26"/>
      <c r="BH367" s="26"/>
      <c r="BI367" s="9">
        <f t="shared" ref="BI367:BM367" si="139">BI338</f>
        <v>-7000</v>
      </c>
      <c r="BJ367" s="9">
        <f t="shared" si="139"/>
        <v>10000</v>
      </c>
      <c r="BK367" s="9">
        <f t="shared" si="139"/>
        <v>0</v>
      </c>
      <c r="BL367" s="9">
        <f t="shared" si="139"/>
        <v>0</v>
      </c>
      <c r="BM367" s="9">
        <f t="shared" si="139"/>
        <v>20000</v>
      </c>
      <c r="BN367" s="26"/>
      <c r="BO367" s="26"/>
      <c r="BP367" s="26"/>
      <c r="BQ367" s="26"/>
      <c r="BR367" s="26"/>
      <c r="BS367" s="26"/>
      <c r="BT367" s="26"/>
      <c r="BU367" s="26" t="s">
        <v>268</v>
      </c>
      <c r="BV367" s="26"/>
      <c r="BW367" s="26"/>
      <c r="BX367" s="26"/>
      <c r="BY367" s="26"/>
      <c r="BZ367" s="26"/>
      <c r="CA367" s="26"/>
      <c r="CB367" s="26"/>
      <c r="CC367" s="26"/>
      <c r="CD367" s="26"/>
      <c r="CE367" s="26"/>
      <c r="CF367" s="26"/>
      <c r="CG367" s="26">
        <v>5000</v>
      </c>
      <c r="CH367" s="26">
        <v>5000</v>
      </c>
      <c r="CI367" s="26">
        <v>5000</v>
      </c>
      <c r="CJ367" s="26">
        <v>5000</v>
      </c>
      <c r="CK367" s="26">
        <v>5000</v>
      </c>
      <c r="CL367" s="26">
        <v>5000</v>
      </c>
      <c r="CM367" s="26">
        <v>5000</v>
      </c>
      <c r="CN367" s="26">
        <v>5000</v>
      </c>
      <c r="CO367" s="26">
        <v>5000</v>
      </c>
    </row>
    <row r="368" spans="1:93" s="12" customFormat="1" ht="16.5" customHeight="1" x14ac:dyDescent="0.15">
      <c r="A368" s="26">
        <v>31034220</v>
      </c>
      <c r="B368" s="26" t="s">
        <v>40</v>
      </c>
      <c r="C368" s="26" t="s">
        <v>289</v>
      </c>
      <c r="D368" s="26">
        <v>18</v>
      </c>
      <c r="E368" s="26" t="str">
        <f t="shared" si="121"/>
        <v>guard3</v>
      </c>
      <c r="F368" s="26">
        <v>9</v>
      </c>
      <c r="G368" s="26" t="s">
        <v>104</v>
      </c>
      <c r="H368" s="9">
        <f>VLOOKUP($L368,怪物模板!$A:$N,MATCH(角色!H$1,模板表头,0),0)</f>
        <v>2</v>
      </c>
      <c r="I368" s="26" t="str">
        <f>VLOOKUP($L368,怪物模板!$A:$N,MATCH(角色!I$1,模板表头,0),0)</f>
        <v>phy</v>
      </c>
      <c r="J368" s="26"/>
      <c r="K368" s="26"/>
      <c r="L368" s="26" t="s">
        <v>384</v>
      </c>
      <c r="M368" s="26" t="str">
        <f>VLOOKUP($L368,怪物模板!$A:$N,MATCH(角色!M$1,模板表头,0),0)</f>
        <v>无对应英雄</v>
      </c>
      <c r="N368" s="26" t="str">
        <f>VLOOKUP($L368,怪物模板!$A:$N,MATCH(角色!N$1,模板表头,0),0)</f>
        <v>新增突袭小招，大招改为引导</v>
      </c>
      <c r="O368" s="9" t="str">
        <f>VLOOKUP($L368,怪物模板!$A:$N,MATCH(角色!O$1,模板表头,0),0)</f>
        <v>male</v>
      </c>
      <c r="P368" s="26">
        <v>3</v>
      </c>
      <c r="Q368" s="26">
        <v>2</v>
      </c>
      <c r="R368" s="26">
        <f>VLOOKUP(P368,辅助表!$A$2:$B$10,2,FALSE)</f>
        <v>2</v>
      </c>
      <c r="S368" s="26" t="str">
        <f>VLOOKUP($L368,怪物模板!$A:$N,MATCH(角色!S$1,模板表头,0),0)</f>
        <v>horde</v>
      </c>
      <c r="T368" s="26" t="s">
        <v>39</v>
      </c>
      <c r="U368" s="26"/>
      <c r="V368" s="26" t="s">
        <v>476</v>
      </c>
      <c r="W368" s="26" t="s">
        <v>258</v>
      </c>
      <c r="X368" s="26"/>
      <c r="Y368" s="26"/>
      <c r="Z368" s="26"/>
      <c r="AA368" s="26"/>
      <c r="AB368" s="26">
        <v>99</v>
      </c>
      <c r="AC368" s="26">
        <v>99</v>
      </c>
      <c r="AD368" s="26"/>
      <c r="AE368" s="26">
        <f t="shared" si="128"/>
        <v>3</v>
      </c>
      <c r="AF368" s="26">
        <f t="shared" si="129"/>
        <v>0</v>
      </c>
      <c r="AG368" s="26" t="str">
        <f>VLOOKUP($L368,怪物模板!$A:$N,MATCH(角色!AG$1,模板表头,0),0)</f>
        <v>misc.5skills</v>
      </c>
      <c r="AH368" s="26">
        <f>IF(VLOOKUP($L368,怪物模板!$A:$N,MATCH(角色!AH$1,模板表头,0),0)=0,"",VLOOKUP($L368,怪物模板!$A:$N,MATCH(角色!AH$1,模板表头,0),0))</f>
        <v>11980101</v>
      </c>
      <c r="AI368" s="26">
        <f>IF(VLOOKUP($L368,怪物模板!$A:$N,MATCH(角色!AI$1,模板表头,0),0)=0,"",VLOOKUP($L368,怪物模板!$A:$N,MATCH(角色!AI$1,模板表头,0),0))</f>
        <v>11999536</v>
      </c>
      <c r="AJ368" s="26">
        <f>IF(VLOOKUP($L368,怪物模板!$A:$N,MATCH(角色!AJ$1,模板表头,0),0)=0,"",VLOOKUP($L368,怪物模板!$A:$N,MATCH(角色!AJ$1,模板表头,0),0))</f>
        <v>11999537</v>
      </c>
      <c r="AK368" s="26" t="str">
        <f>IF(VLOOKUP($L368,怪物模板!$A:$N,MATCH(角色!AK$1,模板表头,0),0)=0,"",VLOOKUP($L368,怪物模板!$A:$N,MATCH(角色!AK$1,模板表头,0),0))</f>
        <v/>
      </c>
      <c r="AL368" s="26" t="str">
        <f>IF(VLOOKUP($L368,怪物模板!$A:$N,MATCH(角色!AL$1,模板表头,0),0)=0,"",VLOOKUP($L368,怪物模板!$A:$N,MATCH(角色!AL$1,模板表头,0),0))</f>
        <v/>
      </c>
      <c r="AM368" s="26" t="str">
        <f>VLOOKUP($L368,怪物模板!$A:$N,MATCH(角色!AM$1,模板表头,0),0)</f>
        <v>rogue</v>
      </c>
      <c r="AN368" s="26">
        <f>IF(T368="monster",0.8,IF(T368="boss",1.3,IF(T368="entity",1,IF(T368="guard",1.5,1))))</f>
        <v>0.8</v>
      </c>
      <c r="AO368" s="26">
        <v>1</v>
      </c>
      <c r="AP368" s="26"/>
      <c r="AQ368" s="26"/>
      <c r="AR368" s="26"/>
      <c r="AS368" s="26"/>
      <c r="AT368" s="26"/>
      <c r="AU368" s="26"/>
      <c r="AV368" s="26"/>
      <c r="AW368" s="26"/>
      <c r="AX368" s="26"/>
      <c r="AY368" s="26"/>
      <c r="AZ368" s="26"/>
      <c r="BA368" s="26"/>
      <c r="BB368" s="26"/>
      <c r="BC368" s="26"/>
      <c r="BD368" s="26"/>
      <c r="BE368" s="26"/>
      <c r="BF368" s="26"/>
      <c r="BG368" s="26"/>
      <c r="BH368" s="26"/>
      <c r="BI368" s="9">
        <f t="shared" ref="BI368:BM368" si="140">BI339</f>
        <v>5000</v>
      </c>
      <c r="BJ368" s="9">
        <f t="shared" si="140"/>
        <v>5000</v>
      </c>
      <c r="BK368" s="9">
        <f t="shared" si="140"/>
        <v>0</v>
      </c>
      <c r="BL368" s="9">
        <f t="shared" si="140"/>
        <v>0</v>
      </c>
      <c r="BM368" s="9">
        <f t="shared" si="140"/>
        <v>20000</v>
      </c>
      <c r="BN368" s="26"/>
      <c r="BO368" s="26"/>
      <c r="BP368" s="26"/>
      <c r="BQ368" s="26"/>
      <c r="BR368" s="26"/>
      <c r="BS368" s="26"/>
      <c r="BT368" s="26"/>
      <c r="BU368" s="26" t="str">
        <f t="shared" ref="BU368:BU394" si="141">IF(OR(B368="骷髅战士",B368="骷髅法师"),-0.9,"")</f>
        <v/>
      </c>
      <c r="BV368" s="26"/>
      <c r="BW368" s="26"/>
      <c r="BX368" s="26"/>
      <c r="BY368" s="26"/>
      <c r="BZ368" s="26"/>
      <c r="CA368" s="26"/>
      <c r="CB368" s="26"/>
      <c r="CC368" s="26"/>
      <c r="CD368" s="26"/>
      <c r="CE368" s="26"/>
      <c r="CF368" s="26"/>
      <c r="CG368" s="26" t="str">
        <f t="shared" si="120"/>
        <v/>
      </c>
      <c r="CH368" s="26" t="str">
        <f t="shared" si="120"/>
        <v/>
      </c>
      <c r="CI368" s="26" t="str">
        <f t="shared" si="120"/>
        <v/>
      </c>
      <c r="CJ368" s="26" t="str">
        <f t="shared" si="120"/>
        <v/>
      </c>
      <c r="CK368" s="26" t="str">
        <f t="shared" si="120"/>
        <v/>
      </c>
      <c r="CL368" s="26" t="str">
        <f t="shared" si="120"/>
        <v/>
      </c>
      <c r="CM368" s="26" t="str">
        <f t="shared" si="120"/>
        <v/>
      </c>
      <c r="CN368" s="26" t="str">
        <f t="shared" si="120"/>
        <v/>
      </c>
      <c r="CO368" s="26" t="str">
        <f t="shared" si="120"/>
        <v/>
      </c>
    </row>
    <row r="369" spans="1:93" s="12" customFormat="1" x14ac:dyDescent="0.15">
      <c r="A369" s="26">
        <v>31034221</v>
      </c>
      <c r="B369" s="26" t="s">
        <v>160</v>
      </c>
      <c r="C369" s="26" t="s">
        <v>289</v>
      </c>
      <c r="D369" s="26">
        <v>18</v>
      </c>
      <c r="E369" s="26" t="str">
        <f t="shared" si="121"/>
        <v>guard3</v>
      </c>
      <c r="F369" s="26">
        <v>9</v>
      </c>
      <c r="G369" s="26" t="s">
        <v>104</v>
      </c>
      <c r="H369" s="9">
        <f>VLOOKUP($L369,怪物模板!$A:$N,MATCH(角色!H$1,模板表头,0),0)</f>
        <v>4</v>
      </c>
      <c r="I369" s="26" t="str">
        <f>VLOOKUP($L369,怪物模板!$A:$N,MATCH(角色!I$1,模板表头,0),0)</f>
        <v>phy</v>
      </c>
      <c r="J369" s="26"/>
      <c r="K369" s="26"/>
      <c r="L369" s="26" t="s">
        <v>399</v>
      </c>
      <c r="M369" s="26" t="str">
        <f>VLOOKUP($L369,怪物模板!$A:$N,MATCH(角色!M$1,模板表头,0),0)</f>
        <v>骷髅法师</v>
      </c>
      <c r="N369" s="26" t="str">
        <f>VLOOKUP($L369,怪物模板!$A:$N,MATCH(角色!N$1,模板表头,0),0)</f>
        <v>统一模板</v>
      </c>
      <c r="O369" s="9" t="str">
        <f>VLOOKUP($L369,怪物模板!$A:$N,MATCH(角色!O$1,模板表头,0),0)</f>
        <v>male</v>
      </c>
      <c r="P369" s="26">
        <v>4</v>
      </c>
      <c r="Q369" s="26">
        <v>3</v>
      </c>
      <c r="R369" s="26">
        <f>VLOOKUP(P369,辅助表!$A$2:$B$10,2,FALSE)</f>
        <v>3</v>
      </c>
      <c r="S369" s="26" t="str">
        <f>VLOOKUP($L369,怪物模板!$A:$N,MATCH(角色!S$1,模板表头,0),0)</f>
        <v>horde</v>
      </c>
      <c r="T369" s="26" t="s">
        <v>39</v>
      </c>
      <c r="U369" s="26"/>
      <c r="V369" s="26" t="s">
        <v>476</v>
      </c>
      <c r="W369" s="26" t="s">
        <v>258</v>
      </c>
      <c r="X369" s="26"/>
      <c r="Y369" s="26"/>
      <c r="Z369" s="26"/>
      <c r="AA369" s="26"/>
      <c r="AB369" s="26">
        <v>99</v>
      </c>
      <c r="AC369" s="26">
        <v>99</v>
      </c>
      <c r="AD369" s="26"/>
      <c r="AE369" s="26">
        <f t="shared" si="128"/>
        <v>3</v>
      </c>
      <c r="AF369" s="26">
        <f t="shared" si="129"/>
        <v>0</v>
      </c>
      <c r="AG369" s="26" t="str">
        <f>VLOOKUP($L369,怪物模板!$A:$N,MATCH(角色!AG$1,模板表头,0),0)</f>
        <v>healer.blood_priest</v>
      </c>
      <c r="AH369" s="26">
        <f>IF(VLOOKUP($L369,怪物模板!$A:$N,MATCH(角色!AH$1,模板表头,0),0)=0,"",VLOOKUP($L369,怪物模板!$A:$N,MATCH(角色!AH$1,模板表头,0),0))</f>
        <v>11999015</v>
      </c>
      <c r="AI369" s="26">
        <f>IF(VLOOKUP($L369,怪物模板!$A:$N,MATCH(角色!AI$1,模板表头,0),0)=0,"",VLOOKUP($L369,怪物模板!$A:$N,MATCH(角色!AI$1,模板表头,0),0))</f>
        <v>11999016</v>
      </c>
      <c r="AJ369" s="26" t="str">
        <f>IF(VLOOKUP($L369,怪物模板!$A:$N,MATCH(角色!AJ$1,模板表头,0),0)=0,"",VLOOKUP($L369,怪物模板!$A:$N,MATCH(角色!AJ$1,模板表头,0),0))</f>
        <v/>
      </c>
      <c r="AK369" s="26" t="str">
        <f>IF(VLOOKUP($L369,怪物模板!$A:$N,MATCH(角色!AK$1,模板表头,0),0)=0,"",VLOOKUP($L369,怪物模板!$A:$N,MATCH(角色!AK$1,模板表头,0),0))</f>
        <v/>
      </c>
      <c r="AL369" s="26" t="str">
        <f>IF(VLOOKUP($L369,怪物模板!$A:$N,MATCH(角色!AL$1,模板表头,0),0)=0,"",VLOOKUP($L369,怪物模板!$A:$N,MATCH(角色!AL$1,模板表头,0),0))</f>
        <v/>
      </c>
      <c r="AM369" s="26" t="str">
        <f>VLOOKUP($L369,怪物模板!$A:$N,MATCH(角色!AM$1,模板表头,0),0)</f>
        <v>skeleton_mage</v>
      </c>
      <c r="AN369" s="26">
        <f>IF(T369="monster",0.8,IF(T369="boss",1.3,IF(T369="entity",1,IF(T369="guard",1.5,1))))</f>
        <v>0.8</v>
      </c>
      <c r="AO369" s="26">
        <v>1</v>
      </c>
      <c r="AP369" s="26"/>
      <c r="AQ369" s="26"/>
      <c r="AR369" s="26"/>
      <c r="AS369" s="26"/>
      <c r="AT369" s="26"/>
      <c r="AU369" s="26"/>
      <c r="AV369" s="26"/>
      <c r="AW369" s="26"/>
      <c r="AX369" s="26"/>
      <c r="AY369" s="26"/>
      <c r="AZ369" s="26"/>
      <c r="BA369" s="26"/>
      <c r="BB369" s="26"/>
      <c r="BC369" s="26"/>
      <c r="BD369" s="26"/>
      <c r="BE369" s="26"/>
      <c r="BF369" s="26"/>
      <c r="BG369" s="26"/>
      <c r="BH369" s="26"/>
      <c r="BI369" s="9">
        <f t="shared" ref="BI369:BM369" si="142">BI340</f>
        <v>5000</v>
      </c>
      <c r="BJ369" s="9">
        <f t="shared" si="142"/>
        <v>5000</v>
      </c>
      <c r="BK369" s="9">
        <f t="shared" si="142"/>
        <v>0</v>
      </c>
      <c r="BL369" s="9">
        <f t="shared" si="142"/>
        <v>0</v>
      </c>
      <c r="BM369" s="9">
        <f t="shared" si="142"/>
        <v>20000</v>
      </c>
      <c r="BN369" s="26"/>
      <c r="BO369" s="26"/>
      <c r="BP369" s="26"/>
      <c r="BQ369" s="26"/>
      <c r="BR369" s="26"/>
      <c r="BS369" s="26"/>
      <c r="BT369" s="26"/>
      <c r="BU369" s="26">
        <f t="shared" si="141"/>
        <v>-0.9</v>
      </c>
      <c r="BV369" s="26"/>
      <c r="BW369" s="26"/>
      <c r="BX369" s="26"/>
      <c r="BY369" s="26"/>
      <c r="BZ369" s="26"/>
      <c r="CA369" s="26"/>
      <c r="CB369" s="26"/>
      <c r="CC369" s="26"/>
      <c r="CD369" s="26"/>
      <c r="CE369" s="26"/>
      <c r="CF369" s="26"/>
      <c r="CG369" s="26" t="str">
        <f t="shared" si="120"/>
        <v/>
      </c>
      <c r="CH369" s="26" t="str">
        <f t="shared" si="120"/>
        <v/>
      </c>
      <c r="CI369" s="26" t="str">
        <f t="shared" si="120"/>
        <v/>
      </c>
      <c r="CJ369" s="26" t="str">
        <f t="shared" si="120"/>
        <v/>
      </c>
      <c r="CK369" s="26" t="str">
        <f t="shared" si="120"/>
        <v/>
      </c>
      <c r="CL369" s="26" t="str">
        <f t="shared" si="120"/>
        <v/>
      </c>
      <c r="CM369" s="26" t="str">
        <f t="shared" si="120"/>
        <v/>
      </c>
      <c r="CN369" s="26" t="str">
        <f t="shared" si="120"/>
        <v/>
      </c>
      <c r="CO369" s="26" t="str">
        <f t="shared" si="120"/>
        <v/>
      </c>
    </row>
    <row r="370" spans="1:93" s="12" customFormat="1" x14ac:dyDescent="0.15">
      <c r="A370" s="26">
        <v>31034222</v>
      </c>
      <c r="B370" s="26" t="s">
        <v>166</v>
      </c>
      <c r="C370" s="26" t="s">
        <v>288</v>
      </c>
      <c r="D370" s="26">
        <v>20</v>
      </c>
      <c r="E370" s="26" t="str">
        <f t="shared" si="121"/>
        <v>guard3</v>
      </c>
      <c r="F370" s="26">
        <v>10</v>
      </c>
      <c r="G370" s="26" t="s">
        <v>106</v>
      </c>
      <c r="H370" s="9">
        <f>VLOOKUP($L370,怪物模板!$A:$N,MATCH(角色!H$1,模板表头,0),0)</f>
        <v>2</v>
      </c>
      <c r="I370" s="26" t="str">
        <f>VLOOKUP($L370,怪物模板!$A:$N,MATCH(角色!I$1,模板表头,0),0)</f>
        <v>mag</v>
      </c>
      <c r="J370" s="26"/>
      <c r="K370" s="26"/>
      <c r="L370" s="26" t="s">
        <v>392</v>
      </c>
      <c r="M370" s="26" t="str">
        <f>VLOOKUP($L370,怪物模板!$A:$N,MATCH(角色!M$1,模板表头,0),0)</f>
        <v>德古拉</v>
      </c>
      <c r="N370" s="26" t="str">
        <f>VLOOKUP($L370,怪物模板!$A:$N,MATCH(角色!N$1,模板表头,0),0)</f>
        <v>统一BOSS模板</v>
      </c>
      <c r="O370" s="9" t="str">
        <f>VLOOKUP($L370,怪物模板!$A:$N,MATCH(角色!O$1,模板表头,0),0)</f>
        <v>male</v>
      </c>
      <c r="P370" s="26">
        <v>7</v>
      </c>
      <c r="Q370" s="26">
        <v>4</v>
      </c>
      <c r="R370" s="26">
        <f>VLOOKUP(P370,辅助表!$A$2:$B$10,2,FALSE)</f>
        <v>4</v>
      </c>
      <c r="S370" s="26" t="str">
        <f>VLOOKUP($L370,怪物模板!$A:$N,MATCH(角色!S$1,模板表头,0),0)</f>
        <v>chaos</v>
      </c>
      <c r="T370" s="26" t="s">
        <v>27</v>
      </c>
      <c r="U370" s="26" t="s">
        <v>273</v>
      </c>
      <c r="V370" s="26" t="s">
        <v>476</v>
      </c>
      <c r="W370" s="26"/>
      <c r="X370" s="26"/>
      <c r="Y370" s="26"/>
      <c r="Z370" s="26"/>
      <c r="AA370" s="26"/>
      <c r="AB370" s="26">
        <v>99</v>
      </c>
      <c r="AC370" s="26">
        <v>99</v>
      </c>
      <c r="AD370" s="26"/>
      <c r="AE370" s="26">
        <f t="shared" si="128"/>
        <v>20</v>
      </c>
      <c r="AF370" s="26">
        <f t="shared" si="129"/>
        <v>20</v>
      </c>
      <c r="AG370" s="26" t="str">
        <f>VLOOKUP($L370,怪物模板!$A:$N,MATCH(角色!AG$1,模板表头,0),0)</f>
        <v>misc.5skills_is_enemy_there</v>
      </c>
      <c r="AH370" s="26">
        <f>IF(VLOOKUP($L370,怪物模板!$A:$N,MATCH(角色!AH$1,模板表头,0),0)=0,"",VLOOKUP($L370,怪物模板!$A:$N,MATCH(角色!AH$1,模板表头,0),0))</f>
        <v>11660401</v>
      </c>
      <c r="AI370" s="26">
        <f>IF(VLOOKUP($L370,怪物模板!$A:$N,MATCH(角色!AI$1,模板表头,0),0)=0,"",VLOOKUP($L370,怪物模板!$A:$N,MATCH(角色!AI$1,模板表头,0),0))</f>
        <v>11660402</v>
      </c>
      <c r="AJ370" s="26">
        <f>IF(VLOOKUP($L370,怪物模板!$A:$N,MATCH(角色!AJ$1,模板表头,0),0)=0,"",VLOOKUP($L370,怪物模板!$A:$N,MATCH(角色!AJ$1,模板表头,0),0))</f>
        <v>11660403</v>
      </c>
      <c r="AK370" s="26">
        <f>IF(VLOOKUP($L370,怪物模板!$A:$N,MATCH(角色!AK$1,模板表头,0),0)=0,"",VLOOKUP($L370,怪物模板!$A:$N,MATCH(角色!AK$1,模板表头,0),0))</f>
        <v>11660404</v>
      </c>
      <c r="AL370" s="26" t="str">
        <f>IF(VLOOKUP($L370,怪物模板!$A:$N,MATCH(角色!AL$1,模板表头,0),0)=0,"",VLOOKUP($L370,怪物模板!$A:$N,MATCH(角色!AL$1,模板表头,0),0))</f>
        <v/>
      </c>
      <c r="AM370" s="26" t="str">
        <f>VLOOKUP($L370,怪物模板!$A:$N,MATCH(角色!AM$1,模板表头,0),0)</f>
        <v>kil_jaeden</v>
      </c>
      <c r="AN370" s="26">
        <v>1.5</v>
      </c>
      <c r="AO370" s="26">
        <v>1</v>
      </c>
      <c r="AP370" s="26"/>
      <c r="AQ370" s="26"/>
      <c r="AR370" s="26" t="s">
        <v>180</v>
      </c>
      <c r="AS370" s="26"/>
      <c r="AT370" s="26"/>
      <c r="AU370" s="26">
        <v>230011</v>
      </c>
      <c r="AV370" s="26"/>
      <c r="AW370" s="26"/>
      <c r="AX370" s="26"/>
      <c r="AY370" s="26"/>
      <c r="AZ370" s="26"/>
      <c r="BA370" s="26"/>
      <c r="BB370" s="26"/>
      <c r="BC370" s="26"/>
      <c r="BD370" s="26"/>
      <c r="BE370" s="26"/>
      <c r="BF370" s="26"/>
      <c r="BG370" s="26"/>
      <c r="BH370" s="26"/>
      <c r="BI370" s="9">
        <f t="shared" ref="BI370:BM370" si="143">BI341</f>
        <v>-7000</v>
      </c>
      <c r="BJ370" s="9">
        <f t="shared" si="143"/>
        <v>10000</v>
      </c>
      <c r="BK370" s="9">
        <f t="shared" si="143"/>
        <v>0</v>
      </c>
      <c r="BL370" s="9">
        <f t="shared" si="143"/>
        <v>0</v>
      </c>
      <c r="BM370" s="9">
        <f t="shared" si="143"/>
        <v>20000</v>
      </c>
      <c r="BN370" s="26"/>
      <c r="BO370" s="26"/>
      <c r="BP370" s="26"/>
      <c r="BQ370" s="26"/>
      <c r="BR370" s="26"/>
      <c r="BS370" s="26"/>
      <c r="BT370" s="26"/>
      <c r="BU370" s="26" t="str">
        <f t="shared" si="141"/>
        <v/>
      </c>
      <c r="BV370" s="26"/>
      <c r="BW370" s="26"/>
      <c r="BX370" s="26"/>
      <c r="BY370" s="26"/>
      <c r="BZ370" s="26"/>
      <c r="CA370" s="26"/>
      <c r="CB370" s="26"/>
      <c r="CC370" s="26"/>
      <c r="CD370" s="26"/>
      <c r="CE370" s="26"/>
      <c r="CF370" s="26"/>
      <c r="CG370" s="26">
        <f t="shared" si="120"/>
        <v>5000</v>
      </c>
      <c r="CH370" s="26">
        <f t="shared" si="120"/>
        <v>5000</v>
      </c>
      <c r="CI370" s="26">
        <f t="shared" si="120"/>
        <v>5000</v>
      </c>
      <c r="CJ370" s="26">
        <f t="shared" si="120"/>
        <v>5000</v>
      </c>
      <c r="CK370" s="26">
        <f t="shared" si="120"/>
        <v>5000</v>
      </c>
      <c r="CL370" s="26">
        <f t="shared" si="120"/>
        <v>5000</v>
      </c>
      <c r="CM370" s="26">
        <f t="shared" si="120"/>
        <v>5000</v>
      </c>
      <c r="CN370" s="26">
        <f t="shared" si="120"/>
        <v>5000</v>
      </c>
      <c r="CO370" s="26">
        <f t="shared" si="120"/>
        <v>5000</v>
      </c>
    </row>
    <row r="371" spans="1:93" s="12" customFormat="1" ht="16.5" customHeight="1" x14ac:dyDescent="0.15">
      <c r="A371" s="26">
        <v>31034223</v>
      </c>
      <c r="B371" s="26" t="s">
        <v>164</v>
      </c>
      <c r="C371" s="26" t="s">
        <v>288</v>
      </c>
      <c r="D371" s="26">
        <v>20</v>
      </c>
      <c r="E371" s="26" t="str">
        <f t="shared" si="121"/>
        <v>guard3</v>
      </c>
      <c r="F371" s="26">
        <v>10</v>
      </c>
      <c r="G371" s="26" t="s">
        <v>105</v>
      </c>
      <c r="H371" s="9">
        <f>VLOOKUP($L371,怪物模板!$A:$N,MATCH(角色!H$1,模板表头,0),0)</f>
        <v>3</v>
      </c>
      <c r="I371" s="26" t="str">
        <f>VLOOKUP($L371,怪物模板!$A:$N,MATCH(角色!I$1,模板表头,0),0)</f>
        <v>mag</v>
      </c>
      <c r="J371" s="26"/>
      <c r="K371" s="26"/>
      <c r="L371" s="26" t="s">
        <v>383</v>
      </c>
      <c r="M371" s="26" t="str">
        <f>VLOOKUP($L371,怪物模板!$A:$N,MATCH(角色!M$1,模板表头,0),0)</f>
        <v>蛇头女妖</v>
      </c>
      <c r="N371" s="26" t="str">
        <f>VLOOKUP($L371,怪物模板!$A:$N,MATCH(角色!N$1,模板表头,0),0)</f>
        <v>BOSS特别4技能版，带禁锢技能，龙卷风必定击飞</v>
      </c>
      <c r="O371" s="9" t="str">
        <f>VLOOKUP($L371,怪物模板!$A:$N,MATCH(角色!O$1,模板表头,0),0)</f>
        <v>female</v>
      </c>
      <c r="P371" s="26">
        <v>6</v>
      </c>
      <c r="Q371" s="26">
        <v>3</v>
      </c>
      <c r="R371" s="26">
        <f>VLOOKUP(P371,辅助表!$A$2:$B$10,2,FALSE)</f>
        <v>4</v>
      </c>
      <c r="S371" s="26" t="str">
        <f>VLOOKUP($L371,怪物模板!$A:$N,MATCH(角色!S$1,模板表头,0),0)</f>
        <v>chaos</v>
      </c>
      <c r="T371" s="26" t="s">
        <v>176</v>
      </c>
      <c r="U371" s="26"/>
      <c r="V371" s="26" t="s">
        <v>476</v>
      </c>
      <c r="W371" s="26" t="s">
        <v>258</v>
      </c>
      <c r="X371" s="26"/>
      <c r="Y371" s="26"/>
      <c r="Z371" s="26"/>
      <c r="AA371" s="26"/>
      <c r="AB371" s="26">
        <v>99</v>
      </c>
      <c r="AC371" s="26">
        <v>99</v>
      </c>
      <c r="AD371" s="26"/>
      <c r="AE371" s="26">
        <f t="shared" si="128"/>
        <v>3</v>
      </c>
      <c r="AF371" s="26">
        <f t="shared" si="129"/>
        <v>0</v>
      </c>
      <c r="AG371" s="26" t="str">
        <f>VLOOKUP($L371,怪物模板!$A:$N,MATCH(角色!AG$1,模板表头,0),0)</f>
        <v>misc.5skills</v>
      </c>
      <c r="AH371" s="26">
        <f>IF(VLOOKUP($L371,怪物模板!$A:$N,MATCH(角色!AH$1,模板表头,0),0)=0,"",VLOOKUP($L371,怪物模板!$A:$N,MATCH(角色!AH$1,模板表头,0),0))</f>
        <v>11660101</v>
      </c>
      <c r="AI371" s="26">
        <f>IF(VLOOKUP($L371,怪物模板!$A:$N,MATCH(角色!AI$1,模板表头,0),0)=0,"",VLOOKUP($L371,怪物模板!$A:$N,MATCH(角色!AI$1,模板表头,0),0))</f>
        <v>11999524</v>
      </c>
      <c r="AJ371" s="26">
        <f>IF(VLOOKUP($L371,怪物模板!$A:$N,MATCH(角色!AJ$1,模板表头,0),0)=0,"",VLOOKUP($L371,怪物模板!$A:$N,MATCH(角色!AJ$1,模板表头,0),0))</f>
        <v>11660103</v>
      </c>
      <c r="AK371" s="26">
        <f>IF(VLOOKUP($L371,怪物模板!$A:$N,MATCH(角色!AK$1,模板表头,0),0)=0,"",VLOOKUP($L371,怪物模板!$A:$N,MATCH(角色!AK$1,模板表头,0),0))</f>
        <v>11999529</v>
      </c>
      <c r="AL371" s="26">
        <f>IF(VLOOKUP($L371,怪物模板!$A:$N,MATCH(角色!AL$1,模板表头,0),0)=0,"",VLOOKUP($L371,怪物模板!$A:$N,MATCH(角色!AL$1,模板表头,0),0))</f>
        <v>11999525</v>
      </c>
      <c r="AM371" s="26" t="str">
        <f>VLOOKUP($L371,怪物模板!$A:$N,MATCH(角色!AM$1,模板表头,0),0)</f>
        <v>vashj_boss</v>
      </c>
      <c r="AN371" s="26">
        <v>1</v>
      </c>
      <c r="AO371" s="26">
        <v>1</v>
      </c>
      <c r="AP371" s="26"/>
      <c r="AQ371" s="26"/>
      <c r="AR371" s="26"/>
      <c r="AS371" s="26"/>
      <c r="AT371" s="26"/>
      <c r="AU371" s="26">
        <v>230011</v>
      </c>
      <c r="AV371" s="26"/>
      <c r="AW371" s="26"/>
      <c r="AX371" s="26"/>
      <c r="AY371" s="26"/>
      <c r="AZ371" s="26"/>
      <c r="BA371" s="26"/>
      <c r="BB371" s="26"/>
      <c r="BC371" s="26"/>
      <c r="BD371" s="26"/>
      <c r="BE371" s="26"/>
      <c r="BF371" s="26"/>
      <c r="BG371" s="26"/>
      <c r="BH371" s="26"/>
      <c r="BI371" s="9">
        <f t="shared" ref="BI371:BM371" si="144">BI342</f>
        <v>5000</v>
      </c>
      <c r="BJ371" s="9">
        <f t="shared" si="144"/>
        <v>5000</v>
      </c>
      <c r="BK371" s="9">
        <f t="shared" si="144"/>
        <v>0</v>
      </c>
      <c r="BL371" s="9">
        <f t="shared" si="144"/>
        <v>0</v>
      </c>
      <c r="BM371" s="9">
        <f t="shared" si="144"/>
        <v>20000</v>
      </c>
      <c r="BN371" s="26"/>
      <c r="BO371" s="26"/>
      <c r="BP371" s="26"/>
      <c r="BQ371" s="26"/>
      <c r="BR371" s="26"/>
      <c r="BS371" s="26"/>
      <c r="BT371" s="26"/>
      <c r="BU371" s="26" t="str">
        <f t="shared" si="141"/>
        <v/>
      </c>
      <c r="BV371" s="26"/>
      <c r="BW371" s="26"/>
      <c r="BX371" s="26"/>
      <c r="BY371" s="26"/>
      <c r="BZ371" s="26"/>
      <c r="CA371" s="26"/>
      <c r="CB371" s="26"/>
      <c r="CC371" s="26"/>
      <c r="CD371" s="26"/>
      <c r="CE371" s="26"/>
      <c r="CF371" s="26"/>
      <c r="CG371" s="26" t="str">
        <f t="shared" si="120"/>
        <v/>
      </c>
      <c r="CH371" s="26" t="str">
        <f t="shared" si="120"/>
        <v/>
      </c>
      <c r="CI371" s="26" t="str">
        <f t="shared" si="120"/>
        <v/>
      </c>
      <c r="CJ371" s="26" t="str">
        <f t="shared" si="120"/>
        <v/>
      </c>
      <c r="CK371" s="26" t="str">
        <f t="shared" si="120"/>
        <v/>
      </c>
      <c r="CL371" s="26" t="str">
        <f t="shared" si="120"/>
        <v/>
      </c>
      <c r="CM371" s="26" t="str">
        <f t="shared" si="120"/>
        <v/>
      </c>
      <c r="CN371" s="26" t="str">
        <f t="shared" si="120"/>
        <v/>
      </c>
      <c r="CO371" s="26" t="str">
        <f t="shared" si="120"/>
        <v/>
      </c>
    </row>
    <row r="372" spans="1:93" s="12" customFormat="1" x14ac:dyDescent="0.15">
      <c r="A372" s="26">
        <v>31034224</v>
      </c>
      <c r="B372" s="26" t="s">
        <v>165</v>
      </c>
      <c r="C372" s="26" t="s">
        <v>288</v>
      </c>
      <c r="D372" s="26">
        <v>20</v>
      </c>
      <c r="E372" s="26" t="str">
        <f t="shared" si="121"/>
        <v>guard3</v>
      </c>
      <c r="F372" s="26">
        <v>10</v>
      </c>
      <c r="G372" s="26" t="s">
        <v>106</v>
      </c>
      <c r="H372" s="9">
        <f>VLOOKUP($L372,怪物模板!$A:$N,MATCH(角色!H$1,模板表头,0),0)</f>
        <v>2</v>
      </c>
      <c r="I372" s="26" t="str">
        <f>VLOOKUP($L372,怪物模板!$A:$N,MATCH(角色!I$1,模板表头,0),0)</f>
        <v>phy</v>
      </c>
      <c r="J372" s="26"/>
      <c r="K372" s="26"/>
      <c r="L372" s="26" t="s">
        <v>419</v>
      </c>
      <c r="M372" s="26" t="str">
        <f>VLOOKUP($L372,怪物模板!$A:$N,MATCH(角色!M$1,模板表头,0),0)</f>
        <v>无对应英雄</v>
      </c>
      <c r="N372" s="26" t="str">
        <f>VLOOKUP($L372,怪物模板!$A:$N,MATCH(角色!N$1,模板表头,0),0)</f>
        <v>特别BOSS版</v>
      </c>
      <c r="O372" s="9" t="str">
        <f>VLOOKUP($L372,怪物模板!$A:$N,MATCH(角色!O$1,模板表头,0),0)</f>
        <v>male</v>
      </c>
      <c r="P372" s="26">
        <v>5</v>
      </c>
      <c r="Q372" s="26">
        <v>3</v>
      </c>
      <c r="R372" s="26">
        <f>VLOOKUP(P372,辅助表!$A$2:$B$10,2,FALSE)</f>
        <v>3</v>
      </c>
      <c r="S372" s="26" t="str">
        <f>VLOOKUP($L372,怪物模板!$A:$N,MATCH(角色!S$1,模板表头,0),0)</f>
        <v>horde</v>
      </c>
      <c r="T372" s="26" t="s">
        <v>27</v>
      </c>
      <c r="U372" s="26" t="s">
        <v>273</v>
      </c>
      <c r="V372" s="26" t="s">
        <v>476</v>
      </c>
      <c r="W372" s="26" t="s">
        <v>258</v>
      </c>
      <c r="X372" s="26"/>
      <c r="Y372" s="26"/>
      <c r="Z372" s="26"/>
      <c r="AA372" s="26"/>
      <c r="AB372" s="26">
        <v>99</v>
      </c>
      <c r="AC372" s="26">
        <v>99</v>
      </c>
      <c r="AD372" s="26"/>
      <c r="AE372" s="26">
        <f t="shared" si="128"/>
        <v>20</v>
      </c>
      <c r="AF372" s="26">
        <f t="shared" si="129"/>
        <v>20</v>
      </c>
      <c r="AG372" s="26" t="str">
        <f>VLOOKUP($L372,怪物模板!$A:$N,MATCH(角色!AG$1,模板表头,0),0)</f>
        <v>melee.taranzhu</v>
      </c>
      <c r="AH372" s="26">
        <f>IF(VLOOKUP($L372,怪物模板!$A:$N,MATCH(角色!AH$1,模板表头,0),0)=0,"",VLOOKUP($L372,怪物模板!$A:$N,MATCH(角色!AH$1,模板表头,0),0))</f>
        <v>11999548</v>
      </c>
      <c r="AI372" s="26">
        <f>IF(VLOOKUP($L372,怪物模板!$A:$N,MATCH(角色!AI$1,模板表头,0),0)=0,"",VLOOKUP($L372,怪物模板!$A:$N,MATCH(角色!AI$1,模板表头,0),0))</f>
        <v>11999522</v>
      </c>
      <c r="AJ372" s="26">
        <f>IF(VLOOKUP($L372,怪物模板!$A:$N,MATCH(角色!AJ$1,模板表头,0),0)=0,"",VLOOKUP($L372,怪物模板!$A:$N,MATCH(角色!AJ$1,模板表头,0),0))</f>
        <v>11999523</v>
      </c>
      <c r="AK372" s="26">
        <f>IF(VLOOKUP($L372,怪物模板!$A:$N,MATCH(角色!AK$1,模板表头,0),0)=0,"",VLOOKUP($L372,怪物模板!$A:$N,MATCH(角色!AK$1,模板表头,0),0))</f>
        <v>11999505</v>
      </c>
      <c r="AL372" s="26" t="str">
        <f>IF(VLOOKUP($L372,怪物模板!$A:$N,MATCH(角色!AL$1,模板表头,0),0)=0,"",VLOOKUP($L372,怪物模板!$A:$N,MATCH(角色!AL$1,模板表头,0),0))</f>
        <v/>
      </c>
      <c r="AM372" s="26" t="str">
        <f>VLOOKUP($L372,怪物模板!$A:$N,MATCH(角色!AM$1,模板表头,0),0)</f>
        <v>taranzhu_boss</v>
      </c>
      <c r="AN372" s="26">
        <v>1</v>
      </c>
      <c r="AO372" s="26">
        <v>1</v>
      </c>
      <c r="AP372" s="26"/>
      <c r="AQ372" s="26"/>
      <c r="AR372" s="26"/>
      <c r="AS372" s="26"/>
      <c r="AT372" s="26"/>
      <c r="AU372" s="26">
        <v>230021</v>
      </c>
      <c r="AV372" s="26"/>
      <c r="AW372" s="26"/>
      <c r="AX372" s="26"/>
      <c r="AY372" s="26"/>
      <c r="AZ372" s="26"/>
      <c r="BA372" s="26"/>
      <c r="BB372" s="26"/>
      <c r="BC372" s="26"/>
      <c r="BD372" s="26"/>
      <c r="BE372" s="26"/>
      <c r="BF372" s="26"/>
      <c r="BG372" s="26"/>
      <c r="BH372" s="26"/>
      <c r="BI372" s="9">
        <f t="shared" ref="BI372:BM372" si="145">BI343</f>
        <v>-7000</v>
      </c>
      <c r="BJ372" s="9">
        <f t="shared" si="145"/>
        <v>10000</v>
      </c>
      <c r="BK372" s="9">
        <f t="shared" si="145"/>
        <v>0</v>
      </c>
      <c r="BL372" s="9">
        <f t="shared" si="145"/>
        <v>0</v>
      </c>
      <c r="BM372" s="9">
        <f t="shared" si="145"/>
        <v>20000</v>
      </c>
      <c r="BN372" s="26"/>
      <c r="BO372" s="26"/>
      <c r="BP372" s="26"/>
      <c r="BQ372" s="26"/>
      <c r="BR372" s="26"/>
      <c r="BS372" s="26"/>
      <c r="BT372" s="26"/>
      <c r="BU372" s="26" t="str">
        <f t="shared" si="141"/>
        <v/>
      </c>
      <c r="BV372" s="26"/>
      <c r="BW372" s="26"/>
      <c r="BX372" s="26"/>
      <c r="BY372" s="26"/>
      <c r="BZ372" s="26"/>
      <c r="CA372" s="26"/>
      <c r="CB372" s="26"/>
      <c r="CC372" s="26"/>
      <c r="CD372" s="26"/>
      <c r="CE372" s="26"/>
      <c r="CF372" s="26"/>
      <c r="CG372" s="26">
        <f t="shared" si="120"/>
        <v>5000</v>
      </c>
      <c r="CH372" s="26">
        <f t="shared" si="120"/>
        <v>5000</v>
      </c>
      <c r="CI372" s="26">
        <f t="shared" si="120"/>
        <v>5000</v>
      </c>
      <c r="CJ372" s="26">
        <f t="shared" si="120"/>
        <v>5000</v>
      </c>
      <c r="CK372" s="26">
        <f t="shared" si="120"/>
        <v>5000</v>
      </c>
      <c r="CL372" s="26">
        <f t="shared" si="120"/>
        <v>5000</v>
      </c>
      <c r="CM372" s="26">
        <f t="shared" si="120"/>
        <v>5000</v>
      </c>
      <c r="CN372" s="26">
        <f t="shared" si="120"/>
        <v>5000</v>
      </c>
      <c r="CO372" s="26">
        <f t="shared" si="120"/>
        <v>5000</v>
      </c>
    </row>
    <row r="373" spans="1:93" s="12" customFormat="1" x14ac:dyDescent="0.15">
      <c r="A373" s="26">
        <v>31034225</v>
      </c>
      <c r="B373" s="26" t="s">
        <v>88</v>
      </c>
      <c r="C373" s="26" t="s">
        <v>288</v>
      </c>
      <c r="D373" s="26">
        <v>20</v>
      </c>
      <c r="E373" s="26" t="str">
        <f t="shared" si="121"/>
        <v>guard3</v>
      </c>
      <c r="F373" s="26">
        <v>10</v>
      </c>
      <c r="G373" s="26" t="s">
        <v>105</v>
      </c>
      <c r="H373" s="9">
        <f>VLOOKUP($L373,怪物模板!$A:$N,MATCH(角色!H$1,模板表头,0),0)</f>
        <v>3</v>
      </c>
      <c r="I373" s="26" t="str">
        <f>VLOOKUP($L373,怪物模板!$A:$N,MATCH(角色!I$1,模板表头,0),0)</f>
        <v>mag</v>
      </c>
      <c r="J373" s="26"/>
      <c r="K373" s="26"/>
      <c r="L373" s="26" t="s">
        <v>379</v>
      </c>
      <c r="M373" s="26" t="str">
        <f>VLOOKUP($L373,怪物模板!$A:$N,MATCH(角色!M$1,模板表头,0),0)</f>
        <v>瘟疫骑士</v>
      </c>
      <c r="N373" s="26" t="str">
        <f>VLOOKUP($L373,怪物模板!$A:$N,MATCH(角色!N$1,模板表头,0),0)</f>
        <v>同英雄技能</v>
      </c>
      <c r="O373" s="9" t="str">
        <f>VLOOKUP($L373,怪物模板!$A:$N,MATCH(角色!O$1,模板表头,0),0)</f>
        <v>female</v>
      </c>
      <c r="P373" s="26">
        <v>4</v>
      </c>
      <c r="Q373" s="26">
        <v>3</v>
      </c>
      <c r="R373" s="26">
        <f>VLOOKUP(P373,辅助表!$A$2:$B$10,2,FALSE)</f>
        <v>3</v>
      </c>
      <c r="S373" s="26" t="str">
        <f>VLOOKUP($L373,怪物模板!$A:$N,MATCH(角色!S$1,模板表头,0),0)</f>
        <v>chaos</v>
      </c>
      <c r="T373" s="26" t="s">
        <v>176</v>
      </c>
      <c r="U373" s="26"/>
      <c r="V373" s="26" t="s">
        <v>476</v>
      </c>
      <c r="W373" s="26" t="s">
        <v>258</v>
      </c>
      <c r="X373" s="26"/>
      <c r="Y373" s="26"/>
      <c r="Z373" s="26"/>
      <c r="AA373" s="26"/>
      <c r="AB373" s="26">
        <v>99</v>
      </c>
      <c r="AC373" s="26">
        <v>99</v>
      </c>
      <c r="AD373" s="26"/>
      <c r="AE373" s="26">
        <f t="shared" si="128"/>
        <v>3</v>
      </c>
      <c r="AF373" s="26">
        <f t="shared" si="129"/>
        <v>0</v>
      </c>
      <c r="AG373" s="26" t="str">
        <f>VLOOKUP($L373,怪物模板!$A:$N,MATCH(角色!AG$1,模板表头,0),0)</f>
        <v>misc.5skills</v>
      </c>
      <c r="AH373" s="26">
        <f>IF(VLOOKUP($L373,怪物模板!$A:$N,MATCH(角色!AH$1,模板表头,0),0)=0,"",VLOOKUP($L373,怪物模板!$A:$N,MATCH(角色!AH$1,模板表头,0),0))</f>
        <v>11860101</v>
      </c>
      <c r="AI373" s="26">
        <f>IF(VLOOKUP($L373,怪物模板!$A:$N,MATCH(角色!AI$1,模板表头,0),0)=0,"",VLOOKUP($L373,怪物模板!$A:$N,MATCH(角色!AI$1,模板表头,0),0))</f>
        <v>11860102</v>
      </c>
      <c r="AJ373" s="26">
        <f>IF(VLOOKUP($L373,怪物模板!$A:$N,MATCH(角色!AJ$1,模板表头,0),0)=0,"",VLOOKUP($L373,怪物模板!$A:$N,MATCH(角色!AJ$1,模板表头,0),0))</f>
        <v>11860103</v>
      </c>
      <c r="AK373" s="26" t="str">
        <f>IF(VLOOKUP($L373,怪物模板!$A:$N,MATCH(角色!AK$1,模板表头,0),0)=0,"",VLOOKUP($L373,怪物模板!$A:$N,MATCH(角色!AK$1,模板表头,0),0))</f>
        <v/>
      </c>
      <c r="AL373" s="26" t="str">
        <f>IF(VLOOKUP($L373,怪物模板!$A:$N,MATCH(角色!AL$1,模板表头,0),0)=0,"",VLOOKUP($L373,怪物模板!$A:$N,MATCH(角色!AL$1,模板表头,0),0))</f>
        <v/>
      </c>
      <c r="AM373" s="26" t="str">
        <f>VLOOKUP($L373,怪物模板!$A:$N,MATCH(角色!AM$1,模板表头,0),0)</f>
        <v>sylvanas</v>
      </c>
      <c r="AN373" s="26">
        <v>1</v>
      </c>
      <c r="AO373" s="26">
        <v>1</v>
      </c>
      <c r="AP373" s="26"/>
      <c r="AQ373" s="26"/>
      <c r="AR373" s="26"/>
      <c r="AS373" s="26"/>
      <c r="AT373" s="26"/>
      <c r="AU373" s="26">
        <v>230011</v>
      </c>
      <c r="AV373" s="26"/>
      <c r="AW373" s="26"/>
      <c r="AX373" s="26"/>
      <c r="AY373" s="26"/>
      <c r="AZ373" s="26"/>
      <c r="BA373" s="26"/>
      <c r="BB373" s="26"/>
      <c r="BC373" s="26"/>
      <c r="BD373" s="26"/>
      <c r="BE373" s="26"/>
      <c r="BF373" s="26"/>
      <c r="BG373" s="26"/>
      <c r="BH373" s="26"/>
      <c r="BI373" s="9">
        <f t="shared" ref="BI373:BM373" si="146">BI344</f>
        <v>5000</v>
      </c>
      <c r="BJ373" s="9">
        <f t="shared" si="146"/>
        <v>5000</v>
      </c>
      <c r="BK373" s="9">
        <f t="shared" si="146"/>
        <v>0</v>
      </c>
      <c r="BL373" s="9">
        <f t="shared" si="146"/>
        <v>0</v>
      </c>
      <c r="BM373" s="9">
        <f t="shared" si="146"/>
        <v>20000</v>
      </c>
      <c r="BN373" s="26"/>
      <c r="BO373" s="26"/>
      <c r="BP373" s="26"/>
      <c r="BQ373" s="26"/>
      <c r="BR373" s="26"/>
      <c r="BS373" s="26"/>
      <c r="BT373" s="26"/>
      <c r="BU373" s="26" t="str">
        <f t="shared" si="141"/>
        <v/>
      </c>
      <c r="BV373" s="26"/>
      <c r="BW373" s="26"/>
      <c r="BX373" s="26"/>
      <c r="BY373" s="26"/>
      <c r="BZ373" s="26"/>
      <c r="CA373" s="26"/>
      <c r="CB373" s="26"/>
      <c r="CC373" s="26"/>
      <c r="CD373" s="26"/>
      <c r="CE373" s="26"/>
      <c r="CF373" s="26"/>
      <c r="CG373" s="26" t="str">
        <f t="shared" si="120"/>
        <v/>
      </c>
      <c r="CH373" s="26" t="str">
        <f t="shared" si="120"/>
        <v/>
      </c>
      <c r="CI373" s="26" t="str">
        <f t="shared" si="120"/>
        <v/>
      </c>
      <c r="CJ373" s="26" t="str">
        <f t="shared" si="120"/>
        <v/>
      </c>
      <c r="CK373" s="26" t="str">
        <f t="shared" si="120"/>
        <v/>
      </c>
      <c r="CL373" s="26" t="str">
        <f t="shared" si="120"/>
        <v/>
      </c>
      <c r="CM373" s="26" t="str">
        <f t="shared" si="120"/>
        <v/>
      </c>
      <c r="CN373" s="26" t="str">
        <f t="shared" si="120"/>
        <v/>
      </c>
      <c r="CO373" s="26" t="str">
        <f t="shared" si="120"/>
        <v/>
      </c>
    </row>
    <row r="374" spans="1:93" s="12" customFormat="1" ht="16.5" customHeight="1" x14ac:dyDescent="0.15">
      <c r="A374" s="26">
        <v>31034241</v>
      </c>
      <c r="B374" s="26" t="s">
        <v>168</v>
      </c>
      <c r="C374" s="26" t="s">
        <v>63</v>
      </c>
      <c r="D374" s="26">
        <v>1</v>
      </c>
      <c r="E374" s="26" t="str">
        <f t="shared" si="121"/>
        <v>guard3</v>
      </c>
      <c r="F374" s="26">
        <v>1</v>
      </c>
      <c r="G374" s="26" t="s">
        <v>105</v>
      </c>
      <c r="H374" s="9">
        <f>VLOOKUP($L374,怪物模板!$A:$N,MATCH(角色!H$1,模板表头,0),0)</f>
        <v>2</v>
      </c>
      <c r="I374" s="26" t="str">
        <f>VLOOKUP($L374,怪物模板!$A:$N,MATCH(角色!I$1,模板表头,0),0)</f>
        <v>mix</v>
      </c>
      <c r="J374" s="26"/>
      <c r="K374" s="26"/>
      <c r="L374" s="26" t="s">
        <v>424</v>
      </c>
      <c r="M374" s="26" t="str">
        <f>VLOOKUP($L374,怪物模板!$A:$N,MATCH(角色!M$1,模板表头,0),0)</f>
        <v>无对应英雄</v>
      </c>
      <c r="N374" s="26" t="str">
        <f>VLOOKUP($L374,怪物模板!$A:$N,MATCH(角色!N$1,模板表头,0),0)</f>
        <v>无技能</v>
      </c>
      <c r="O374" s="9" t="str">
        <f>VLOOKUP($L374,怪物模板!$A:$N,MATCH(角色!O$1,模板表头,0),0)</f>
        <v>male</v>
      </c>
      <c r="P374" s="26">
        <v>1</v>
      </c>
      <c r="Q374" s="26">
        <v>5</v>
      </c>
      <c r="R374" s="26">
        <f>VLOOKUP(P374,辅助表!$A$2:$B$10,2,FALSE)</f>
        <v>1</v>
      </c>
      <c r="S374" s="26" t="str">
        <f>VLOOKUP($L374,怪物模板!$A:$N,MATCH(角色!S$1,模板表头,0),0)</f>
        <v>order</v>
      </c>
      <c r="T374" s="26" t="s">
        <v>95</v>
      </c>
      <c r="U374" s="26"/>
      <c r="V374" s="26" t="s">
        <v>24</v>
      </c>
      <c r="W374" s="26" t="s">
        <v>170</v>
      </c>
      <c r="X374" s="26" t="s">
        <v>476</v>
      </c>
      <c r="Y374" s="26"/>
      <c r="Z374" s="26"/>
      <c r="AA374" s="26"/>
      <c r="AB374" s="26">
        <v>99</v>
      </c>
      <c r="AC374" s="26">
        <v>99</v>
      </c>
      <c r="AD374" s="26">
        <v>19</v>
      </c>
      <c r="AE374" s="26">
        <f t="shared" si="128"/>
        <v>3</v>
      </c>
      <c r="AF374" s="26">
        <f t="shared" si="129"/>
        <v>0</v>
      </c>
      <c r="AG374" s="26" t="str">
        <f>VLOOKUP($L374,怪物模板!$A:$N,MATCH(角色!AG$1,模板表头,0),0)</f>
        <v>misc.entity</v>
      </c>
      <c r="AH374" s="26" t="str">
        <f>IF(VLOOKUP($L374,怪物模板!$A:$N,MATCH(角色!AH$1,模板表头,0),0)=0,"",VLOOKUP($L374,怪物模板!$A:$N,MATCH(角色!AH$1,模板表头,0),0))</f>
        <v/>
      </c>
      <c r="AI374" s="26" t="str">
        <f>IF(VLOOKUP($L374,怪物模板!$A:$N,MATCH(角色!AI$1,模板表头,0),0)=0,"",VLOOKUP($L374,怪物模板!$A:$N,MATCH(角色!AI$1,模板表头,0),0))</f>
        <v/>
      </c>
      <c r="AJ374" s="26" t="str">
        <f>IF(VLOOKUP($L374,怪物模板!$A:$N,MATCH(角色!AJ$1,模板表头,0),0)=0,"",VLOOKUP($L374,怪物模板!$A:$N,MATCH(角色!AJ$1,模板表头,0),0))</f>
        <v/>
      </c>
      <c r="AK374" s="26" t="str">
        <f>IF(VLOOKUP($L374,怪物模板!$A:$N,MATCH(角色!AK$1,模板表头,0),0)=0,"",VLOOKUP($L374,怪物模板!$A:$N,MATCH(角色!AK$1,模板表头,0),0))</f>
        <v/>
      </c>
      <c r="AL374" s="26" t="str">
        <f>IF(VLOOKUP($L374,怪物模板!$A:$N,MATCH(角色!AL$1,模板表头,0),0)=0,"",VLOOKUP($L374,怪物模板!$A:$N,MATCH(角色!AL$1,模板表头,0),0))</f>
        <v/>
      </c>
      <c r="AM374" s="26" t="str">
        <f>VLOOKUP($L374,怪物模板!$A:$N,MATCH(角色!AM$1,模板表头,0),0)</f>
        <v>devils_door_new</v>
      </c>
      <c r="AN374" s="26">
        <v>1</v>
      </c>
      <c r="AO374" s="26">
        <v>1</v>
      </c>
      <c r="AP374" s="26" t="s">
        <v>173</v>
      </c>
      <c r="AQ374" s="26"/>
      <c r="AR374" s="26"/>
      <c r="AS374" s="26">
        <v>92430403</v>
      </c>
      <c r="AT374" s="26"/>
      <c r="AU374" s="26"/>
      <c r="AV374" s="26"/>
      <c r="AW374" s="26"/>
      <c r="AX374" s="26"/>
      <c r="AY374" s="26"/>
      <c r="AZ374" s="26"/>
      <c r="BA374" s="26"/>
      <c r="BB374" s="26"/>
      <c r="BC374" s="26"/>
      <c r="BD374" s="26"/>
      <c r="BE374" s="26"/>
      <c r="BF374" s="26"/>
      <c r="BG374" s="26"/>
      <c r="BH374" s="26"/>
      <c r="BI374" s="9">
        <f t="shared" ref="BI374:BM374" si="147">BI345</f>
        <v>10000</v>
      </c>
      <c r="BJ374" s="9">
        <f t="shared" si="147"/>
        <v>0</v>
      </c>
      <c r="BK374" s="9">
        <f t="shared" si="147"/>
        <v>0</v>
      </c>
      <c r="BL374" s="9">
        <f t="shared" si="147"/>
        <v>0</v>
      </c>
      <c r="BM374" s="9">
        <f t="shared" si="147"/>
        <v>0</v>
      </c>
      <c r="BN374" s="26"/>
      <c r="BO374" s="26"/>
      <c r="BP374" s="26"/>
      <c r="BQ374" s="26"/>
      <c r="BR374" s="26"/>
      <c r="BS374" s="26"/>
      <c r="BT374" s="26"/>
      <c r="BU374" s="26" t="str">
        <f t="shared" si="141"/>
        <v/>
      </c>
      <c r="BV374" s="26"/>
      <c r="BW374" s="26"/>
      <c r="BX374" s="26"/>
      <c r="BY374" s="26"/>
      <c r="BZ374" s="26"/>
      <c r="CA374" s="26"/>
      <c r="CB374" s="26"/>
      <c r="CC374" s="26"/>
      <c r="CD374" s="26"/>
      <c r="CE374" s="26"/>
      <c r="CF374" s="26"/>
      <c r="CG374" s="26" t="str">
        <f t="shared" si="120"/>
        <v/>
      </c>
      <c r="CH374" s="26" t="str">
        <f t="shared" si="120"/>
        <v/>
      </c>
      <c r="CI374" s="26" t="str">
        <f t="shared" si="120"/>
        <v/>
      </c>
      <c r="CJ374" s="26" t="str">
        <f t="shared" si="120"/>
        <v/>
      </c>
      <c r="CK374" s="26" t="str">
        <f t="shared" si="120"/>
        <v/>
      </c>
      <c r="CL374" s="26" t="str">
        <f t="shared" si="120"/>
        <v/>
      </c>
      <c r="CM374" s="26" t="str">
        <f t="shared" si="120"/>
        <v/>
      </c>
      <c r="CN374" s="26" t="str">
        <f t="shared" si="120"/>
        <v/>
      </c>
      <c r="CO374" s="26" t="str">
        <f t="shared" si="120"/>
        <v/>
      </c>
    </row>
    <row r="375" spans="1:93" s="12" customFormat="1" ht="16.5" customHeight="1" x14ac:dyDescent="0.15">
      <c r="A375" s="26">
        <v>31034242</v>
      </c>
      <c r="B375" s="26" t="s">
        <v>168</v>
      </c>
      <c r="C375" s="26" t="s">
        <v>64</v>
      </c>
      <c r="D375" s="26">
        <v>1</v>
      </c>
      <c r="E375" s="26" t="str">
        <f t="shared" si="121"/>
        <v>guard3</v>
      </c>
      <c r="F375" s="26">
        <v>1</v>
      </c>
      <c r="G375" s="26" t="s">
        <v>105</v>
      </c>
      <c r="H375" s="9">
        <f>VLOOKUP($L375,怪物模板!$A:$N,MATCH(角色!H$1,模板表头,0),0)</f>
        <v>2</v>
      </c>
      <c r="I375" s="26" t="str">
        <f>VLOOKUP($L375,怪物模板!$A:$N,MATCH(角色!I$1,模板表头,0),0)</f>
        <v>mix</v>
      </c>
      <c r="J375" s="26"/>
      <c r="K375" s="26"/>
      <c r="L375" s="26" t="s">
        <v>397</v>
      </c>
      <c r="M375" s="26" t="str">
        <f>VLOOKUP($L375,怪物模板!$A:$N,MATCH(角色!M$1,模板表头,0),0)</f>
        <v>无对应英雄</v>
      </c>
      <c r="N375" s="26" t="str">
        <f>VLOOKUP($L375,怪物模板!$A:$N,MATCH(角色!N$1,模板表头,0),0)</f>
        <v>无技能</v>
      </c>
      <c r="O375" s="9" t="str">
        <f>VLOOKUP($L375,怪物模板!$A:$N,MATCH(角色!O$1,模板表头,0),0)</f>
        <v>male</v>
      </c>
      <c r="P375" s="26">
        <v>1</v>
      </c>
      <c r="Q375" s="26">
        <v>5</v>
      </c>
      <c r="R375" s="26">
        <f>VLOOKUP(P375,辅助表!$A$2:$B$10,2,FALSE)</f>
        <v>1</v>
      </c>
      <c r="S375" s="26" t="str">
        <f>VLOOKUP($L375,怪物模板!$A:$N,MATCH(角色!S$1,模板表头,0),0)</f>
        <v>order</v>
      </c>
      <c r="T375" s="26" t="s">
        <v>95</v>
      </c>
      <c r="U375" s="26"/>
      <c r="V375" s="26" t="s">
        <v>24</v>
      </c>
      <c r="W375" s="26" t="s">
        <v>170</v>
      </c>
      <c r="X375" s="26" t="s">
        <v>476</v>
      </c>
      <c r="Y375" s="26"/>
      <c r="Z375" s="26"/>
      <c r="AA375" s="26"/>
      <c r="AB375" s="26">
        <v>99</v>
      </c>
      <c r="AC375" s="26">
        <v>99</v>
      </c>
      <c r="AD375" s="26">
        <v>19</v>
      </c>
      <c r="AE375" s="26">
        <f t="shared" si="128"/>
        <v>3</v>
      </c>
      <c r="AF375" s="26">
        <f t="shared" si="129"/>
        <v>0</v>
      </c>
      <c r="AG375" s="26" t="str">
        <f>VLOOKUP($L375,怪物模板!$A:$N,MATCH(角色!AG$1,模板表头,0),0)</f>
        <v>misc.entity</v>
      </c>
      <c r="AH375" s="26" t="str">
        <f>IF(VLOOKUP($L375,怪物模板!$A:$N,MATCH(角色!AH$1,模板表头,0),0)=0,"",VLOOKUP($L375,怪物模板!$A:$N,MATCH(角色!AH$1,模板表头,0),0))</f>
        <v/>
      </c>
      <c r="AI375" s="26" t="str">
        <f>IF(VLOOKUP($L375,怪物模板!$A:$N,MATCH(角色!AI$1,模板表头,0),0)=0,"",VLOOKUP($L375,怪物模板!$A:$N,MATCH(角色!AI$1,模板表头,0),0))</f>
        <v/>
      </c>
      <c r="AJ375" s="26" t="str">
        <f>IF(VLOOKUP($L375,怪物模板!$A:$N,MATCH(角色!AJ$1,模板表头,0),0)=0,"",VLOOKUP($L375,怪物模板!$A:$N,MATCH(角色!AJ$1,模板表头,0),0))</f>
        <v/>
      </c>
      <c r="AK375" s="26" t="str">
        <f>IF(VLOOKUP($L375,怪物模板!$A:$N,MATCH(角色!AK$1,模板表头,0),0)=0,"",VLOOKUP($L375,怪物模板!$A:$N,MATCH(角色!AK$1,模板表头,0),0))</f>
        <v/>
      </c>
      <c r="AL375" s="26" t="str">
        <f>IF(VLOOKUP($L375,怪物模板!$A:$N,MATCH(角色!AL$1,模板表头,0),0)=0,"",VLOOKUP($L375,怪物模板!$A:$N,MATCH(角色!AL$1,模板表头,0),0))</f>
        <v/>
      </c>
      <c r="AM375" s="26" t="str">
        <f>VLOOKUP($L375,怪物模板!$A:$N,MATCH(角色!AM$1,模板表头,0),0)</f>
        <v>devils_door_new</v>
      </c>
      <c r="AN375" s="26">
        <v>1</v>
      </c>
      <c r="AO375" s="26">
        <v>1</v>
      </c>
      <c r="AP375" s="26" t="s">
        <v>173</v>
      </c>
      <c r="AQ375" s="26"/>
      <c r="AR375" s="26"/>
      <c r="AS375" s="26">
        <v>92430403</v>
      </c>
      <c r="AT375" s="26"/>
      <c r="AU375" s="26"/>
      <c r="AV375" s="26"/>
      <c r="AW375" s="26"/>
      <c r="AX375" s="26"/>
      <c r="AY375" s="26"/>
      <c r="AZ375" s="26"/>
      <c r="BA375" s="26"/>
      <c r="BB375" s="26"/>
      <c r="BC375" s="26"/>
      <c r="BD375" s="26"/>
      <c r="BE375" s="26"/>
      <c r="BF375" s="26"/>
      <c r="BG375" s="26"/>
      <c r="BH375" s="26"/>
      <c r="BI375" s="9">
        <f t="shared" ref="BI375:BM375" si="148">BI346</f>
        <v>10000</v>
      </c>
      <c r="BJ375" s="9">
        <f t="shared" si="148"/>
        <v>0</v>
      </c>
      <c r="BK375" s="9">
        <f t="shared" si="148"/>
        <v>0</v>
      </c>
      <c r="BL375" s="9">
        <f t="shared" si="148"/>
        <v>0</v>
      </c>
      <c r="BM375" s="9">
        <f t="shared" si="148"/>
        <v>0</v>
      </c>
      <c r="BN375" s="26"/>
      <c r="BO375" s="26"/>
      <c r="BP375" s="26"/>
      <c r="BQ375" s="26"/>
      <c r="BR375" s="26"/>
      <c r="BS375" s="26"/>
      <c r="BT375" s="26"/>
      <c r="BU375" s="26" t="str">
        <f t="shared" si="141"/>
        <v/>
      </c>
      <c r="BV375" s="26"/>
      <c r="BW375" s="26"/>
      <c r="BX375" s="26"/>
      <c r="BY375" s="26"/>
      <c r="BZ375" s="26"/>
      <c r="CA375" s="26"/>
      <c r="CB375" s="26"/>
      <c r="CC375" s="26"/>
      <c r="CD375" s="26"/>
      <c r="CE375" s="26"/>
      <c r="CF375" s="26"/>
      <c r="CG375" s="26" t="str">
        <f t="shared" si="120"/>
        <v/>
      </c>
      <c r="CH375" s="26" t="str">
        <f t="shared" si="120"/>
        <v/>
      </c>
      <c r="CI375" s="26" t="str">
        <f t="shared" si="120"/>
        <v/>
      </c>
      <c r="CJ375" s="26" t="str">
        <f t="shared" si="120"/>
        <v/>
      </c>
      <c r="CK375" s="26" t="str">
        <f t="shared" si="120"/>
        <v/>
      </c>
      <c r="CL375" s="26" t="str">
        <f t="shared" si="120"/>
        <v/>
      </c>
      <c r="CM375" s="26" t="str">
        <f t="shared" si="120"/>
        <v/>
      </c>
      <c r="CN375" s="26" t="str">
        <f t="shared" si="120"/>
        <v/>
      </c>
      <c r="CO375" s="26" t="str">
        <f t="shared" si="120"/>
        <v/>
      </c>
    </row>
    <row r="376" spans="1:93" s="12" customFormat="1" ht="16.5" customHeight="1" x14ac:dyDescent="0.15">
      <c r="A376" s="26">
        <v>31034243</v>
      </c>
      <c r="B376" s="26" t="s">
        <v>168</v>
      </c>
      <c r="C376" s="26" t="s">
        <v>65</v>
      </c>
      <c r="D376" s="26">
        <v>1</v>
      </c>
      <c r="E376" s="26" t="str">
        <f t="shared" si="121"/>
        <v>guard3</v>
      </c>
      <c r="F376" s="26">
        <v>1</v>
      </c>
      <c r="G376" s="26" t="s">
        <v>105</v>
      </c>
      <c r="H376" s="9">
        <f>VLOOKUP($L376,怪物模板!$A:$N,MATCH(角色!H$1,模板表头,0),0)</f>
        <v>2</v>
      </c>
      <c r="I376" s="26" t="str">
        <f>VLOOKUP($L376,怪物模板!$A:$N,MATCH(角色!I$1,模板表头,0),0)</f>
        <v>mix</v>
      </c>
      <c r="J376" s="26"/>
      <c r="K376" s="26"/>
      <c r="L376" s="26" t="s">
        <v>424</v>
      </c>
      <c r="M376" s="26" t="str">
        <f>VLOOKUP($L376,怪物模板!$A:$N,MATCH(角色!M$1,模板表头,0),0)</f>
        <v>无对应英雄</v>
      </c>
      <c r="N376" s="26" t="str">
        <f>VLOOKUP($L376,怪物模板!$A:$N,MATCH(角色!N$1,模板表头,0),0)</f>
        <v>无技能</v>
      </c>
      <c r="O376" s="9" t="str">
        <f>VLOOKUP($L376,怪物模板!$A:$N,MATCH(角色!O$1,模板表头,0),0)</f>
        <v>male</v>
      </c>
      <c r="P376" s="26">
        <v>1</v>
      </c>
      <c r="Q376" s="26">
        <v>5</v>
      </c>
      <c r="R376" s="26">
        <f>VLOOKUP(P376,辅助表!$A$2:$B$10,2,FALSE)</f>
        <v>1</v>
      </c>
      <c r="S376" s="26" t="str">
        <f>VLOOKUP($L376,怪物模板!$A:$N,MATCH(角色!S$1,模板表头,0),0)</f>
        <v>order</v>
      </c>
      <c r="T376" s="26" t="s">
        <v>95</v>
      </c>
      <c r="U376" s="26"/>
      <c r="V376" s="26" t="s">
        <v>24</v>
      </c>
      <c r="W376" s="26" t="s">
        <v>170</v>
      </c>
      <c r="X376" s="26" t="s">
        <v>476</v>
      </c>
      <c r="Y376" s="26"/>
      <c r="Z376" s="26"/>
      <c r="AA376" s="26"/>
      <c r="AB376" s="26">
        <v>99</v>
      </c>
      <c r="AC376" s="26">
        <v>99</v>
      </c>
      <c r="AD376" s="26">
        <v>19</v>
      </c>
      <c r="AE376" s="26">
        <f t="shared" si="128"/>
        <v>3</v>
      </c>
      <c r="AF376" s="26">
        <f t="shared" si="129"/>
        <v>0</v>
      </c>
      <c r="AG376" s="26" t="str">
        <f>VLOOKUP($L376,怪物模板!$A:$N,MATCH(角色!AG$1,模板表头,0),0)</f>
        <v>misc.entity</v>
      </c>
      <c r="AH376" s="26" t="str">
        <f>IF(VLOOKUP($L376,怪物模板!$A:$N,MATCH(角色!AH$1,模板表头,0),0)=0,"",VLOOKUP($L376,怪物模板!$A:$N,MATCH(角色!AH$1,模板表头,0),0))</f>
        <v/>
      </c>
      <c r="AI376" s="26" t="str">
        <f>IF(VLOOKUP($L376,怪物模板!$A:$N,MATCH(角色!AI$1,模板表头,0),0)=0,"",VLOOKUP($L376,怪物模板!$A:$N,MATCH(角色!AI$1,模板表头,0),0))</f>
        <v/>
      </c>
      <c r="AJ376" s="26" t="str">
        <f>IF(VLOOKUP($L376,怪物模板!$A:$N,MATCH(角色!AJ$1,模板表头,0),0)=0,"",VLOOKUP($L376,怪物模板!$A:$N,MATCH(角色!AJ$1,模板表头,0),0))</f>
        <v/>
      </c>
      <c r="AK376" s="26" t="str">
        <f>IF(VLOOKUP($L376,怪物模板!$A:$N,MATCH(角色!AK$1,模板表头,0),0)=0,"",VLOOKUP($L376,怪物模板!$A:$N,MATCH(角色!AK$1,模板表头,0),0))</f>
        <v/>
      </c>
      <c r="AL376" s="26" t="str">
        <f>IF(VLOOKUP($L376,怪物模板!$A:$N,MATCH(角色!AL$1,模板表头,0),0)=0,"",VLOOKUP($L376,怪物模板!$A:$N,MATCH(角色!AL$1,模板表头,0),0))</f>
        <v/>
      </c>
      <c r="AM376" s="26" t="str">
        <f>VLOOKUP($L376,怪物模板!$A:$N,MATCH(角色!AM$1,模板表头,0),0)</f>
        <v>devils_door_new</v>
      </c>
      <c r="AN376" s="26">
        <v>1.2</v>
      </c>
      <c r="AO376" s="26">
        <v>1</v>
      </c>
      <c r="AP376" s="26" t="s">
        <v>173</v>
      </c>
      <c r="AQ376" s="26"/>
      <c r="AR376" s="26"/>
      <c r="AS376" s="26">
        <v>92430403</v>
      </c>
      <c r="AT376" s="26"/>
      <c r="AU376" s="26"/>
      <c r="AV376" s="26"/>
      <c r="AW376" s="26"/>
      <c r="AX376" s="26"/>
      <c r="AY376" s="26"/>
      <c r="AZ376" s="26"/>
      <c r="BA376" s="26"/>
      <c r="BB376" s="26"/>
      <c r="BC376" s="26"/>
      <c r="BD376" s="26"/>
      <c r="BE376" s="26"/>
      <c r="BF376" s="26"/>
      <c r="BG376" s="26"/>
      <c r="BH376" s="26"/>
      <c r="BI376" s="9">
        <f t="shared" ref="BI376:BM376" si="149">BI347</f>
        <v>10000</v>
      </c>
      <c r="BJ376" s="9">
        <f t="shared" si="149"/>
        <v>0</v>
      </c>
      <c r="BK376" s="9">
        <f t="shared" si="149"/>
        <v>0</v>
      </c>
      <c r="BL376" s="9">
        <f t="shared" si="149"/>
        <v>0</v>
      </c>
      <c r="BM376" s="9">
        <f t="shared" si="149"/>
        <v>0</v>
      </c>
      <c r="BN376" s="26"/>
      <c r="BO376" s="26"/>
      <c r="BP376" s="26"/>
      <c r="BQ376" s="26"/>
      <c r="BR376" s="26"/>
      <c r="BS376" s="26"/>
      <c r="BT376" s="26"/>
      <c r="BU376" s="26" t="str">
        <f t="shared" si="141"/>
        <v/>
      </c>
      <c r="BV376" s="26"/>
      <c r="BW376" s="26"/>
      <c r="BX376" s="26"/>
      <c r="BY376" s="26"/>
      <c r="BZ376" s="26"/>
      <c r="CA376" s="26"/>
      <c r="CB376" s="26"/>
      <c r="CC376" s="26"/>
      <c r="CD376" s="26"/>
      <c r="CE376" s="26"/>
      <c r="CF376" s="26"/>
      <c r="CG376" s="26" t="str">
        <f t="shared" si="120"/>
        <v/>
      </c>
      <c r="CH376" s="26" t="str">
        <f t="shared" si="120"/>
        <v/>
      </c>
      <c r="CI376" s="26" t="str">
        <f t="shared" si="120"/>
        <v/>
      </c>
      <c r="CJ376" s="26" t="str">
        <f t="shared" si="120"/>
        <v/>
      </c>
      <c r="CK376" s="26" t="str">
        <f t="shared" si="120"/>
        <v/>
      </c>
      <c r="CL376" s="26" t="str">
        <f t="shared" si="120"/>
        <v/>
      </c>
      <c r="CM376" s="26" t="str">
        <f t="shared" si="120"/>
        <v/>
      </c>
      <c r="CN376" s="26" t="str">
        <f t="shared" si="120"/>
        <v/>
      </c>
      <c r="CO376" s="26" t="str">
        <f t="shared" si="120"/>
        <v/>
      </c>
    </row>
    <row r="377" spans="1:93" s="12" customFormat="1" ht="16.5" customHeight="1" x14ac:dyDescent="0.15">
      <c r="A377" s="26">
        <v>31034244</v>
      </c>
      <c r="B377" s="26" t="s">
        <v>168</v>
      </c>
      <c r="C377" s="26" t="s">
        <v>62</v>
      </c>
      <c r="D377" s="26">
        <v>1</v>
      </c>
      <c r="E377" s="26" t="str">
        <f t="shared" si="121"/>
        <v>guard3</v>
      </c>
      <c r="F377" s="26">
        <v>1</v>
      </c>
      <c r="G377" s="26" t="s">
        <v>105</v>
      </c>
      <c r="H377" s="9">
        <f>VLOOKUP($L377,怪物模板!$A:$N,MATCH(角色!H$1,模板表头,0),0)</f>
        <v>2</v>
      </c>
      <c r="I377" s="26" t="str">
        <f>VLOOKUP($L377,怪物模板!$A:$N,MATCH(角色!I$1,模板表头,0),0)</f>
        <v>mix</v>
      </c>
      <c r="J377" s="26"/>
      <c r="K377" s="26"/>
      <c r="L377" s="26" t="s">
        <v>424</v>
      </c>
      <c r="M377" s="26" t="str">
        <f>VLOOKUP($L377,怪物模板!$A:$N,MATCH(角色!M$1,模板表头,0),0)</f>
        <v>无对应英雄</v>
      </c>
      <c r="N377" s="26" t="str">
        <f>VLOOKUP($L377,怪物模板!$A:$N,MATCH(角色!N$1,模板表头,0),0)</f>
        <v>无技能</v>
      </c>
      <c r="O377" s="9" t="str">
        <f>VLOOKUP($L377,怪物模板!$A:$N,MATCH(角色!O$1,模板表头,0),0)</f>
        <v>male</v>
      </c>
      <c r="P377" s="26">
        <v>1</v>
      </c>
      <c r="Q377" s="26">
        <v>5</v>
      </c>
      <c r="R377" s="26">
        <f>VLOOKUP(P377,辅助表!$A$2:$B$10,2,FALSE)</f>
        <v>1</v>
      </c>
      <c r="S377" s="26" t="str">
        <f>VLOOKUP($L377,怪物模板!$A:$N,MATCH(角色!S$1,模板表头,0),0)</f>
        <v>order</v>
      </c>
      <c r="T377" s="26" t="s">
        <v>95</v>
      </c>
      <c r="U377" s="26"/>
      <c r="V377" s="26" t="s">
        <v>24</v>
      </c>
      <c r="W377" s="26" t="s">
        <v>170</v>
      </c>
      <c r="X377" s="26" t="s">
        <v>476</v>
      </c>
      <c r="Y377" s="26"/>
      <c r="Z377" s="26"/>
      <c r="AA377" s="26"/>
      <c r="AB377" s="26">
        <v>99</v>
      </c>
      <c r="AC377" s="26">
        <v>99</v>
      </c>
      <c r="AD377" s="26">
        <v>19</v>
      </c>
      <c r="AE377" s="26">
        <f t="shared" si="128"/>
        <v>3</v>
      </c>
      <c r="AF377" s="26">
        <f t="shared" si="129"/>
        <v>0</v>
      </c>
      <c r="AG377" s="26" t="str">
        <f>VLOOKUP($L377,怪物模板!$A:$N,MATCH(角色!AG$1,模板表头,0),0)</f>
        <v>misc.entity</v>
      </c>
      <c r="AH377" s="26" t="str">
        <f>IF(VLOOKUP($L377,怪物模板!$A:$N,MATCH(角色!AH$1,模板表头,0),0)=0,"",VLOOKUP($L377,怪物模板!$A:$N,MATCH(角色!AH$1,模板表头,0),0))</f>
        <v/>
      </c>
      <c r="AI377" s="26" t="str">
        <f>IF(VLOOKUP($L377,怪物模板!$A:$N,MATCH(角色!AI$1,模板表头,0),0)=0,"",VLOOKUP($L377,怪物模板!$A:$N,MATCH(角色!AI$1,模板表头,0),0))</f>
        <v/>
      </c>
      <c r="AJ377" s="26" t="str">
        <f>IF(VLOOKUP($L377,怪物模板!$A:$N,MATCH(角色!AJ$1,模板表头,0),0)=0,"",VLOOKUP($L377,怪物模板!$A:$N,MATCH(角色!AJ$1,模板表头,0),0))</f>
        <v/>
      </c>
      <c r="AK377" s="26" t="str">
        <f>IF(VLOOKUP($L377,怪物模板!$A:$N,MATCH(角色!AK$1,模板表头,0),0)=0,"",VLOOKUP($L377,怪物模板!$A:$N,MATCH(角色!AK$1,模板表头,0),0))</f>
        <v/>
      </c>
      <c r="AL377" s="26" t="str">
        <f>IF(VLOOKUP($L377,怪物模板!$A:$N,MATCH(角色!AL$1,模板表头,0),0)=0,"",VLOOKUP($L377,怪物模板!$A:$N,MATCH(角色!AL$1,模板表头,0),0))</f>
        <v/>
      </c>
      <c r="AM377" s="26" t="str">
        <f>VLOOKUP($L377,怪物模板!$A:$N,MATCH(角色!AM$1,模板表头,0),0)</f>
        <v>devils_door_new</v>
      </c>
      <c r="AN377" s="26">
        <v>1</v>
      </c>
      <c r="AO377" s="26">
        <v>1</v>
      </c>
      <c r="AP377" s="26" t="s">
        <v>173</v>
      </c>
      <c r="AQ377" s="26"/>
      <c r="AR377" s="26"/>
      <c r="AS377" s="26">
        <v>92430403</v>
      </c>
      <c r="AT377" s="26"/>
      <c r="AU377" s="26"/>
      <c r="AV377" s="26"/>
      <c r="AW377" s="26"/>
      <c r="AX377" s="26"/>
      <c r="AY377" s="26"/>
      <c r="AZ377" s="26"/>
      <c r="BA377" s="26"/>
      <c r="BB377" s="26"/>
      <c r="BC377" s="26"/>
      <c r="BD377" s="26"/>
      <c r="BE377" s="26"/>
      <c r="BF377" s="26"/>
      <c r="BG377" s="26"/>
      <c r="BH377" s="26"/>
      <c r="BI377" s="9">
        <f t="shared" ref="BI377:BM377" si="150">BI348</f>
        <v>10000</v>
      </c>
      <c r="BJ377" s="9">
        <f t="shared" si="150"/>
        <v>0</v>
      </c>
      <c r="BK377" s="9">
        <f t="shared" si="150"/>
        <v>0</v>
      </c>
      <c r="BL377" s="9">
        <f t="shared" si="150"/>
        <v>0</v>
      </c>
      <c r="BM377" s="9">
        <f t="shared" si="150"/>
        <v>0</v>
      </c>
      <c r="BN377" s="26"/>
      <c r="BO377" s="26"/>
      <c r="BP377" s="26"/>
      <c r="BQ377" s="26"/>
      <c r="BR377" s="26"/>
      <c r="BS377" s="26"/>
      <c r="BT377" s="26"/>
      <c r="BU377" s="26" t="str">
        <f t="shared" si="141"/>
        <v/>
      </c>
      <c r="BV377" s="26"/>
      <c r="BW377" s="26"/>
      <c r="BX377" s="26"/>
      <c r="BY377" s="26"/>
      <c r="BZ377" s="26"/>
      <c r="CA377" s="26"/>
      <c r="CB377" s="26"/>
      <c r="CC377" s="26"/>
      <c r="CD377" s="26"/>
      <c r="CE377" s="26"/>
      <c r="CF377" s="26"/>
      <c r="CG377" s="26" t="str">
        <f t="shared" si="120"/>
        <v/>
      </c>
      <c r="CH377" s="26" t="str">
        <f t="shared" si="120"/>
        <v/>
      </c>
      <c r="CI377" s="26" t="str">
        <f t="shared" si="120"/>
        <v/>
      </c>
      <c r="CJ377" s="26" t="str">
        <f t="shared" si="120"/>
        <v/>
      </c>
      <c r="CK377" s="26" t="str">
        <f t="shared" si="120"/>
        <v/>
      </c>
      <c r="CL377" s="26" t="str">
        <f t="shared" si="120"/>
        <v/>
      </c>
      <c r="CM377" s="26" t="str">
        <f t="shared" si="120"/>
        <v/>
      </c>
      <c r="CN377" s="26" t="str">
        <f t="shared" si="120"/>
        <v/>
      </c>
      <c r="CO377" s="26" t="str">
        <f t="shared" si="120"/>
        <v/>
      </c>
    </row>
    <row r="378" spans="1:93" s="12" customFormat="1" ht="16.5" customHeight="1" x14ac:dyDescent="0.15">
      <c r="A378" s="26">
        <v>31034245</v>
      </c>
      <c r="B378" s="26" t="s">
        <v>259</v>
      </c>
      <c r="C378" s="26" t="s">
        <v>249</v>
      </c>
      <c r="D378" s="26">
        <v>1</v>
      </c>
      <c r="E378" s="26" t="str">
        <f t="shared" si="121"/>
        <v>guard3</v>
      </c>
      <c r="F378" s="26">
        <v>1</v>
      </c>
      <c r="G378" s="26" t="s">
        <v>104</v>
      </c>
      <c r="H378" s="9">
        <f>VLOOKUP($L378,怪物模板!$A:$N,MATCH(角色!H$1,模板表头,0),0)</f>
        <v>2</v>
      </c>
      <c r="I378" s="26" t="str">
        <f>VLOOKUP($L378,怪物模板!$A:$N,MATCH(角色!I$1,模板表头,0),0)</f>
        <v>mix</v>
      </c>
      <c r="J378" s="26"/>
      <c r="K378" s="26"/>
      <c r="L378" s="26" t="s">
        <v>398</v>
      </c>
      <c r="M378" s="26" t="str">
        <f>VLOOKUP($L378,怪物模板!$A:$N,MATCH(角色!M$1,模板表头,0),0)</f>
        <v>无对应英雄</v>
      </c>
      <c r="N378" s="26" t="str">
        <f>VLOOKUP($L378,怪物模板!$A:$N,MATCH(角色!N$1,模板表头,0),0)</f>
        <v>统一模板</v>
      </c>
      <c r="O378" s="9" t="str">
        <f>VLOOKUP($L378,怪物模板!$A:$N,MATCH(角色!O$1,模板表头,0),0)</f>
        <v>male</v>
      </c>
      <c r="P378" s="26">
        <v>1</v>
      </c>
      <c r="Q378" s="26">
        <v>5</v>
      </c>
      <c r="R378" s="26">
        <f>VLOOKUP(P378,辅助表!$A$2:$B$10,2,FALSE)</f>
        <v>1</v>
      </c>
      <c r="S378" s="26" t="str">
        <f>VLOOKUP($L378,怪物模板!$A:$N,MATCH(角色!S$1,模板表头,0),0)</f>
        <v>order</v>
      </c>
      <c r="T378" s="26" t="s">
        <v>95</v>
      </c>
      <c r="U378" s="26"/>
      <c r="V378" s="26" t="s">
        <v>24</v>
      </c>
      <c r="W378" s="26" t="s">
        <v>170</v>
      </c>
      <c r="X378" s="26"/>
      <c r="Y378" s="26">
        <v>13999548</v>
      </c>
      <c r="Z378" s="26"/>
      <c r="AA378" s="26"/>
      <c r="AB378" s="26">
        <v>99</v>
      </c>
      <c r="AC378" s="26">
        <v>99</v>
      </c>
      <c r="AD378" s="26"/>
      <c r="AE378" s="26">
        <f t="shared" si="128"/>
        <v>3</v>
      </c>
      <c r="AF378" s="26">
        <f t="shared" si="129"/>
        <v>0</v>
      </c>
      <c r="AG378" s="26" t="str">
        <f>VLOOKUP($L378,怪物模板!$A:$N,MATCH(角色!AG$1,模板表头,0),0)</f>
        <v>misc.entity</v>
      </c>
      <c r="AH378" s="26" t="str">
        <f>IF(VLOOKUP($L378,怪物模板!$A:$N,MATCH(角色!AH$1,模板表头,0),0)=0,"",VLOOKUP($L378,怪物模板!$A:$N,MATCH(角色!AH$1,模板表头,0),0))</f>
        <v/>
      </c>
      <c r="AI378" s="26" t="str">
        <f>IF(VLOOKUP($L378,怪物模板!$A:$N,MATCH(角色!AI$1,模板表头,0),0)=0,"",VLOOKUP($L378,怪物模板!$A:$N,MATCH(角色!AI$1,模板表头,0),0))</f>
        <v/>
      </c>
      <c r="AJ378" s="26" t="str">
        <f>IF(VLOOKUP($L378,怪物模板!$A:$N,MATCH(角色!AJ$1,模板表头,0),0)=0,"",VLOOKUP($L378,怪物模板!$A:$N,MATCH(角色!AJ$1,模板表头,0),0))</f>
        <v/>
      </c>
      <c r="AK378" s="26" t="str">
        <f>IF(VLOOKUP($L378,怪物模板!$A:$N,MATCH(角色!AK$1,模板表头,0),0)=0,"",VLOOKUP($L378,怪物模板!$A:$N,MATCH(角色!AK$1,模板表头,0),0))</f>
        <v/>
      </c>
      <c r="AL378" s="26" t="str">
        <f>IF(VLOOKUP($L378,怪物模板!$A:$N,MATCH(角色!AL$1,模板表头,0),0)=0,"",VLOOKUP($L378,怪物模板!$A:$N,MATCH(角色!AL$1,模板表头,0),0))</f>
        <v/>
      </c>
      <c r="AM378" s="26" t="str">
        <f>VLOOKUP($L378,怪物模板!$A:$N,MATCH(角色!AM$1,模板表头,0),0)</f>
        <v>panda_statue</v>
      </c>
      <c r="AN378" s="26">
        <v>1.2</v>
      </c>
      <c r="AO378" s="26">
        <v>1</v>
      </c>
      <c r="AP378" s="26" t="s">
        <v>250</v>
      </c>
      <c r="AQ378" s="26"/>
      <c r="AR378" s="26"/>
      <c r="AS378" s="26"/>
      <c r="AT378" s="26">
        <v>92430405</v>
      </c>
      <c r="AU378" s="26"/>
      <c r="AV378" s="26"/>
      <c r="AW378" s="26"/>
      <c r="AX378" s="26"/>
      <c r="AY378" s="26"/>
      <c r="AZ378" s="26"/>
      <c r="BA378" s="26"/>
      <c r="BB378" s="26"/>
      <c r="BC378" s="26"/>
      <c r="BD378" s="26"/>
      <c r="BE378" s="26"/>
      <c r="BF378" s="26"/>
      <c r="BG378" s="26"/>
      <c r="BH378" s="26"/>
      <c r="BI378" s="9">
        <f t="shared" ref="BI378:BM378" si="151">BI349</f>
        <v>20000</v>
      </c>
      <c r="BJ378" s="9">
        <f t="shared" si="151"/>
        <v>0</v>
      </c>
      <c r="BK378" s="9">
        <f t="shared" si="151"/>
        <v>0</v>
      </c>
      <c r="BL378" s="9">
        <f t="shared" si="151"/>
        <v>0</v>
      </c>
      <c r="BM378" s="9">
        <f t="shared" si="151"/>
        <v>0</v>
      </c>
      <c r="BN378" s="26"/>
      <c r="BO378" s="26"/>
      <c r="BP378" s="26"/>
      <c r="BQ378" s="26"/>
      <c r="BR378" s="26"/>
      <c r="BS378" s="26"/>
      <c r="BT378" s="26"/>
      <c r="BU378" s="26" t="str">
        <f t="shared" si="141"/>
        <v/>
      </c>
      <c r="BV378" s="26"/>
      <c r="BW378" s="26"/>
      <c r="BX378" s="26"/>
      <c r="BY378" s="26"/>
      <c r="BZ378" s="26"/>
      <c r="CA378" s="26"/>
      <c r="CB378" s="26"/>
      <c r="CC378" s="26"/>
      <c r="CD378" s="26"/>
      <c r="CE378" s="26"/>
      <c r="CF378" s="26"/>
      <c r="CG378" s="26" t="str">
        <f t="shared" si="120"/>
        <v/>
      </c>
      <c r="CH378" s="26" t="str">
        <f t="shared" si="120"/>
        <v/>
      </c>
      <c r="CI378" s="26" t="str">
        <f t="shared" si="120"/>
        <v/>
      </c>
      <c r="CJ378" s="26" t="str">
        <f t="shared" si="120"/>
        <v/>
      </c>
      <c r="CK378" s="26" t="str">
        <f t="shared" si="120"/>
        <v/>
      </c>
      <c r="CL378" s="26" t="str">
        <f t="shared" si="120"/>
        <v/>
      </c>
      <c r="CM378" s="26" t="str">
        <f t="shared" si="120"/>
        <v/>
      </c>
      <c r="CN378" s="26" t="str">
        <f t="shared" si="120"/>
        <v/>
      </c>
      <c r="CO378" s="26" t="str">
        <f t="shared" si="120"/>
        <v/>
      </c>
    </row>
    <row r="379" spans="1:93" s="12" customFormat="1" ht="16.5" customHeight="1" x14ac:dyDescent="0.15">
      <c r="A379" s="26">
        <v>31034248</v>
      </c>
      <c r="B379" s="26" t="s">
        <v>254</v>
      </c>
      <c r="C379" s="26"/>
      <c r="D379" s="26">
        <v>1</v>
      </c>
      <c r="E379" s="26" t="str">
        <f t="shared" si="121"/>
        <v>guard3</v>
      </c>
      <c r="F379" s="26">
        <v>1</v>
      </c>
      <c r="G379" s="26" t="s">
        <v>104</v>
      </c>
      <c r="H379" s="9">
        <f>VLOOKUP($L379,怪物模板!$A:$N,MATCH(角色!H$1,模板表头,0),0)</f>
        <v>2</v>
      </c>
      <c r="I379" s="26" t="str">
        <f>VLOOKUP($L379,怪物模板!$A:$N,MATCH(角色!I$1,模板表头,0),0)</f>
        <v>mag</v>
      </c>
      <c r="J379" s="26"/>
      <c r="K379" s="26" t="s">
        <v>253</v>
      </c>
      <c r="L379" s="26" t="s">
        <v>423</v>
      </c>
      <c r="M379" s="26" t="str">
        <f>VLOOKUP($L379,怪物模板!$A:$N,MATCH(角色!M$1,模板表头,0),0)</f>
        <v>无对应英雄</v>
      </c>
      <c r="N379" s="26" t="str">
        <f>VLOOKUP($L379,怪物模板!$A:$N,MATCH(角色!N$1,模板表头,0),0)</f>
        <v>统一模板</v>
      </c>
      <c r="O379" s="9" t="str">
        <f>VLOOKUP($L379,怪物模板!$A:$N,MATCH(角色!O$1,模板表头,0),0)</f>
        <v>male</v>
      </c>
      <c r="P379" s="26">
        <v>1</v>
      </c>
      <c r="Q379" s="26">
        <v>1</v>
      </c>
      <c r="R379" s="26">
        <f>VLOOKUP(P379,[2]辅助表!$A$2:$B$10,2,FALSE)</f>
        <v>1</v>
      </c>
      <c r="S379" s="26" t="str">
        <f>VLOOKUP($L379,怪物模板!$A:$N,MATCH(角色!S$1,模板表头,0),0)</f>
        <v>order</v>
      </c>
      <c r="T379" s="26" t="s">
        <v>95</v>
      </c>
      <c r="U379" s="26" t="s">
        <v>270</v>
      </c>
      <c r="V379" s="26" t="s">
        <v>70</v>
      </c>
      <c r="W379" s="26" t="s">
        <v>252</v>
      </c>
      <c r="X379" s="26"/>
      <c r="Y379" s="26"/>
      <c r="Z379" s="26"/>
      <c r="AA379" s="26"/>
      <c r="AB379" s="26">
        <v>4</v>
      </c>
      <c r="AC379" s="26">
        <v>6</v>
      </c>
      <c r="AD379" s="26"/>
      <c r="AE379" s="26">
        <f t="shared" si="128"/>
        <v>3</v>
      </c>
      <c r="AF379" s="26">
        <f t="shared" si="129"/>
        <v>0</v>
      </c>
      <c r="AG379" s="26" t="str">
        <f>VLOOKUP($L379,怪物模板!$A:$N,MATCH(角色!AG$1,模板表头,0),0)</f>
        <v>misc.entity</v>
      </c>
      <c r="AH379" s="26" t="str">
        <f>IF(VLOOKUP($L379,怪物模板!$A:$N,MATCH(角色!AH$1,模板表头,0),0)=0,"",VLOOKUP($L379,怪物模板!$A:$N,MATCH(角色!AH$1,模板表头,0),0))</f>
        <v/>
      </c>
      <c r="AI379" s="26" t="str">
        <f>IF(VLOOKUP($L379,怪物模板!$A:$N,MATCH(角色!AI$1,模板表头,0),0)=0,"",VLOOKUP($L379,怪物模板!$A:$N,MATCH(角色!AI$1,模板表头,0),0))</f>
        <v/>
      </c>
      <c r="AJ379" s="26" t="str">
        <f>IF(VLOOKUP($L379,怪物模板!$A:$N,MATCH(角色!AJ$1,模板表头,0),0)=0,"",VLOOKUP($L379,怪物模板!$A:$N,MATCH(角色!AJ$1,模板表头,0),0))</f>
        <v/>
      </c>
      <c r="AK379" s="26" t="str">
        <f>IF(VLOOKUP($L379,怪物模板!$A:$N,MATCH(角色!AK$1,模板表头,0),0)=0,"",VLOOKUP($L379,怪物模板!$A:$N,MATCH(角色!AK$1,模板表头,0),0))</f>
        <v/>
      </c>
      <c r="AL379" s="26" t="str">
        <f>IF(VLOOKUP($L379,怪物模板!$A:$N,MATCH(角色!AL$1,模板表头,0),0)=0,"",VLOOKUP($L379,怪物模板!$A:$N,MATCH(角色!AL$1,模板表头,0),0))</f>
        <v/>
      </c>
      <c r="AM379" s="26" t="str">
        <f>VLOOKUP($L379,怪物模板!$A:$N,MATCH(角色!AM$1,模板表头,0),0)</f>
        <v>treasure_gold</v>
      </c>
      <c r="AN379" s="26">
        <v>1</v>
      </c>
      <c r="AO379" s="26">
        <v>1</v>
      </c>
      <c r="AP379" s="26"/>
      <c r="AQ379" s="26"/>
      <c r="AR379" s="26"/>
      <c r="AS379" s="26">
        <v>92430404</v>
      </c>
      <c r="AT379" s="26"/>
      <c r="AU379" s="26"/>
      <c r="AV379" s="26"/>
      <c r="AW379" s="26"/>
      <c r="AX379" s="26"/>
      <c r="AY379" s="26"/>
      <c r="AZ379" s="26"/>
      <c r="BA379" s="26"/>
      <c r="BB379" s="26"/>
      <c r="BC379" s="26"/>
      <c r="BD379" s="26"/>
      <c r="BE379" s="26"/>
      <c r="BF379" s="26"/>
      <c r="BG379" s="26"/>
      <c r="BH379" s="26"/>
      <c r="BI379" s="9">
        <f t="shared" ref="BI379:BM379" si="152">BI350</f>
        <v>-7000</v>
      </c>
      <c r="BJ379" s="9">
        <f t="shared" si="152"/>
        <v>0</v>
      </c>
      <c r="BK379" s="9">
        <f t="shared" si="152"/>
        <v>0</v>
      </c>
      <c r="BL379" s="9">
        <f t="shared" si="152"/>
        <v>0</v>
      </c>
      <c r="BM379" s="9">
        <f t="shared" si="152"/>
        <v>0</v>
      </c>
      <c r="BN379" s="26"/>
      <c r="BO379" s="26">
        <v>-10000</v>
      </c>
      <c r="BP379" s="26"/>
      <c r="BQ379" s="26"/>
      <c r="BR379" s="26">
        <v>-10000</v>
      </c>
      <c r="BS379" s="26"/>
      <c r="BT379" s="26"/>
      <c r="BU379" s="26" t="str">
        <f t="shared" si="141"/>
        <v/>
      </c>
      <c r="BV379" s="26"/>
      <c r="BW379" s="26"/>
      <c r="BX379" s="26"/>
      <c r="BY379" s="26"/>
      <c r="BZ379" s="26"/>
      <c r="CA379" s="26"/>
      <c r="CB379" s="26"/>
      <c r="CC379" s="26"/>
      <c r="CD379" s="26"/>
      <c r="CE379" s="26"/>
      <c r="CF379" s="26"/>
      <c r="CG379" s="26" t="str">
        <f t="shared" ref="CG379:CO380" si="153">IF($G379="boss",5000,"")</f>
        <v/>
      </c>
      <c r="CH379" s="26" t="str">
        <f t="shared" si="153"/>
        <v/>
      </c>
      <c r="CI379" s="26" t="str">
        <f t="shared" si="153"/>
        <v/>
      </c>
      <c r="CJ379" s="26" t="str">
        <f t="shared" si="153"/>
        <v/>
      </c>
      <c r="CK379" s="26" t="str">
        <f t="shared" si="153"/>
        <v/>
      </c>
      <c r="CL379" s="26" t="str">
        <f t="shared" si="153"/>
        <v/>
      </c>
      <c r="CM379" s="26" t="str">
        <f t="shared" si="153"/>
        <v/>
      </c>
      <c r="CN379" s="26" t="str">
        <f t="shared" si="153"/>
        <v/>
      </c>
      <c r="CO379" s="26" t="str">
        <f t="shared" si="153"/>
        <v/>
      </c>
    </row>
    <row r="380" spans="1:93" s="14" customFormat="1" ht="16.5" customHeight="1" x14ac:dyDescent="0.15">
      <c r="A380" s="9">
        <v>31034301</v>
      </c>
      <c r="B380" s="9" t="s">
        <v>159</v>
      </c>
      <c r="C380" s="9" t="s">
        <v>281</v>
      </c>
      <c r="D380" s="9">
        <v>5</v>
      </c>
      <c r="E380" s="9" t="s">
        <v>266</v>
      </c>
      <c r="F380" s="9">
        <v>1</v>
      </c>
      <c r="G380" s="9" t="s">
        <v>104</v>
      </c>
      <c r="H380" s="9">
        <f>VLOOKUP($L380,怪物模板!$A:$N,MATCH(角色!H$1,模板表头,0),0)</f>
        <v>1</v>
      </c>
      <c r="I380" s="9" t="str">
        <f>VLOOKUP($L380,怪物模板!$A:$N,MATCH(角色!I$1,模板表头,0),0)</f>
        <v>phy</v>
      </c>
      <c r="J380" s="9"/>
      <c r="K380" s="9"/>
      <c r="L380" s="9" t="s">
        <v>400</v>
      </c>
      <c r="M380" s="9" t="str">
        <f>VLOOKUP($L380,怪物模板!$A:$N,MATCH(角色!M$1,模板表头,0),0)</f>
        <v>无对应英雄</v>
      </c>
      <c r="N380" s="9" t="str">
        <f>VLOOKUP($L380,怪物模板!$A:$N,MATCH(角色!N$1,模板表头,0),0)</f>
        <v>统一模板</v>
      </c>
      <c r="O380" s="9" t="str">
        <f>VLOOKUP($L380,怪物模板!$A:$N,MATCH(角色!O$1,模板表头,0),0)</f>
        <v>male</v>
      </c>
      <c r="P380" s="9">
        <v>2</v>
      </c>
      <c r="Q380" s="9">
        <v>2</v>
      </c>
      <c r="R380" s="9">
        <f>VLOOKUP(P380,辅助表!$A$2:$B$10,2,FALSE)</f>
        <v>2</v>
      </c>
      <c r="S380" s="9" t="str">
        <f>VLOOKUP($L380,怪物模板!$A:$N,MATCH(角色!S$1,模板表头,0),0)</f>
        <v>chaos</v>
      </c>
      <c r="T380" s="9" t="s">
        <v>39</v>
      </c>
      <c r="U380" s="9"/>
      <c r="V380" s="9" t="s">
        <v>476</v>
      </c>
      <c r="W380" s="9" t="s">
        <v>258</v>
      </c>
      <c r="X380" s="9"/>
      <c r="Y380" s="9"/>
      <c r="Z380" s="9"/>
      <c r="AA380" s="9"/>
      <c r="AB380" s="9">
        <v>99</v>
      </c>
      <c r="AC380" s="9">
        <v>99</v>
      </c>
      <c r="AD380" s="9"/>
      <c r="AE380" s="26">
        <f t="shared" si="128"/>
        <v>3</v>
      </c>
      <c r="AF380" s="26">
        <f t="shared" si="129"/>
        <v>0</v>
      </c>
      <c r="AG380" s="9" t="str">
        <f>VLOOKUP($L380,怪物模板!$A:$N,MATCH(角色!AG$1,模板表头,0),0)</f>
        <v>misc.5skills</v>
      </c>
      <c r="AH380" s="9">
        <f>IF(VLOOKUP($L380,怪物模板!$A:$N,MATCH(角色!AH$1,模板表头,0),0)=0,"",VLOOKUP($L380,怪物模板!$A:$N,MATCH(角色!AH$1,模板表头,0),0))</f>
        <v>11999011</v>
      </c>
      <c r="AI380" s="9">
        <f>IF(VLOOKUP($L380,怪物模板!$A:$N,MATCH(角色!AI$1,模板表头,0),0)=0,"",VLOOKUP($L380,怪物模板!$A:$N,MATCH(角色!AI$1,模板表头,0),0))</f>
        <v>11999012</v>
      </c>
      <c r="AJ380" s="9" t="str">
        <f>IF(VLOOKUP($L380,怪物模板!$A:$N,MATCH(角色!AJ$1,模板表头,0),0)=0,"",VLOOKUP($L380,怪物模板!$A:$N,MATCH(角色!AJ$1,模板表头,0),0))</f>
        <v/>
      </c>
      <c r="AK380" s="9" t="str">
        <f>IF(VLOOKUP($L380,怪物模板!$A:$N,MATCH(角色!AK$1,模板表头,0),0)=0,"",VLOOKUP($L380,怪物模板!$A:$N,MATCH(角色!AK$1,模板表头,0),0))</f>
        <v/>
      </c>
      <c r="AL380" s="9" t="str">
        <f>IF(VLOOKUP($L380,怪物模板!$A:$N,MATCH(角色!AL$1,模板表头,0),0)=0,"",VLOOKUP($L380,怪物模板!$A:$N,MATCH(角色!AL$1,模板表头,0),0))</f>
        <v/>
      </c>
      <c r="AM380" s="9" t="str">
        <f>VLOOKUP($L380,怪物模板!$A:$N,MATCH(角色!AM$1,模板表头,0),0)</f>
        <v>medievil</v>
      </c>
      <c r="AN380" s="9">
        <f>IF(T380="monster",0.8,IF(T380="boss",1.3,IF(T380="entity",1,IF(T380="guard",1.5,1))))</f>
        <v>0.8</v>
      </c>
      <c r="AO380" s="9">
        <v>1</v>
      </c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>
        <f t="shared" ref="BI380:BM380" si="154">BI351</f>
        <v>5000</v>
      </c>
      <c r="BJ380" s="9">
        <f t="shared" si="154"/>
        <v>5000</v>
      </c>
      <c r="BK380" s="9">
        <f t="shared" si="154"/>
        <v>0</v>
      </c>
      <c r="BL380" s="9">
        <f t="shared" si="154"/>
        <v>0</v>
      </c>
      <c r="BM380" s="9">
        <f t="shared" si="154"/>
        <v>20000</v>
      </c>
      <c r="BN380" s="9"/>
      <c r="BO380" s="9"/>
      <c r="BP380" s="9"/>
      <c r="BQ380" s="9"/>
      <c r="BR380" s="9"/>
      <c r="BS380" s="9"/>
      <c r="BT380" s="9"/>
      <c r="BU380" s="9">
        <f t="shared" si="141"/>
        <v>-0.9</v>
      </c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 t="str">
        <f>IF($G380="boss",5000,"")</f>
        <v/>
      </c>
      <c r="CH380" s="9" t="str">
        <f t="shared" si="153"/>
        <v/>
      </c>
      <c r="CI380" s="9" t="str">
        <f t="shared" si="153"/>
        <v/>
      </c>
      <c r="CJ380" s="9" t="str">
        <f t="shared" si="153"/>
        <v/>
      </c>
      <c r="CK380" s="9" t="str">
        <f t="shared" si="153"/>
        <v/>
      </c>
      <c r="CL380" s="9" t="str">
        <f t="shared" si="153"/>
        <v/>
      </c>
      <c r="CM380" s="9" t="str">
        <f t="shared" si="153"/>
        <v/>
      </c>
      <c r="CN380" s="9" t="str">
        <f t="shared" si="153"/>
        <v/>
      </c>
      <c r="CO380" s="9" t="str">
        <f t="shared" si="153"/>
        <v/>
      </c>
    </row>
    <row r="381" spans="1:93" s="14" customFormat="1" ht="16.5" customHeight="1" x14ac:dyDescent="0.15">
      <c r="A381" s="9">
        <v>31034302</v>
      </c>
      <c r="B381" s="9" t="s">
        <v>175</v>
      </c>
      <c r="C381" s="9" t="s">
        <v>282</v>
      </c>
      <c r="D381" s="9">
        <v>7</v>
      </c>
      <c r="E381" s="9" t="str">
        <f>E380</f>
        <v>guard4</v>
      </c>
      <c r="F381" s="9">
        <v>2</v>
      </c>
      <c r="G381" s="9" t="s">
        <v>105</v>
      </c>
      <c r="H381" s="9">
        <f>VLOOKUP($L381,怪物模板!$A:$N,MATCH(角色!H$1,模板表头,0),0)</f>
        <v>4</v>
      </c>
      <c r="I381" s="9" t="str">
        <f>VLOOKUP($L381,怪物模板!$A:$N,MATCH(角色!I$1,模板表头,0),0)</f>
        <v>phy</v>
      </c>
      <c r="J381" s="9"/>
      <c r="K381" s="9"/>
      <c r="L381" s="9" t="s">
        <v>377</v>
      </c>
      <c r="M381" s="9" t="str">
        <f>VLOOKUP($L381,怪物模板!$A:$N,MATCH(角色!M$1,模板表头,0),0)</f>
        <v>骷髅法师</v>
      </c>
      <c r="N381" s="9" t="str">
        <f>VLOOKUP($L381,怪物模板!$A:$N,MATCH(角色!N$1,模板表头,0),0)</f>
        <v>统一模板</v>
      </c>
      <c r="O381" s="9" t="str">
        <f>VLOOKUP($L381,怪物模板!$A:$N,MATCH(角色!O$1,模板表头,0),0)</f>
        <v>male</v>
      </c>
      <c r="P381" s="9">
        <v>3</v>
      </c>
      <c r="Q381" s="9">
        <v>2</v>
      </c>
      <c r="R381" s="9">
        <f>VLOOKUP(P381,辅助表!$A$2:$B$10,2,FALSE)</f>
        <v>2</v>
      </c>
      <c r="S381" s="9" t="str">
        <f>VLOOKUP($L381,怪物模板!$A:$N,MATCH(角色!S$1,模板表头,0),0)</f>
        <v>horde</v>
      </c>
      <c r="T381" s="9" t="s">
        <v>39</v>
      </c>
      <c r="U381" s="9"/>
      <c r="V381" s="9" t="s">
        <v>476</v>
      </c>
      <c r="W381" s="9" t="s">
        <v>258</v>
      </c>
      <c r="X381" s="9"/>
      <c r="Y381" s="9"/>
      <c r="Z381" s="9"/>
      <c r="AA381" s="9"/>
      <c r="AB381" s="9">
        <v>99</v>
      </c>
      <c r="AC381" s="9">
        <v>99</v>
      </c>
      <c r="AD381" s="9"/>
      <c r="AE381" s="26">
        <f t="shared" si="128"/>
        <v>3</v>
      </c>
      <c r="AF381" s="26">
        <f t="shared" si="129"/>
        <v>0</v>
      </c>
      <c r="AG381" s="9" t="str">
        <f>VLOOKUP($L381,怪物模板!$A:$N,MATCH(角色!AG$1,模板表头,0),0)</f>
        <v>healer.blood_priest</v>
      </c>
      <c r="AH381" s="9">
        <f>IF(VLOOKUP($L381,怪物模板!$A:$N,MATCH(角色!AH$1,模板表头,0),0)=0,"",VLOOKUP($L381,怪物模板!$A:$N,MATCH(角色!AH$1,模板表头,0),0))</f>
        <v>11999015</v>
      </c>
      <c r="AI381" s="9">
        <f>IF(VLOOKUP($L381,怪物模板!$A:$N,MATCH(角色!AI$1,模板表头,0),0)=0,"",VLOOKUP($L381,怪物模板!$A:$N,MATCH(角色!AI$1,模板表头,0),0))</f>
        <v>11999016</v>
      </c>
      <c r="AJ381" s="9" t="str">
        <f>IF(VLOOKUP($L381,怪物模板!$A:$N,MATCH(角色!AJ$1,模板表头,0),0)=0,"",VLOOKUP($L381,怪物模板!$A:$N,MATCH(角色!AJ$1,模板表头,0),0))</f>
        <v/>
      </c>
      <c r="AK381" s="9" t="str">
        <f>IF(VLOOKUP($L381,怪物模板!$A:$N,MATCH(角色!AK$1,模板表头,0),0)=0,"",VLOOKUP($L381,怪物模板!$A:$N,MATCH(角色!AK$1,模板表头,0),0))</f>
        <v/>
      </c>
      <c r="AL381" s="9" t="str">
        <f>IF(VLOOKUP($L381,怪物模板!$A:$N,MATCH(角色!AL$1,模板表头,0),0)=0,"",VLOOKUP($L381,怪物模板!$A:$N,MATCH(角色!AL$1,模板表头,0),0))</f>
        <v/>
      </c>
      <c r="AM381" s="9" t="str">
        <f>VLOOKUP($L381,怪物模板!$A:$N,MATCH(角色!AM$1,模板表头,0),0)</f>
        <v>skeleton_mage</v>
      </c>
      <c r="AN381" s="9">
        <f>IF(T381="monster",0.8,IF(T381="boss",1.3,IF(T381="entity",1,IF(T381="guard",1.5,1))))</f>
        <v>0.8</v>
      </c>
      <c r="AO381" s="9">
        <v>1</v>
      </c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>
        <f t="shared" ref="BI381:BM381" si="155">BI352</f>
        <v>5000</v>
      </c>
      <c r="BJ381" s="9">
        <f t="shared" si="155"/>
        <v>5000</v>
      </c>
      <c r="BK381" s="9">
        <f t="shared" si="155"/>
        <v>0</v>
      </c>
      <c r="BL381" s="9">
        <f t="shared" si="155"/>
        <v>0</v>
      </c>
      <c r="BM381" s="9">
        <f t="shared" si="155"/>
        <v>20000</v>
      </c>
      <c r="BN381" s="9"/>
      <c r="BO381" s="9"/>
      <c r="BP381" s="9"/>
      <c r="BQ381" s="9"/>
      <c r="BR381" s="9"/>
      <c r="BS381" s="9"/>
      <c r="BT381" s="9"/>
      <c r="BU381" s="9">
        <f t="shared" si="141"/>
        <v>-0.9</v>
      </c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 t="str">
        <f t="shared" ref="CG381:CO407" si="156">IF($G381="boss",5000,"")</f>
        <v/>
      </c>
      <c r="CH381" s="9" t="str">
        <f t="shared" si="156"/>
        <v/>
      </c>
      <c r="CI381" s="9" t="str">
        <f t="shared" si="156"/>
        <v/>
      </c>
      <c r="CJ381" s="9" t="str">
        <f t="shared" si="156"/>
        <v/>
      </c>
      <c r="CK381" s="9" t="str">
        <f t="shared" si="156"/>
        <v/>
      </c>
      <c r="CL381" s="9" t="str">
        <f t="shared" si="156"/>
        <v/>
      </c>
      <c r="CM381" s="9" t="str">
        <f t="shared" si="156"/>
        <v/>
      </c>
      <c r="CN381" s="9" t="str">
        <f t="shared" si="156"/>
        <v/>
      </c>
      <c r="CO381" s="9" t="str">
        <f t="shared" si="156"/>
        <v/>
      </c>
    </row>
    <row r="382" spans="1:93" s="14" customFormat="1" ht="16.5" customHeight="1" x14ac:dyDescent="0.15">
      <c r="A382" s="9">
        <v>31034303</v>
      </c>
      <c r="B382" s="9" t="s">
        <v>159</v>
      </c>
      <c r="C382" s="9" t="s">
        <v>282</v>
      </c>
      <c r="D382" s="9">
        <v>7</v>
      </c>
      <c r="E382" s="9" t="str">
        <f t="shared" ref="E382:E408" si="157">E381</f>
        <v>guard4</v>
      </c>
      <c r="F382" s="9">
        <v>2</v>
      </c>
      <c r="G382" s="9" t="s">
        <v>104</v>
      </c>
      <c r="H382" s="9">
        <f>VLOOKUP($L382,怪物模板!$A:$N,MATCH(角色!H$1,模板表头,0),0)</f>
        <v>1</v>
      </c>
      <c r="I382" s="9" t="str">
        <f>VLOOKUP($L382,怪物模板!$A:$N,MATCH(角色!I$1,模板表头,0),0)</f>
        <v>phy</v>
      </c>
      <c r="J382" s="9"/>
      <c r="K382" s="9"/>
      <c r="L382" s="9" t="s">
        <v>400</v>
      </c>
      <c r="M382" s="9" t="str">
        <f>VLOOKUP($L382,怪物模板!$A:$N,MATCH(角色!M$1,模板表头,0),0)</f>
        <v>无对应英雄</v>
      </c>
      <c r="N382" s="9" t="str">
        <f>VLOOKUP($L382,怪物模板!$A:$N,MATCH(角色!N$1,模板表头,0),0)</f>
        <v>统一模板</v>
      </c>
      <c r="O382" s="9" t="str">
        <f>VLOOKUP($L382,怪物模板!$A:$N,MATCH(角色!O$1,模板表头,0),0)</f>
        <v>male</v>
      </c>
      <c r="P382" s="9">
        <v>2</v>
      </c>
      <c r="Q382" s="9">
        <v>2</v>
      </c>
      <c r="R382" s="9">
        <f>VLOOKUP(P382,辅助表!$A$2:$B$10,2,FALSE)</f>
        <v>2</v>
      </c>
      <c r="S382" s="9" t="str">
        <f>VLOOKUP($L382,怪物模板!$A:$N,MATCH(角色!S$1,模板表头,0),0)</f>
        <v>chaos</v>
      </c>
      <c r="T382" s="9" t="s">
        <v>176</v>
      </c>
      <c r="U382" s="9"/>
      <c r="V382" s="9" t="s">
        <v>476</v>
      </c>
      <c r="W382" s="9" t="s">
        <v>258</v>
      </c>
      <c r="X382" s="9"/>
      <c r="Y382" s="9"/>
      <c r="Z382" s="9"/>
      <c r="AA382" s="9"/>
      <c r="AB382" s="9">
        <v>99</v>
      </c>
      <c r="AC382" s="9">
        <v>99</v>
      </c>
      <c r="AD382" s="9"/>
      <c r="AE382" s="26">
        <f t="shared" si="128"/>
        <v>3</v>
      </c>
      <c r="AF382" s="26">
        <f t="shared" si="129"/>
        <v>0</v>
      </c>
      <c r="AG382" s="9" t="str">
        <f>VLOOKUP($L382,怪物模板!$A:$N,MATCH(角色!AG$1,模板表头,0),0)</f>
        <v>misc.5skills</v>
      </c>
      <c r="AH382" s="9">
        <f>IF(VLOOKUP($L382,怪物模板!$A:$N,MATCH(角色!AH$1,模板表头,0),0)=0,"",VLOOKUP($L382,怪物模板!$A:$N,MATCH(角色!AH$1,模板表头,0),0))</f>
        <v>11999011</v>
      </c>
      <c r="AI382" s="9">
        <f>IF(VLOOKUP($L382,怪物模板!$A:$N,MATCH(角色!AI$1,模板表头,0),0)=0,"",VLOOKUP($L382,怪物模板!$A:$N,MATCH(角色!AI$1,模板表头,0),0))</f>
        <v>11999012</v>
      </c>
      <c r="AJ382" s="9" t="str">
        <f>IF(VLOOKUP($L382,怪物模板!$A:$N,MATCH(角色!AJ$1,模板表头,0),0)=0,"",VLOOKUP($L382,怪物模板!$A:$N,MATCH(角色!AJ$1,模板表头,0),0))</f>
        <v/>
      </c>
      <c r="AK382" s="9" t="str">
        <f>IF(VLOOKUP($L382,怪物模板!$A:$N,MATCH(角色!AK$1,模板表头,0),0)=0,"",VLOOKUP($L382,怪物模板!$A:$N,MATCH(角色!AK$1,模板表头,0),0))</f>
        <v/>
      </c>
      <c r="AL382" s="9" t="str">
        <f>IF(VLOOKUP($L382,怪物模板!$A:$N,MATCH(角色!AL$1,模板表头,0),0)=0,"",VLOOKUP($L382,怪物模板!$A:$N,MATCH(角色!AL$1,模板表头,0),0))</f>
        <v/>
      </c>
      <c r="AM382" s="9" t="str">
        <f>VLOOKUP($L382,怪物模板!$A:$N,MATCH(角色!AM$1,模板表头,0),0)</f>
        <v>medievil</v>
      </c>
      <c r="AN382" s="9">
        <f>IF(T382="monster",0.8,IF(T382="boss",1.3,IF(T382="entity",1,IF(T382="guard",1.5,1))))</f>
        <v>1</v>
      </c>
      <c r="AO382" s="9">
        <v>1</v>
      </c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>
        <f t="shared" ref="BI382:BM382" si="158">BI353</f>
        <v>5000</v>
      </c>
      <c r="BJ382" s="9">
        <f t="shared" si="158"/>
        <v>5000</v>
      </c>
      <c r="BK382" s="9">
        <f t="shared" si="158"/>
        <v>0</v>
      </c>
      <c r="BL382" s="9">
        <f t="shared" si="158"/>
        <v>0</v>
      </c>
      <c r="BM382" s="9">
        <f t="shared" si="158"/>
        <v>20000</v>
      </c>
      <c r="BN382" s="9"/>
      <c r="BO382" s="9"/>
      <c r="BP382" s="9"/>
      <c r="BQ382" s="9"/>
      <c r="BR382" s="9"/>
      <c r="BS382" s="9"/>
      <c r="BT382" s="9"/>
      <c r="BU382" s="9">
        <f t="shared" si="141"/>
        <v>-0.9</v>
      </c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 t="str">
        <f t="shared" si="156"/>
        <v/>
      </c>
      <c r="CH382" s="9" t="str">
        <f t="shared" si="156"/>
        <v/>
      </c>
      <c r="CI382" s="9" t="str">
        <f t="shared" si="156"/>
        <v/>
      </c>
      <c r="CJ382" s="9" t="str">
        <f t="shared" si="156"/>
        <v/>
      </c>
      <c r="CK382" s="9" t="str">
        <f t="shared" si="156"/>
        <v/>
      </c>
      <c r="CL382" s="9" t="str">
        <f t="shared" si="156"/>
        <v/>
      </c>
      <c r="CM382" s="9" t="str">
        <f t="shared" si="156"/>
        <v/>
      </c>
      <c r="CN382" s="9" t="str">
        <f t="shared" si="156"/>
        <v/>
      </c>
      <c r="CO382" s="9" t="str">
        <f t="shared" si="156"/>
        <v/>
      </c>
    </row>
    <row r="383" spans="1:93" s="14" customFormat="1" ht="16.5" customHeight="1" x14ac:dyDescent="0.15">
      <c r="A383" s="9">
        <v>31034304</v>
      </c>
      <c r="B383" s="9" t="s">
        <v>163</v>
      </c>
      <c r="C383" s="9" t="s">
        <v>284</v>
      </c>
      <c r="D383" s="9">
        <v>10</v>
      </c>
      <c r="E383" s="9" t="str">
        <f t="shared" si="157"/>
        <v>guard4</v>
      </c>
      <c r="F383" s="9">
        <v>5</v>
      </c>
      <c r="G383" s="9" t="s">
        <v>106</v>
      </c>
      <c r="H383" s="9">
        <f>VLOOKUP($L383,怪物模板!$A:$N,MATCH(角色!H$1,模板表头,0),0)</f>
        <v>1</v>
      </c>
      <c r="I383" s="9" t="str">
        <f>VLOOKUP($L383,怪物模板!$A:$N,MATCH(角色!I$1,模板表头,0),0)</f>
        <v>mag</v>
      </c>
      <c r="J383" s="9"/>
      <c r="K383" s="9"/>
      <c r="L383" s="9" t="s">
        <v>501</v>
      </c>
      <c r="M383" s="9" t="str">
        <f>VLOOKUP($L383,怪物模板!$A:$N,MATCH(角色!M$1,模板表头,0),0)</f>
        <v>死亡骑士</v>
      </c>
      <c r="N383" s="9" t="str">
        <f>VLOOKUP($L383,怪物模板!$A:$N,MATCH(角色!N$1,模板表头,0),0)</f>
        <v>统一BOSS模板</v>
      </c>
      <c r="O383" s="9" t="str">
        <f>VLOOKUP($L383,怪物模板!$A:$N,MATCH(角色!O$1,模板表头,0),0)</f>
        <v>male</v>
      </c>
      <c r="P383" s="9">
        <v>7</v>
      </c>
      <c r="Q383" s="9">
        <v>3</v>
      </c>
      <c r="R383" s="9">
        <f>VLOOKUP(P383,辅助表!$A$2:$B$10,2,FALSE)</f>
        <v>4</v>
      </c>
      <c r="S383" s="9" t="str">
        <f>VLOOKUP($L383,怪物模板!$A:$N,MATCH(角色!S$1,模板表头,0),0)</f>
        <v>chaos</v>
      </c>
      <c r="T383" s="9" t="s">
        <v>27</v>
      </c>
      <c r="U383" s="9" t="s">
        <v>274</v>
      </c>
      <c r="V383" s="9" t="s">
        <v>476</v>
      </c>
      <c r="W383" s="9" t="s">
        <v>258</v>
      </c>
      <c r="X383" s="9"/>
      <c r="Y383" s="9"/>
      <c r="Z383" s="9"/>
      <c r="AA383" s="9"/>
      <c r="AB383" s="9">
        <v>99</v>
      </c>
      <c r="AC383" s="9">
        <v>99</v>
      </c>
      <c r="AD383" s="9"/>
      <c r="AE383" s="26">
        <f t="shared" si="128"/>
        <v>20</v>
      </c>
      <c r="AF383" s="26">
        <f t="shared" si="129"/>
        <v>20</v>
      </c>
      <c r="AG383" s="9" t="str">
        <f>VLOOKUP($L383,怪物模板!$A:$N,MATCH(角色!AG$1,模板表头,0),0)</f>
        <v>melee.knight_rider</v>
      </c>
      <c r="AH383" s="9">
        <f>IF(VLOOKUP($L383,怪物模板!$A:$N,MATCH(角色!AH$1,模板表头,0),0)=0,"",VLOOKUP($L383,怪物模板!$A:$N,MATCH(角色!AH$1,模板表头,0),0))</f>
        <v>11660301</v>
      </c>
      <c r="AI383" s="9">
        <f>IF(VLOOKUP($L383,怪物模板!$A:$N,MATCH(角色!AI$1,模板表头,0),0)=0,"",VLOOKUP($L383,怪物模板!$A:$N,MATCH(角色!AI$1,模板表头,0),0))</f>
        <v>11660302</v>
      </c>
      <c r="AJ383" s="9">
        <f>IF(VLOOKUP($L383,怪物模板!$A:$N,MATCH(角色!AJ$1,模板表头,0),0)=0,"",VLOOKUP($L383,怪物模板!$A:$N,MATCH(角色!AJ$1,模板表头,0),0))</f>
        <v>11660303</v>
      </c>
      <c r="AK383" s="9">
        <f>IF(VLOOKUP($L383,怪物模板!$A:$N,MATCH(角色!AK$1,模板表头,0),0)=0,"",VLOOKUP($L383,怪物模板!$A:$N,MATCH(角色!AK$1,模板表头,0),0))</f>
        <v>11660304</v>
      </c>
      <c r="AL383" s="9" t="str">
        <f>IF(VLOOKUP($L383,怪物模板!$A:$N,MATCH(角色!AL$1,模板表头,0),0)=0,"",VLOOKUP($L383,怪物模板!$A:$N,MATCH(角色!AL$1,模板表头,0),0))</f>
        <v/>
      </c>
      <c r="AM383" s="9" t="str">
        <f>VLOOKUP($L383,怪物模板!$A:$N,MATCH(角色!AM$1,模板表头,0),0)</f>
        <v>lich_king</v>
      </c>
      <c r="AN383" s="9">
        <v>1.5</v>
      </c>
      <c r="AO383" s="9">
        <v>1</v>
      </c>
      <c r="AP383" s="9"/>
      <c r="AQ383" s="9"/>
      <c r="AR383" s="9" t="s">
        <v>181</v>
      </c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>
        <f t="shared" ref="BI383:BM383" si="159">BI354</f>
        <v>-7000</v>
      </c>
      <c r="BJ383" s="9">
        <f t="shared" si="159"/>
        <v>10000</v>
      </c>
      <c r="BK383" s="9">
        <f t="shared" si="159"/>
        <v>0</v>
      </c>
      <c r="BL383" s="9">
        <f t="shared" si="159"/>
        <v>0</v>
      </c>
      <c r="BM383" s="9">
        <f t="shared" si="159"/>
        <v>20000</v>
      </c>
      <c r="BN383" s="9"/>
      <c r="BO383" s="9"/>
      <c r="BP383" s="9"/>
      <c r="BQ383" s="9"/>
      <c r="BR383" s="9"/>
      <c r="BS383" s="9"/>
      <c r="BT383" s="9"/>
      <c r="BU383" s="9">
        <v>-1</v>
      </c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>
        <f t="shared" si="156"/>
        <v>5000</v>
      </c>
      <c r="CH383" s="9">
        <f t="shared" si="156"/>
        <v>5000</v>
      </c>
      <c r="CI383" s="9">
        <f t="shared" si="156"/>
        <v>5000</v>
      </c>
      <c r="CJ383" s="9">
        <f t="shared" si="156"/>
        <v>5000</v>
      </c>
      <c r="CK383" s="9">
        <f t="shared" si="156"/>
        <v>5000</v>
      </c>
      <c r="CL383" s="9">
        <f t="shared" si="156"/>
        <v>5000</v>
      </c>
      <c r="CM383" s="9">
        <f t="shared" si="156"/>
        <v>5000</v>
      </c>
      <c r="CN383" s="9">
        <f t="shared" si="156"/>
        <v>5000</v>
      </c>
      <c r="CO383" s="9">
        <f t="shared" si="156"/>
        <v>5000</v>
      </c>
    </row>
    <row r="384" spans="1:93" s="14" customFormat="1" ht="16.5" customHeight="1" x14ac:dyDescent="0.15">
      <c r="A384" s="9">
        <v>31034306</v>
      </c>
      <c r="B384" s="9" t="s">
        <v>40</v>
      </c>
      <c r="C384" s="9" t="s">
        <v>285</v>
      </c>
      <c r="D384" s="9">
        <v>12</v>
      </c>
      <c r="E384" s="9" t="str">
        <f t="shared" si="157"/>
        <v>guard4</v>
      </c>
      <c r="F384" s="9">
        <v>6</v>
      </c>
      <c r="G384" s="9" t="s">
        <v>104</v>
      </c>
      <c r="H384" s="9">
        <f>VLOOKUP($L384,怪物模板!$A:$N,MATCH(角色!H$1,模板表头,0),0)</f>
        <v>2</v>
      </c>
      <c r="I384" s="9" t="str">
        <f>VLOOKUP($L384,怪物模板!$A:$N,MATCH(角色!I$1,模板表头,0),0)</f>
        <v>phy</v>
      </c>
      <c r="J384" s="9"/>
      <c r="K384" s="9"/>
      <c r="L384" s="9" t="s">
        <v>384</v>
      </c>
      <c r="M384" s="9" t="str">
        <f>VLOOKUP($L384,怪物模板!$A:$N,MATCH(角色!M$1,模板表头,0),0)</f>
        <v>无对应英雄</v>
      </c>
      <c r="N384" s="9" t="str">
        <f>VLOOKUP($L384,怪物模板!$A:$N,MATCH(角色!N$1,模板表头,0),0)</f>
        <v>新增突袭小招，大招改为引导</v>
      </c>
      <c r="O384" s="9" t="str">
        <f>VLOOKUP($L384,怪物模板!$A:$N,MATCH(角色!O$1,模板表头,0),0)</f>
        <v>male</v>
      </c>
      <c r="P384" s="9">
        <v>3</v>
      </c>
      <c r="Q384" s="9">
        <v>2</v>
      </c>
      <c r="R384" s="9">
        <f>VLOOKUP(P384,辅助表!$A$2:$B$10,2,FALSE)</f>
        <v>2</v>
      </c>
      <c r="S384" s="9" t="str">
        <f>VLOOKUP($L384,怪物模板!$A:$N,MATCH(角色!S$1,模板表头,0),0)</f>
        <v>horde</v>
      </c>
      <c r="T384" s="9" t="s">
        <v>39</v>
      </c>
      <c r="U384" s="9"/>
      <c r="V384" s="9" t="s">
        <v>476</v>
      </c>
      <c r="W384" s="9" t="s">
        <v>258</v>
      </c>
      <c r="X384" s="9"/>
      <c r="Y384" s="9"/>
      <c r="Z384" s="9"/>
      <c r="AA384" s="9"/>
      <c r="AB384" s="9">
        <v>99</v>
      </c>
      <c r="AC384" s="9">
        <v>99</v>
      </c>
      <c r="AD384" s="9"/>
      <c r="AE384" s="26">
        <f t="shared" si="128"/>
        <v>3</v>
      </c>
      <c r="AF384" s="26">
        <f t="shared" si="129"/>
        <v>0</v>
      </c>
      <c r="AG384" s="9" t="str">
        <f>VLOOKUP($L384,怪物模板!$A:$N,MATCH(角色!AG$1,模板表头,0),0)</f>
        <v>misc.5skills</v>
      </c>
      <c r="AH384" s="9">
        <f>IF(VLOOKUP($L384,怪物模板!$A:$N,MATCH(角色!AH$1,模板表头,0),0)=0,"",VLOOKUP($L384,怪物模板!$A:$N,MATCH(角色!AH$1,模板表头,0),0))</f>
        <v>11980101</v>
      </c>
      <c r="AI384" s="9">
        <f>IF(VLOOKUP($L384,怪物模板!$A:$N,MATCH(角色!AI$1,模板表头,0),0)=0,"",VLOOKUP($L384,怪物模板!$A:$N,MATCH(角色!AI$1,模板表头,0),0))</f>
        <v>11999536</v>
      </c>
      <c r="AJ384" s="9">
        <f>IF(VLOOKUP($L384,怪物模板!$A:$N,MATCH(角色!AJ$1,模板表头,0),0)=0,"",VLOOKUP($L384,怪物模板!$A:$N,MATCH(角色!AJ$1,模板表头,0),0))</f>
        <v>11999537</v>
      </c>
      <c r="AK384" s="9" t="str">
        <f>IF(VLOOKUP($L384,怪物模板!$A:$N,MATCH(角色!AK$1,模板表头,0),0)=0,"",VLOOKUP($L384,怪物模板!$A:$N,MATCH(角色!AK$1,模板表头,0),0))</f>
        <v/>
      </c>
      <c r="AL384" s="9" t="str">
        <f>IF(VLOOKUP($L384,怪物模板!$A:$N,MATCH(角色!AL$1,模板表头,0),0)=0,"",VLOOKUP($L384,怪物模板!$A:$N,MATCH(角色!AL$1,模板表头,0),0))</f>
        <v/>
      </c>
      <c r="AM384" s="9" t="str">
        <f>VLOOKUP($L384,怪物模板!$A:$N,MATCH(角色!AM$1,模板表头,0),0)</f>
        <v>rogue</v>
      </c>
      <c r="AN384" s="9">
        <f>IF(T384="monster",0.8,IF(T384="boss",1.3,IF(T384="entity",1,IF(T384="guard",1.5,1))))</f>
        <v>0.8</v>
      </c>
      <c r="AO384" s="9">
        <v>1</v>
      </c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>
        <f t="shared" ref="BI384:BM384" si="160">BI355</f>
        <v>5000</v>
      </c>
      <c r="BJ384" s="9">
        <f t="shared" si="160"/>
        <v>5000</v>
      </c>
      <c r="BK384" s="9">
        <f t="shared" si="160"/>
        <v>0</v>
      </c>
      <c r="BL384" s="9">
        <f t="shared" si="160"/>
        <v>0</v>
      </c>
      <c r="BM384" s="9">
        <f t="shared" si="160"/>
        <v>20000</v>
      </c>
      <c r="BN384" s="9"/>
      <c r="BO384" s="9"/>
      <c r="BP384" s="9"/>
      <c r="BQ384" s="9"/>
      <c r="BR384" s="9"/>
      <c r="BS384" s="9"/>
      <c r="BT384" s="9"/>
      <c r="BU384" s="9" t="str">
        <f t="shared" si="141"/>
        <v/>
      </c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 t="str">
        <f t="shared" si="156"/>
        <v/>
      </c>
      <c r="CH384" s="9" t="str">
        <f t="shared" si="156"/>
        <v/>
      </c>
      <c r="CI384" s="9" t="str">
        <f t="shared" si="156"/>
        <v/>
      </c>
      <c r="CJ384" s="9" t="str">
        <f t="shared" si="156"/>
        <v/>
      </c>
      <c r="CK384" s="9" t="str">
        <f t="shared" si="156"/>
        <v/>
      </c>
      <c r="CL384" s="9" t="str">
        <f t="shared" si="156"/>
        <v/>
      </c>
      <c r="CM384" s="9" t="str">
        <f t="shared" si="156"/>
        <v/>
      </c>
      <c r="CN384" s="9" t="str">
        <f t="shared" si="156"/>
        <v/>
      </c>
      <c r="CO384" s="9" t="str">
        <f t="shared" si="156"/>
        <v/>
      </c>
    </row>
    <row r="385" spans="1:93" s="14" customFormat="1" ht="16.5" customHeight="1" x14ac:dyDescent="0.15">
      <c r="A385" s="9">
        <v>31034307</v>
      </c>
      <c r="B385" s="9" t="s">
        <v>160</v>
      </c>
      <c r="C385" s="9" t="s">
        <v>283</v>
      </c>
      <c r="D385" s="9">
        <v>10</v>
      </c>
      <c r="E385" s="9" t="str">
        <f t="shared" si="157"/>
        <v>guard4</v>
      </c>
      <c r="F385" s="9">
        <v>4</v>
      </c>
      <c r="G385" s="9" t="s">
        <v>104</v>
      </c>
      <c r="H385" s="9">
        <f>VLOOKUP($L385,怪物模板!$A:$N,MATCH(角色!H$1,模板表头,0),0)</f>
        <v>4</v>
      </c>
      <c r="I385" s="9" t="str">
        <f>VLOOKUP($L385,怪物模板!$A:$N,MATCH(角色!I$1,模板表头,0),0)</f>
        <v>phy</v>
      </c>
      <c r="J385" s="9"/>
      <c r="K385" s="9"/>
      <c r="L385" s="9" t="s">
        <v>399</v>
      </c>
      <c r="M385" s="9" t="str">
        <f>VLOOKUP($L385,怪物模板!$A:$N,MATCH(角色!M$1,模板表头,0),0)</f>
        <v>骷髅法师</v>
      </c>
      <c r="N385" s="9" t="str">
        <f>VLOOKUP($L385,怪物模板!$A:$N,MATCH(角色!N$1,模板表头,0),0)</f>
        <v>统一模板</v>
      </c>
      <c r="O385" s="9" t="str">
        <f>VLOOKUP($L385,怪物模板!$A:$N,MATCH(角色!O$1,模板表头,0),0)</f>
        <v>male</v>
      </c>
      <c r="P385" s="9">
        <v>3</v>
      </c>
      <c r="Q385" s="9">
        <v>2</v>
      </c>
      <c r="R385" s="9">
        <f>VLOOKUP(P385,辅助表!$A$2:$B$10,2,FALSE)</f>
        <v>2</v>
      </c>
      <c r="S385" s="9" t="str">
        <f>VLOOKUP($L385,怪物模板!$A:$N,MATCH(角色!S$1,模板表头,0),0)</f>
        <v>horde</v>
      </c>
      <c r="T385" s="9" t="s">
        <v>39</v>
      </c>
      <c r="U385" s="9"/>
      <c r="V385" s="9" t="s">
        <v>476</v>
      </c>
      <c r="W385" s="9" t="s">
        <v>258</v>
      </c>
      <c r="X385" s="9"/>
      <c r="Y385" s="9"/>
      <c r="Z385" s="9"/>
      <c r="AA385" s="9"/>
      <c r="AB385" s="9">
        <v>99</v>
      </c>
      <c r="AC385" s="9">
        <v>99</v>
      </c>
      <c r="AD385" s="9"/>
      <c r="AE385" s="26">
        <f t="shared" si="128"/>
        <v>3</v>
      </c>
      <c r="AF385" s="26">
        <f t="shared" si="129"/>
        <v>0</v>
      </c>
      <c r="AG385" s="9" t="str">
        <f>VLOOKUP($L385,怪物模板!$A:$N,MATCH(角色!AG$1,模板表头,0),0)</f>
        <v>healer.blood_priest</v>
      </c>
      <c r="AH385" s="9">
        <f>IF(VLOOKUP($L385,怪物模板!$A:$N,MATCH(角色!AH$1,模板表头,0),0)=0,"",VLOOKUP($L385,怪物模板!$A:$N,MATCH(角色!AH$1,模板表头,0),0))</f>
        <v>11999015</v>
      </c>
      <c r="AI385" s="9">
        <f>IF(VLOOKUP($L385,怪物模板!$A:$N,MATCH(角色!AI$1,模板表头,0),0)=0,"",VLOOKUP($L385,怪物模板!$A:$N,MATCH(角色!AI$1,模板表头,0),0))</f>
        <v>11999016</v>
      </c>
      <c r="AJ385" s="9" t="str">
        <f>IF(VLOOKUP($L385,怪物模板!$A:$N,MATCH(角色!AJ$1,模板表头,0),0)=0,"",VLOOKUP($L385,怪物模板!$A:$N,MATCH(角色!AJ$1,模板表头,0),0))</f>
        <v/>
      </c>
      <c r="AK385" s="9" t="str">
        <f>IF(VLOOKUP($L385,怪物模板!$A:$N,MATCH(角色!AK$1,模板表头,0),0)=0,"",VLOOKUP($L385,怪物模板!$A:$N,MATCH(角色!AK$1,模板表头,0),0))</f>
        <v/>
      </c>
      <c r="AL385" s="9" t="str">
        <f>IF(VLOOKUP($L385,怪物模板!$A:$N,MATCH(角色!AL$1,模板表头,0),0)=0,"",VLOOKUP($L385,怪物模板!$A:$N,MATCH(角色!AL$1,模板表头,0),0))</f>
        <v/>
      </c>
      <c r="AM385" s="9" t="str">
        <f>VLOOKUP($L385,怪物模板!$A:$N,MATCH(角色!AM$1,模板表头,0),0)</f>
        <v>skeleton_mage</v>
      </c>
      <c r="AN385" s="9">
        <f>IF(T385="monster",0.8,IF(T385="boss",1.3,IF(T385="entity",1,IF(T385="guard",1.5,1))))</f>
        <v>0.8</v>
      </c>
      <c r="AO385" s="9">
        <v>1</v>
      </c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>
        <f t="shared" ref="BI385:BM385" si="161">BI356</f>
        <v>5000</v>
      </c>
      <c r="BJ385" s="9">
        <f t="shared" si="161"/>
        <v>5000</v>
      </c>
      <c r="BK385" s="9">
        <f t="shared" si="161"/>
        <v>0</v>
      </c>
      <c r="BL385" s="9">
        <f t="shared" si="161"/>
        <v>0</v>
      </c>
      <c r="BM385" s="9">
        <f t="shared" si="161"/>
        <v>20000</v>
      </c>
      <c r="BN385" s="9"/>
      <c r="BO385" s="9"/>
      <c r="BP385" s="9"/>
      <c r="BQ385" s="9"/>
      <c r="BR385" s="9"/>
      <c r="BS385" s="9"/>
      <c r="BT385" s="9"/>
      <c r="BU385" s="9">
        <f>IF(OR(B385="骷髅战士",B385="骷髅法师"),-0.9,"")</f>
        <v>-0.9</v>
      </c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 t="str">
        <f t="shared" ref="CG385:CO385" si="162">IF($G385="boss",5000,"")</f>
        <v/>
      </c>
      <c r="CH385" s="9" t="str">
        <f t="shared" si="162"/>
        <v/>
      </c>
      <c r="CI385" s="9" t="str">
        <f t="shared" si="162"/>
        <v/>
      </c>
      <c r="CJ385" s="9" t="str">
        <f t="shared" si="162"/>
        <v/>
      </c>
      <c r="CK385" s="9" t="str">
        <f t="shared" si="162"/>
        <v/>
      </c>
      <c r="CL385" s="9" t="str">
        <f t="shared" si="162"/>
        <v/>
      </c>
      <c r="CM385" s="9" t="str">
        <f t="shared" si="162"/>
        <v/>
      </c>
      <c r="CN385" s="9" t="str">
        <f t="shared" si="162"/>
        <v/>
      </c>
      <c r="CO385" s="9" t="str">
        <f t="shared" si="162"/>
        <v/>
      </c>
    </row>
    <row r="386" spans="1:93" s="14" customFormat="1" x14ac:dyDescent="0.15">
      <c r="A386" s="9">
        <v>31034309</v>
      </c>
      <c r="B386" s="9" t="s">
        <v>25</v>
      </c>
      <c r="C386" s="9" t="s">
        <v>285</v>
      </c>
      <c r="D386" s="9">
        <v>12</v>
      </c>
      <c r="E386" s="9" t="str">
        <f t="shared" si="157"/>
        <v>guard4</v>
      </c>
      <c r="F386" s="9">
        <v>6</v>
      </c>
      <c r="G386" s="9" t="s">
        <v>104</v>
      </c>
      <c r="H386" s="9">
        <f>VLOOKUP($L386,怪物模板!$A:$N,MATCH(角色!H$1,模板表头,0),0)</f>
        <v>3</v>
      </c>
      <c r="I386" s="9" t="str">
        <f>VLOOKUP($L386,怪物模板!$A:$N,MATCH(角色!I$1,模板表头,0),0)</f>
        <v>phy</v>
      </c>
      <c r="J386" s="9"/>
      <c r="K386" s="9"/>
      <c r="L386" s="9" t="s">
        <v>25</v>
      </c>
      <c r="M386" s="9" t="str">
        <f>VLOOKUP($L386,怪物模板!$A:$N,MATCH(角色!M$1,模板表头,0),0)</f>
        <v>骷髅射手</v>
      </c>
      <c r="N386" s="9" t="str">
        <f>VLOOKUP($L386,怪物模板!$A:$N,MATCH(角色!N$1,模板表头,0),0)</f>
        <v>统一模板</v>
      </c>
      <c r="O386" s="9" t="str">
        <f>VLOOKUP($L386,怪物模板!$A:$N,MATCH(角色!O$1,模板表头,0),0)</f>
        <v>male</v>
      </c>
      <c r="P386" s="9">
        <v>1</v>
      </c>
      <c r="Q386" s="9">
        <v>1</v>
      </c>
      <c r="R386" s="9">
        <f>VLOOKUP(P386,辅助表!$A$2:$B$10,2,FALSE)</f>
        <v>1</v>
      </c>
      <c r="S386" s="9" t="str">
        <f>VLOOKUP($L386,怪物模板!$A:$N,MATCH(角色!S$1,模板表头,0),0)</f>
        <v>horde</v>
      </c>
      <c r="T386" s="9" t="s">
        <v>39</v>
      </c>
      <c r="U386" s="9"/>
      <c r="V386" s="9" t="s">
        <v>476</v>
      </c>
      <c r="W386" s="9" t="s">
        <v>258</v>
      </c>
      <c r="X386" s="9"/>
      <c r="Y386" s="9"/>
      <c r="Z386" s="9"/>
      <c r="AA386" s="9"/>
      <c r="AB386" s="9">
        <v>99</v>
      </c>
      <c r="AC386" s="9">
        <v>99</v>
      </c>
      <c r="AD386" s="9"/>
      <c r="AE386" s="26">
        <f t="shared" si="128"/>
        <v>3</v>
      </c>
      <c r="AF386" s="26">
        <f t="shared" si="129"/>
        <v>0</v>
      </c>
      <c r="AG386" s="9" t="str">
        <f>VLOOKUP($L386,怪物模板!$A:$N,MATCH(角色!AG$1,模板表头,0),0)</f>
        <v>misc.5skills</v>
      </c>
      <c r="AH386" s="9">
        <f>IF(VLOOKUP($L386,怪物模板!$A:$N,MATCH(角色!AH$1,模板表头,0),0)=0,"",VLOOKUP($L386,怪物模板!$A:$N,MATCH(角色!AH$1,模板表头,0),0))</f>
        <v>11690101</v>
      </c>
      <c r="AI386" s="9">
        <f>IF(VLOOKUP($L386,怪物模板!$A:$N,MATCH(角色!AI$1,模板表头,0),0)=0,"",VLOOKUP($L386,怪物模板!$A:$N,MATCH(角色!AI$1,模板表头,0),0))</f>
        <v>11690102</v>
      </c>
      <c r="AJ386" s="9" t="str">
        <f>IF(VLOOKUP($L386,怪物模板!$A:$N,MATCH(角色!AJ$1,模板表头,0),0)=0,"",VLOOKUP($L386,怪物模板!$A:$N,MATCH(角色!AJ$1,模板表头,0),0))</f>
        <v/>
      </c>
      <c r="AK386" s="9" t="str">
        <f>IF(VLOOKUP($L386,怪物模板!$A:$N,MATCH(角色!AK$1,模板表头,0),0)=0,"",VLOOKUP($L386,怪物模板!$A:$N,MATCH(角色!AK$1,模板表头,0),0))</f>
        <v/>
      </c>
      <c r="AL386" s="9" t="str">
        <f>IF(VLOOKUP($L386,怪物模板!$A:$N,MATCH(角色!AL$1,模板表头,0),0)=0,"",VLOOKUP($L386,怪物模板!$A:$N,MATCH(角色!AL$1,模板表头,0),0))</f>
        <v/>
      </c>
      <c r="AM386" s="9" t="str">
        <f>VLOOKUP($L386,怪物模板!$A:$N,MATCH(角色!AM$1,模板表头,0),0)</f>
        <v>skeleton_archer_npc</v>
      </c>
      <c r="AN386" s="9">
        <f>IF(T386="monster",0.8,IF(T386="boss",1.3,IF(T386="entity",1,IF(T386="guard",1.5,1))))</f>
        <v>0.8</v>
      </c>
      <c r="AO386" s="9">
        <v>1</v>
      </c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>
        <f t="shared" ref="BI386:BM386" si="163">BI357</f>
        <v>5000</v>
      </c>
      <c r="BJ386" s="9">
        <f t="shared" si="163"/>
        <v>5000</v>
      </c>
      <c r="BK386" s="9">
        <f t="shared" si="163"/>
        <v>0</v>
      </c>
      <c r="BL386" s="9">
        <f t="shared" si="163"/>
        <v>0</v>
      </c>
      <c r="BM386" s="9">
        <f t="shared" si="163"/>
        <v>20000</v>
      </c>
      <c r="BN386" s="9"/>
      <c r="BO386" s="9"/>
      <c r="BP386" s="9"/>
      <c r="BQ386" s="9"/>
      <c r="BR386" s="9"/>
      <c r="BS386" s="9"/>
      <c r="BT386" s="9"/>
      <c r="BU386" s="9" t="str">
        <f t="shared" si="141"/>
        <v/>
      </c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 t="str">
        <f t="shared" si="156"/>
        <v/>
      </c>
      <c r="CH386" s="9" t="str">
        <f t="shared" si="156"/>
        <v/>
      </c>
      <c r="CI386" s="9" t="str">
        <f t="shared" si="156"/>
        <v/>
      </c>
      <c r="CJ386" s="9" t="str">
        <f t="shared" si="156"/>
        <v/>
      </c>
      <c r="CK386" s="9" t="str">
        <f t="shared" si="156"/>
        <v/>
      </c>
      <c r="CL386" s="9" t="str">
        <f t="shared" si="156"/>
        <v/>
      </c>
      <c r="CM386" s="9" t="str">
        <f t="shared" si="156"/>
        <v/>
      </c>
      <c r="CN386" s="9" t="str">
        <f t="shared" si="156"/>
        <v/>
      </c>
      <c r="CO386" s="9" t="str">
        <f t="shared" si="156"/>
        <v/>
      </c>
    </row>
    <row r="387" spans="1:93" s="14" customFormat="1" ht="16.5" customHeight="1" x14ac:dyDescent="0.15">
      <c r="A387" s="9">
        <v>31034310</v>
      </c>
      <c r="B387" s="9" t="s">
        <v>163</v>
      </c>
      <c r="C387" s="9" t="s">
        <v>285</v>
      </c>
      <c r="D387" s="9">
        <v>15</v>
      </c>
      <c r="E387" s="9" t="str">
        <f t="shared" si="157"/>
        <v>guard4</v>
      </c>
      <c r="F387" s="9">
        <v>6</v>
      </c>
      <c r="G387" s="9" t="s">
        <v>105</v>
      </c>
      <c r="H387" s="9">
        <f>VLOOKUP($L387,怪物模板!$A:$N,MATCH(角色!H$1,模板表头,0),0)</f>
        <v>1</v>
      </c>
      <c r="I387" s="9" t="str">
        <f>VLOOKUP($L387,怪物模板!$A:$N,MATCH(角色!I$1,模板表头,0),0)</f>
        <v>mag</v>
      </c>
      <c r="J387" s="9"/>
      <c r="K387" s="9"/>
      <c r="L387" s="9" t="s">
        <v>501</v>
      </c>
      <c r="M387" s="9" t="str">
        <f>VLOOKUP($L387,怪物模板!$A:$N,MATCH(角色!M$1,模板表头,0),0)</f>
        <v>死亡骑士</v>
      </c>
      <c r="N387" s="9" t="str">
        <f>VLOOKUP($L387,怪物模板!$A:$N,MATCH(角色!N$1,模板表头,0),0)</f>
        <v>统一BOSS模板</v>
      </c>
      <c r="O387" s="9" t="str">
        <f>VLOOKUP($L387,怪物模板!$A:$N,MATCH(角色!O$1,模板表头,0),0)</f>
        <v>male</v>
      </c>
      <c r="P387" s="9">
        <v>7</v>
      </c>
      <c r="Q387" s="9">
        <v>3</v>
      </c>
      <c r="R387" s="9">
        <f>VLOOKUP(P387,辅助表!$A$2:$B$10,2,FALSE)</f>
        <v>4</v>
      </c>
      <c r="S387" s="9" t="str">
        <f>VLOOKUP($L387,怪物模板!$A:$N,MATCH(角色!S$1,模板表头,0),0)</f>
        <v>chaos</v>
      </c>
      <c r="T387" s="9" t="s">
        <v>176</v>
      </c>
      <c r="U387" s="9"/>
      <c r="V387" s="9" t="s">
        <v>476</v>
      </c>
      <c r="W387" s="9" t="s">
        <v>258</v>
      </c>
      <c r="X387" s="9"/>
      <c r="Y387" s="9"/>
      <c r="Z387" s="9"/>
      <c r="AA387" s="9"/>
      <c r="AB387" s="9">
        <v>99</v>
      </c>
      <c r="AC387" s="9">
        <v>99</v>
      </c>
      <c r="AD387" s="9"/>
      <c r="AE387" s="26">
        <f t="shared" si="128"/>
        <v>3</v>
      </c>
      <c r="AF387" s="26">
        <f t="shared" si="129"/>
        <v>0</v>
      </c>
      <c r="AG387" s="9" t="str">
        <f>VLOOKUP($L387,怪物模板!$A:$N,MATCH(角色!AG$1,模板表头,0),0)</f>
        <v>melee.knight_rider</v>
      </c>
      <c r="AH387" s="9">
        <f>IF(VLOOKUP($L387,怪物模板!$A:$N,MATCH(角色!AH$1,模板表头,0),0)=0,"",VLOOKUP($L387,怪物模板!$A:$N,MATCH(角色!AH$1,模板表头,0),0))</f>
        <v>11660301</v>
      </c>
      <c r="AI387" s="9">
        <f>IF(VLOOKUP($L387,怪物模板!$A:$N,MATCH(角色!AI$1,模板表头,0),0)=0,"",VLOOKUP($L387,怪物模板!$A:$N,MATCH(角色!AI$1,模板表头,0),0))</f>
        <v>11660302</v>
      </c>
      <c r="AJ387" s="9">
        <f>IF(VLOOKUP($L387,怪物模板!$A:$N,MATCH(角色!AJ$1,模板表头,0),0)=0,"",VLOOKUP($L387,怪物模板!$A:$N,MATCH(角色!AJ$1,模板表头,0),0))</f>
        <v>11660303</v>
      </c>
      <c r="AK387" s="9">
        <f>IF(VLOOKUP($L387,怪物模板!$A:$N,MATCH(角色!AK$1,模板表头,0),0)=0,"",VLOOKUP($L387,怪物模板!$A:$N,MATCH(角色!AK$1,模板表头,0),0))</f>
        <v>11660304</v>
      </c>
      <c r="AL387" s="9" t="str">
        <f>IF(VLOOKUP($L387,怪物模板!$A:$N,MATCH(角色!AL$1,模板表头,0),0)=0,"",VLOOKUP($L387,怪物模板!$A:$N,MATCH(角色!AL$1,模板表头,0),0))</f>
        <v/>
      </c>
      <c r="AM387" s="9" t="str">
        <f>VLOOKUP($L387,怪物模板!$A:$N,MATCH(角色!AM$1,模板表头,0),0)</f>
        <v>lich_king</v>
      </c>
      <c r="AN387" s="9">
        <v>1</v>
      </c>
      <c r="AO387" s="9">
        <v>1</v>
      </c>
      <c r="AP387" s="9"/>
      <c r="AQ387" s="9"/>
      <c r="AR387" s="9"/>
      <c r="AS387" s="9"/>
      <c r="AT387" s="9"/>
      <c r="AU387" s="9">
        <v>230021</v>
      </c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>
        <f t="shared" ref="BI387:BM387" si="164">BI358</f>
        <v>5000</v>
      </c>
      <c r="BJ387" s="9">
        <f t="shared" si="164"/>
        <v>5000</v>
      </c>
      <c r="BK387" s="9">
        <f t="shared" si="164"/>
        <v>0</v>
      </c>
      <c r="BL387" s="9">
        <f t="shared" si="164"/>
        <v>0</v>
      </c>
      <c r="BM387" s="9">
        <f t="shared" si="164"/>
        <v>20000</v>
      </c>
      <c r="BN387" s="9"/>
      <c r="BO387" s="9"/>
      <c r="BP387" s="9"/>
      <c r="BQ387" s="9"/>
      <c r="BR387" s="9"/>
      <c r="BS387" s="9"/>
      <c r="BT387" s="9"/>
      <c r="BU387" s="9" t="str">
        <f t="shared" si="141"/>
        <v/>
      </c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 t="str">
        <f t="shared" si="156"/>
        <v/>
      </c>
      <c r="CH387" s="9" t="str">
        <f t="shared" si="156"/>
        <v/>
      </c>
      <c r="CI387" s="9" t="str">
        <f t="shared" si="156"/>
        <v/>
      </c>
      <c r="CJ387" s="9" t="str">
        <f t="shared" si="156"/>
        <v/>
      </c>
      <c r="CK387" s="9" t="str">
        <f t="shared" si="156"/>
        <v/>
      </c>
      <c r="CL387" s="9" t="str">
        <f t="shared" si="156"/>
        <v/>
      </c>
      <c r="CM387" s="9" t="str">
        <f t="shared" si="156"/>
        <v/>
      </c>
      <c r="CN387" s="9" t="str">
        <f t="shared" si="156"/>
        <v/>
      </c>
      <c r="CO387" s="9" t="str">
        <f t="shared" si="156"/>
        <v/>
      </c>
    </row>
    <row r="388" spans="1:93" s="14" customFormat="1" ht="16.5" customHeight="1" x14ac:dyDescent="0.15">
      <c r="A388" s="9">
        <v>31034311</v>
      </c>
      <c r="B388" s="9" t="s">
        <v>179</v>
      </c>
      <c r="C388" s="9" t="s">
        <v>285</v>
      </c>
      <c r="D388" s="9">
        <v>15</v>
      </c>
      <c r="E388" s="9" t="str">
        <f t="shared" si="157"/>
        <v>guard4</v>
      </c>
      <c r="F388" s="9">
        <v>6</v>
      </c>
      <c r="G388" s="9" t="s">
        <v>105</v>
      </c>
      <c r="H388" s="9">
        <f>VLOOKUP($L388,怪物模板!$A:$N,MATCH(角色!H$1,模板表头,0),0)</f>
        <v>4</v>
      </c>
      <c r="I388" s="9" t="str">
        <f>VLOOKUP($L388,怪物模板!$A:$N,MATCH(角色!I$1,模板表头,0),0)</f>
        <v>phy</v>
      </c>
      <c r="J388" s="9"/>
      <c r="K388" s="9"/>
      <c r="L388" s="9" t="s">
        <v>377</v>
      </c>
      <c r="M388" s="9" t="str">
        <f>VLOOKUP($L388,怪物模板!$A:$N,MATCH(角色!M$1,模板表头,0),0)</f>
        <v>骷髅法师</v>
      </c>
      <c r="N388" s="9" t="str">
        <f>VLOOKUP($L388,怪物模板!$A:$N,MATCH(角色!N$1,模板表头,0),0)</f>
        <v>统一模板</v>
      </c>
      <c r="O388" s="9" t="str">
        <f>VLOOKUP($L388,怪物模板!$A:$N,MATCH(角色!O$1,模板表头,0),0)</f>
        <v>male</v>
      </c>
      <c r="P388" s="9">
        <v>6</v>
      </c>
      <c r="Q388" s="9">
        <v>3</v>
      </c>
      <c r="R388" s="9">
        <f>VLOOKUP(P388,辅助表!$A$2:$B$10,2,FALSE)</f>
        <v>4</v>
      </c>
      <c r="S388" s="9" t="str">
        <f>VLOOKUP($L388,怪物模板!$A:$N,MATCH(角色!S$1,模板表头,0),0)</f>
        <v>horde</v>
      </c>
      <c r="T388" s="9" t="s">
        <v>176</v>
      </c>
      <c r="U388" s="9"/>
      <c r="V388" s="9" t="s">
        <v>476</v>
      </c>
      <c r="W388" s="9" t="s">
        <v>258</v>
      </c>
      <c r="X388" s="9"/>
      <c r="Y388" s="9"/>
      <c r="Z388" s="9"/>
      <c r="AA388" s="9"/>
      <c r="AB388" s="9">
        <v>99</v>
      </c>
      <c r="AC388" s="9">
        <v>99</v>
      </c>
      <c r="AD388" s="9"/>
      <c r="AE388" s="26">
        <f t="shared" si="128"/>
        <v>3</v>
      </c>
      <c r="AF388" s="26">
        <f t="shared" si="129"/>
        <v>0</v>
      </c>
      <c r="AG388" s="9" t="str">
        <f>VLOOKUP($L388,怪物模板!$A:$N,MATCH(角色!AG$1,模板表头,0),0)</f>
        <v>healer.blood_priest</v>
      </c>
      <c r="AH388" s="9">
        <f>IF(VLOOKUP($L388,怪物模板!$A:$N,MATCH(角色!AH$1,模板表头,0),0)=0,"",VLOOKUP($L388,怪物模板!$A:$N,MATCH(角色!AH$1,模板表头,0),0))</f>
        <v>11999015</v>
      </c>
      <c r="AI388" s="9">
        <f>IF(VLOOKUP($L388,怪物模板!$A:$N,MATCH(角色!AI$1,模板表头,0),0)=0,"",VLOOKUP($L388,怪物模板!$A:$N,MATCH(角色!AI$1,模板表头,0),0))</f>
        <v>11999016</v>
      </c>
      <c r="AJ388" s="9" t="str">
        <f>IF(VLOOKUP($L388,怪物模板!$A:$N,MATCH(角色!AJ$1,模板表头,0),0)=0,"",VLOOKUP($L388,怪物模板!$A:$N,MATCH(角色!AJ$1,模板表头,0),0))</f>
        <v/>
      </c>
      <c r="AK388" s="9" t="str">
        <f>IF(VLOOKUP($L388,怪物模板!$A:$N,MATCH(角色!AK$1,模板表头,0),0)=0,"",VLOOKUP($L388,怪物模板!$A:$N,MATCH(角色!AK$1,模板表头,0),0))</f>
        <v/>
      </c>
      <c r="AL388" s="9" t="str">
        <f>IF(VLOOKUP($L388,怪物模板!$A:$N,MATCH(角色!AL$1,模板表头,0),0)=0,"",VLOOKUP($L388,怪物模板!$A:$N,MATCH(角色!AL$1,模板表头,0),0))</f>
        <v/>
      </c>
      <c r="AM388" s="9" t="str">
        <f>VLOOKUP($L388,怪物模板!$A:$N,MATCH(角色!AM$1,模板表头,0),0)</f>
        <v>skeleton_mage</v>
      </c>
      <c r="AN388" s="9">
        <v>1</v>
      </c>
      <c r="AO388" s="9">
        <v>1</v>
      </c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>
        <f t="shared" ref="BI388:BM388" si="165">BI359</f>
        <v>5000</v>
      </c>
      <c r="BJ388" s="9">
        <f t="shared" si="165"/>
        <v>5000</v>
      </c>
      <c r="BK388" s="9">
        <f t="shared" si="165"/>
        <v>0</v>
      </c>
      <c r="BL388" s="9">
        <f t="shared" si="165"/>
        <v>0</v>
      </c>
      <c r="BM388" s="9">
        <f t="shared" si="165"/>
        <v>20000</v>
      </c>
      <c r="BN388" s="9"/>
      <c r="BO388" s="9"/>
      <c r="BP388" s="9"/>
      <c r="BQ388" s="9"/>
      <c r="BR388" s="9"/>
      <c r="BS388" s="9"/>
      <c r="BT388" s="9"/>
      <c r="BU388" s="9" t="str">
        <f t="shared" si="141"/>
        <v/>
      </c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 t="str">
        <f t="shared" si="156"/>
        <v/>
      </c>
      <c r="CH388" s="9" t="str">
        <f t="shared" si="156"/>
        <v/>
      </c>
      <c r="CI388" s="9" t="str">
        <f t="shared" si="156"/>
        <v/>
      </c>
      <c r="CJ388" s="9" t="str">
        <f t="shared" si="156"/>
        <v/>
      </c>
      <c r="CK388" s="9" t="str">
        <f t="shared" si="156"/>
        <v/>
      </c>
      <c r="CL388" s="9" t="str">
        <f t="shared" si="156"/>
        <v/>
      </c>
      <c r="CM388" s="9" t="str">
        <f t="shared" si="156"/>
        <v/>
      </c>
      <c r="CN388" s="9" t="str">
        <f t="shared" si="156"/>
        <v/>
      </c>
      <c r="CO388" s="9" t="str">
        <f t="shared" si="156"/>
        <v/>
      </c>
    </row>
    <row r="389" spans="1:93" s="14" customFormat="1" x14ac:dyDescent="0.15">
      <c r="A389" s="9">
        <v>31034312</v>
      </c>
      <c r="B389" s="9" t="s">
        <v>178</v>
      </c>
      <c r="C389" s="9" t="s">
        <v>285</v>
      </c>
      <c r="D389" s="9">
        <v>15</v>
      </c>
      <c r="E389" s="9" t="str">
        <f t="shared" si="157"/>
        <v>guard4</v>
      </c>
      <c r="F389" s="9">
        <v>6</v>
      </c>
      <c r="G389" s="9" t="s">
        <v>104</v>
      </c>
      <c r="H389" s="9">
        <f>VLOOKUP($L389,怪物模板!$A:$N,MATCH(角色!H$1,模板表头,0),0)</f>
        <v>1</v>
      </c>
      <c r="I389" s="9" t="str">
        <f>VLOOKUP($L389,怪物模板!$A:$N,MATCH(角色!I$1,模板表头,0),0)</f>
        <v>phy</v>
      </c>
      <c r="J389" s="9"/>
      <c r="K389" s="9"/>
      <c r="L389" s="9" t="s">
        <v>376</v>
      </c>
      <c r="M389" s="9" t="str">
        <f>VLOOKUP($L389,怪物模板!$A:$N,MATCH(角色!M$1,模板表头,0),0)</f>
        <v>无对应英雄</v>
      </c>
      <c r="N389" s="9" t="str">
        <f>VLOOKUP($L389,怪物模板!$A:$N,MATCH(角色!N$1,模板表头,0),0)</f>
        <v>统一模板</v>
      </c>
      <c r="O389" s="9" t="str">
        <f>VLOOKUP($L389,怪物模板!$A:$N,MATCH(角色!O$1,模板表头,0),0)</f>
        <v>male</v>
      </c>
      <c r="P389" s="9">
        <v>5</v>
      </c>
      <c r="Q389" s="9">
        <v>3</v>
      </c>
      <c r="R389" s="9">
        <f>VLOOKUP(P389,辅助表!$A$2:$B$10,2,FALSE)</f>
        <v>3</v>
      </c>
      <c r="S389" s="9" t="str">
        <f>VLOOKUP($L389,怪物模板!$A:$N,MATCH(角色!S$1,模板表头,0),0)</f>
        <v>chaos</v>
      </c>
      <c r="T389" s="9" t="s">
        <v>185</v>
      </c>
      <c r="U389" s="9"/>
      <c r="V389" s="9" t="s">
        <v>476</v>
      </c>
      <c r="W389" s="9" t="s">
        <v>258</v>
      </c>
      <c r="X389" s="9"/>
      <c r="Y389" s="9"/>
      <c r="Z389" s="9"/>
      <c r="AA389" s="9"/>
      <c r="AB389" s="9">
        <v>99</v>
      </c>
      <c r="AC389" s="9">
        <v>99</v>
      </c>
      <c r="AD389" s="9"/>
      <c r="AE389" s="26">
        <f t="shared" si="128"/>
        <v>3</v>
      </c>
      <c r="AF389" s="26">
        <f t="shared" si="129"/>
        <v>0</v>
      </c>
      <c r="AG389" s="9" t="str">
        <f>VLOOKUP($L389,怪物模板!$A:$N,MATCH(角色!AG$1,模板表头,0),0)</f>
        <v>misc.5skills</v>
      </c>
      <c r="AH389" s="9">
        <f>IF(VLOOKUP($L389,怪物模板!$A:$N,MATCH(角色!AH$1,模板表头,0),0)=0,"",VLOOKUP($L389,怪物模板!$A:$N,MATCH(角色!AH$1,模板表头,0),0))</f>
        <v>11999011</v>
      </c>
      <c r="AI389" s="9">
        <f>IF(VLOOKUP($L389,怪物模板!$A:$N,MATCH(角色!AI$1,模板表头,0),0)=0,"",VLOOKUP($L389,怪物模板!$A:$N,MATCH(角色!AI$1,模板表头,0),0))</f>
        <v>11999012</v>
      </c>
      <c r="AJ389" s="9" t="str">
        <f>IF(VLOOKUP($L389,怪物模板!$A:$N,MATCH(角色!AJ$1,模板表头,0),0)=0,"",VLOOKUP($L389,怪物模板!$A:$N,MATCH(角色!AJ$1,模板表头,0),0))</f>
        <v/>
      </c>
      <c r="AK389" s="9" t="str">
        <f>IF(VLOOKUP($L389,怪物模板!$A:$N,MATCH(角色!AK$1,模板表头,0),0)=0,"",VLOOKUP($L389,怪物模板!$A:$N,MATCH(角色!AK$1,模板表头,0),0))</f>
        <v/>
      </c>
      <c r="AL389" s="9" t="str">
        <f>IF(VLOOKUP($L389,怪物模板!$A:$N,MATCH(角色!AL$1,模板表头,0),0)=0,"",VLOOKUP($L389,怪物模板!$A:$N,MATCH(角色!AL$1,模板表头,0),0))</f>
        <v/>
      </c>
      <c r="AM389" s="9" t="str">
        <f>VLOOKUP($L389,怪物模板!$A:$N,MATCH(角色!AM$1,模板表头,0),0)</f>
        <v>medievil</v>
      </c>
      <c r="AN389" s="9">
        <f>IF(T389="monster",0.8,IF(T389="boss",1.3,IF(T389="entity",1,IF(T389="guard",1.5,1))))</f>
        <v>1</v>
      </c>
      <c r="AO389" s="9">
        <v>1</v>
      </c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>
        <f t="shared" ref="BI389:BM389" si="166">BI360</f>
        <v>5000</v>
      </c>
      <c r="BJ389" s="9">
        <f t="shared" si="166"/>
        <v>5000</v>
      </c>
      <c r="BK389" s="9">
        <f t="shared" si="166"/>
        <v>0</v>
      </c>
      <c r="BL389" s="9">
        <f t="shared" si="166"/>
        <v>0</v>
      </c>
      <c r="BM389" s="9">
        <f t="shared" si="166"/>
        <v>20000</v>
      </c>
      <c r="BN389" s="9"/>
      <c r="BO389" s="9"/>
      <c r="BP389" s="9"/>
      <c r="BQ389" s="9"/>
      <c r="BR389" s="9"/>
      <c r="BS389" s="9"/>
      <c r="BT389" s="9"/>
      <c r="BU389" s="9" t="str">
        <f t="shared" si="141"/>
        <v/>
      </c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 t="str">
        <f t="shared" si="156"/>
        <v/>
      </c>
      <c r="CH389" s="9" t="str">
        <f t="shared" si="156"/>
        <v/>
      </c>
      <c r="CI389" s="9" t="str">
        <f t="shared" si="156"/>
        <v/>
      </c>
      <c r="CJ389" s="9" t="str">
        <f t="shared" si="156"/>
        <v/>
      </c>
      <c r="CK389" s="9" t="str">
        <f t="shared" si="156"/>
        <v/>
      </c>
      <c r="CL389" s="9" t="str">
        <f t="shared" si="156"/>
        <v/>
      </c>
      <c r="CM389" s="9" t="str">
        <f t="shared" si="156"/>
        <v/>
      </c>
      <c r="CN389" s="9" t="str">
        <f t="shared" si="156"/>
        <v/>
      </c>
      <c r="CO389" s="9" t="str">
        <f t="shared" si="156"/>
        <v/>
      </c>
    </row>
    <row r="390" spans="1:93" s="14" customFormat="1" x14ac:dyDescent="0.15">
      <c r="A390" s="9">
        <v>31034313</v>
      </c>
      <c r="B390" s="9" t="s">
        <v>88</v>
      </c>
      <c r="C390" s="9" t="s">
        <v>285</v>
      </c>
      <c r="D390" s="9">
        <v>15</v>
      </c>
      <c r="E390" s="9" t="str">
        <f t="shared" si="157"/>
        <v>guard4</v>
      </c>
      <c r="F390" s="9">
        <v>6</v>
      </c>
      <c r="G390" s="9" t="s">
        <v>106</v>
      </c>
      <c r="H390" s="9">
        <f>VLOOKUP($L390,怪物模板!$A:$N,MATCH(角色!H$1,模板表头,0),0)</f>
        <v>3</v>
      </c>
      <c r="I390" s="9" t="str">
        <f>VLOOKUP($L390,怪物模板!$A:$N,MATCH(角色!I$1,模板表头,0),0)</f>
        <v>mag</v>
      </c>
      <c r="J390" s="9"/>
      <c r="K390" s="9"/>
      <c r="L390" s="9" t="s">
        <v>404</v>
      </c>
      <c r="M390" s="9" t="str">
        <f>VLOOKUP($L390,怪物模板!$A:$N,MATCH(角色!M$1,模板表头,0),0)</f>
        <v>瘟疫骑士</v>
      </c>
      <c r="N390" s="9" t="str">
        <f>VLOOKUP($L390,怪物模板!$A:$N,MATCH(角色!N$1,模板表头,0),0)</f>
        <v>同英雄技能</v>
      </c>
      <c r="O390" s="9" t="str">
        <f>VLOOKUP($L390,怪物模板!$A:$N,MATCH(角色!O$1,模板表头,0),0)</f>
        <v>female</v>
      </c>
      <c r="P390" s="9">
        <v>4</v>
      </c>
      <c r="Q390" s="9">
        <v>3</v>
      </c>
      <c r="R390" s="9">
        <f>VLOOKUP(P390,辅助表!$A$2:$B$10,2,FALSE)</f>
        <v>3</v>
      </c>
      <c r="S390" s="9" t="str">
        <f>VLOOKUP($L390,怪物模板!$A:$N,MATCH(角色!S$1,模板表头,0),0)</f>
        <v>chaos</v>
      </c>
      <c r="T390" s="9" t="s">
        <v>27</v>
      </c>
      <c r="U390" s="9" t="s">
        <v>274</v>
      </c>
      <c r="V390" s="9" t="s">
        <v>476</v>
      </c>
      <c r="W390" s="9"/>
      <c r="X390" s="9"/>
      <c r="Y390" s="9"/>
      <c r="Z390" s="9"/>
      <c r="AA390" s="9"/>
      <c r="AB390" s="9">
        <v>99</v>
      </c>
      <c r="AC390" s="9">
        <v>99</v>
      </c>
      <c r="AD390" s="9"/>
      <c r="AE390" s="26">
        <f t="shared" si="128"/>
        <v>20</v>
      </c>
      <c r="AF390" s="26">
        <f t="shared" si="129"/>
        <v>20</v>
      </c>
      <c r="AG390" s="9" t="str">
        <f>VLOOKUP($L390,怪物模板!$A:$N,MATCH(角色!AG$1,模板表头,0),0)</f>
        <v>misc.5skills</v>
      </c>
      <c r="AH390" s="9">
        <f>IF(VLOOKUP($L390,怪物模板!$A:$N,MATCH(角色!AH$1,模板表头,0),0)=0,"",VLOOKUP($L390,怪物模板!$A:$N,MATCH(角色!AH$1,模板表头,0),0))</f>
        <v>11860101</v>
      </c>
      <c r="AI390" s="9">
        <f>IF(VLOOKUP($L390,怪物模板!$A:$N,MATCH(角色!AI$1,模板表头,0),0)=0,"",VLOOKUP($L390,怪物模板!$A:$N,MATCH(角色!AI$1,模板表头,0),0))</f>
        <v>11860102</v>
      </c>
      <c r="AJ390" s="9">
        <f>IF(VLOOKUP($L390,怪物模板!$A:$N,MATCH(角色!AJ$1,模板表头,0),0)=0,"",VLOOKUP($L390,怪物模板!$A:$N,MATCH(角色!AJ$1,模板表头,0),0))</f>
        <v>11860103</v>
      </c>
      <c r="AK390" s="9" t="str">
        <f>IF(VLOOKUP($L390,怪物模板!$A:$N,MATCH(角色!AK$1,模板表头,0),0)=0,"",VLOOKUP($L390,怪物模板!$A:$N,MATCH(角色!AK$1,模板表头,0),0))</f>
        <v/>
      </c>
      <c r="AL390" s="9" t="str">
        <f>IF(VLOOKUP($L390,怪物模板!$A:$N,MATCH(角色!AL$1,模板表头,0),0)=0,"",VLOOKUP($L390,怪物模板!$A:$N,MATCH(角色!AL$1,模板表头,0),0))</f>
        <v/>
      </c>
      <c r="AM390" s="9" t="str">
        <f>VLOOKUP($L390,怪物模板!$A:$N,MATCH(角色!AM$1,模板表头,0),0)</f>
        <v>sylvanas</v>
      </c>
      <c r="AN390" s="9">
        <v>1.5</v>
      </c>
      <c r="AO390" s="9">
        <v>1</v>
      </c>
      <c r="AP390" s="9"/>
      <c r="AQ390" s="9"/>
      <c r="AR390" s="9" t="s">
        <v>180</v>
      </c>
      <c r="AS390" s="9"/>
      <c r="AT390" s="9"/>
      <c r="AU390" s="9">
        <v>230011</v>
      </c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>
        <f t="shared" ref="BI390:BM390" si="167">BI361</f>
        <v>-7000</v>
      </c>
      <c r="BJ390" s="9">
        <f t="shared" si="167"/>
        <v>10000</v>
      </c>
      <c r="BK390" s="9">
        <f t="shared" si="167"/>
        <v>0</v>
      </c>
      <c r="BL390" s="9">
        <f t="shared" si="167"/>
        <v>0</v>
      </c>
      <c r="BM390" s="9">
        <f t="shared" si="167"/>
        <v>20000</v>
      </c>
      <c r="BN390" s="9"/>
      <c r="BO390" s="9"/>
      <c r="BP390" s="9"/>
      <c r="BQ390" s="9"/>
      <c r="BR390" s="9"/>
      <c r="BS390" s="9"/>
      <c r="BT390" s="9"/>
      <c r="BU390" s="9" t="str">
        <f t="shared" si="141"/>
        <v/>
      </c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>
        <f t="shared" si="156"/>
        <v>5000</v>
      </c>
      <c r="CH390" s="9">
        <f t="shared" si="156"/>
        <v>5000</v>
      </c>
      <c r="CI390" s="9">
        <f t="shared" si="156"/>
        <v>5000</v>
      </c>
      <c r="CJ390" s="9">
        <f t="shared" si="156"/>
        <v>5000</v>
      </c>
      <c r="CK390" s="9">
        <f t="shared" si="156"/>
        <v>5000</v>
      </c>
      <c r="CL390" s="9">
        <f t="shared" si="156"/>
        <v>5000</v>
      </c>
      <c r="CM390" s="9">
        <f t="shared" si="156"/>
        <v>5000</v>
      </c>
      <c r="CN390" s="9">
        <f t="shared" si="156"/>
        <v>5000</v>
      </c>
      <c r="CO390" s="9">
        <f t="shared" si="156"/>
        <v>5000</v>
      </c>
    </row>
    <row r="391" spans="1:93" s="14" customFormat="1" ht="16.5" customHeight="1" x14ac:dyDescent="0.15">
      <c r="A391" s="9">
        <v>31034314</v>
      </c>
      <c r="B391" s="9" t="s">
        <v>174</v>
      </c>
      <c r="C391" s="9" t="s">
        <v>286</v>
      </c>
      <c r="D391" s="9">
        <v>15</v>
      </c>
      <c r="E391" s="9" t="str">
        <f t="shared" si="157"/>
        <v>guard4</v>
      </c>
      <c r="F391" s="9">
        <v>7</v>
      </c>
      <c r="G391" s="9" t="s">
        <v>104</v>
      </c>
      <c r="H391" s="9">
        <f>VLOOKUP($L391,怪物模板!$A:$N,MATCH(角色!H$1,模板表头,0),0)</f>
        <v>2</v>
      </c>
      <c r="I391" s="9" t="str">
        <f>VLOOKUP($L391,怪物模板!$A:$N,MATCH(角色!I$1,模板表头,0),0)</f>
        <v>phy</v>
      </c>
      <c r="J391" s="9"/>
      <c r="K391" s="9"/>
      <c r="L391" s="9" t="s">
        <v>378</v>
      </c>
      <c r="M391" s="9" t="str">
        <f>VLOOKUP($L391,怪物模板!$A:$N,MATCH(角色!M$1,模板表头,0),0)</f>
        <v>无对应英雄</v>
      </c>
      <c r="N391" s="9" t="str">
        <f>VLOOKUP($L391,怪物模板!$A:$N,MATCH(角色!N$1,模板表头,0),0)</f>
        <v>统一模板</v>
      </c>
      <c r="O391" s="9" t="str">
        <f>VLOOKUP($L391,怪物模板!$A:$N,MATCH(角色!O$1,模板表头,0),0)</f>
        <v>male</v>
      </c>
      <c r="P391" s="9">
        <v>1</v>
      </c>
      <c r="Q391" s="9">
        <v>1</v>
      </c>
      <c r="R391" s="9">
        <f>VLOOKUP(P391,辅助表!$A$2:$B$10,2,FALSE)</f>
        <v>1</v>
      </c>
      <c r="S391" s="9" t="str">
        <f>VLOOKUP($L391,怪物模板!$A:$N,MATCH(角色!S$1,模板表头,0),0)</f>
        <v>chaos</v>
      </c>
      <c r="T391" s="9" t="s">
        <v>39</v>
      </c>
      <c r="U391" s="9"/>
      <c r="V391" s="9" t="s">
        <v>476</v>
      </c>
      <c r="W391" s="9" t="s">
        <v>258</v>
      </c>
      <c r="X391" s="9"/>
      <c r="Y391" s="9"/>
      <c r="Z391" s="9"/>
      <c r="AA391" s="9"/>
      <c r="AB391" s="9">
        <v>99</v>
      </c>
      <c r="AC391" s="9">
        <v>99</v>
      </c>
      <c r="AD391" s="9"/>
      <c r="AE391" s="26">
        <f t="shared" si="128"/>
        <v>3</v>
      </c>
      <c r="AF391" s="26">
        <f t="shared" si="129"/>
        <v>0</v>
      </c>
      <c r="AG391" s="9" t="str">
        <f>VLOOKUP($L391,怪物模板!$A:$N,MATCH(角色!AG$1,模板表头,0),0)</f>
        <v>misc.5skills_self_hp_ratio</v>
      </c>
      <c r="AH391" s="9">
        <f>IF(VLOOKUP($L391,怪物模板!$A:$N,MATCH(角色!AH$1,模板表头,0),0)=0,"",VLOOKUP($L391,怪物模板!$A:$N,MATCH(角色!AH$1,模板表头,0),0))</f>
        <v>11990101</v>
      </c>
      <c r="AI391" s="9">
        <f>IF(VLOOKUP($L391,怪物模板!$A:$N,MATCH(角色!AI$1,模板表头,0),0)=0,"",VLOOKUP($L391,怪物模板!$A:$N,MATCH(角色!AI$1,模板表头,0),0))</f>
        <v>11990102</v>
      </c>
      <c r="AJ391" s="9" t="str">
        <f>IF(VLOOKUP($L391,怪物模板!$A:$N,MATCH(角色!AJ$1,模板表头,0),0)=0,"",VLOOKUP($L391,怪物模板!$A:$N,MATCH(角色!AJ$1,模板表头,0),0))</f>
        <v/>
      </c>
      <c r="AK391" s="9" t="str">
        <f>IF(VLOOKUP($L391,怪物模板!$A:$N,MATCH(角色!AK$1,模板表头,0),0)=0,"",VLOOKUP($L391,怪物模板!$A:$N,MATCH(角色!AK$1,模板表头,0),0))</f>
        <v/>
      </c>
      <c r="AL391" s="9" t="str">
        <f>IF(VLOOKUP($L391,怪物模板!$A:$N,MATCH(角色!AL$1,模板表头,0),0)=0,"",VLOOKUP($L391,怪物模板!$A:$N,MATCH(角色!AL$1,模板表头,0),0))</f>
        <v/>
      </c>
      <c r="AM391" s="9" t="str">
        <f>VLOOKUP($L391,怪物模板!$A:$N,MATCH(角色!AM$1,模板表头,0),0)</f>
        <v>treant</v>
      </c>
      <c r="AN391" s="9">
        <f>IF(T391="monster",0.8,IF(T391="boss",1.3,IF(T391="entity",1,IF(T391="guard",1.5,1))))</f>
        <v>0.8</v>
      </c>
      <c r="AO391" s="9">
        <v>1</v>
      </c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>
        <f t="shared" ref="BI391:BM391" si="168">BI362</f>
        <v>5000</v>
      </c>
      <c r="BJ391" s="9">
        <f t="shared" si="168"/>
        <v>5000</v>
      </c>
      <c r="BK391" s="9">
        <f t="shared" si="168"/>
        <v>0</v>
      </c>
      <c r="BL391" s="9">
        <f t="shared" si="168"/>
        <v>0</v>
      </c>
      <c r="BM391" s="9">
        <f t="shared" si="168"/>
        <v>20000</v>
      </c>
      <c r="BN391" s="9"/>
      <c r="BO391" s="9"/>
      <c r="BP391" s="9"/>
      <c r="BQ391" s="9"/>
      <c r="BR391" s="9"/>
      <c r="BS391" s="9"/>
      <c r="BT391" s="9"/>
      <c r="BU391" s="9" t="str">
        <f t="shared" si="141"/>
        <v/>
      </c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 t="str">
        <f t="shared" si="156"/>
        <v/>
      </c>
      <c r="CH391" s="9" t="str">
        <f t="shared" si="156"/>
        <v/>
      </c>
      <c r="CI391" s="9" t="str">
        <f t="shared" si="156"/>
        <v/>
      </c>
      <c r="CJ391" s="9" t="str">
        <f t="shared" si="156"/>
        <v/>
      </c>
      <c r="CK391" s="9" t="str">
        <f t="shared" si="156"/>
        <v/>
      </c>
      <c r="CL391" s="9" t="str">
        <f t="shared" si="156"/>
        <v/>
      </c>
      <c r="CM391" s="9" t="str">
        <f t="shared" si="156"/>
        <v/>
      </c>
      <c r="CN391" s="9" t="str">
        <f t="shared" si="156"/>
        <v/>
      </c>
      <c r="CO391" s="9" t="str">
        <f t="shared" si="156"/>
        <v/>
      </c>
    </row>
    <row r="392" spans="1:93" s="14" customFormat="1" x14ac:dyDescent="0.15">
      <c r="A392" s="9">
        <v>31034315</v>
      </c>
      <c r="B392" s="9" t="s">
        <v>25</v>
      </c>
      <c r="C392" s="9" t="s">
        <v>286</v>
      </c>
      <c r="D392" s="9">
        <v>15</v>
      </c>
      <c r="E392" s="9" t="str">
        <f t="shared" si="157"/>
        <v>guard4</v>
      </c>
      <c r="F392" s="9">
        <v>7</v>
      </c>
      <c r="G392" s="9" t="s">
        <v>104</v>
      </c>
      <c r="H392" s="9">
        <f>VLOOKUP($L392,怪物模板!$A:$N,MATCH(角色!H$1,模板表头,0),0)</f>
        <v>3</v>
      </c>
      <c r="I392" s="9" t="str">
        <f>VLOOKUP($L392,怪物模板!$A:$N,MATCH(角色!I$1,模板表头,0),0)</f>
        <v>phy</v>
      </c>
      <c r="J392" s="9"/>
      <c r="K392" s="9"/>
      <c r="L392" s="9" t="s">
        <v>25</v>
      </c>
      <c r="M392" s="9" t="str">
        <f>VLOOKUP($L392,怪物模板!$A:$N,MATCH(角色!M$1,模板表头,0),0)</f>
        <v>骷髅射手</v>
      </c>
      <c r="N392" s="9" t="str">
        <f>VLOOKUP($L392,怪物模板!$A:$N,MATCH(角色!N$1,模板表头,0),0)</f>
        <v>统一模板</v>
      </c>
      <c r="O392" s="9" t="str">
        <f>VLOOKUP($L392,怪物模板!$A:$N,MATCH(角色!O$1,模板表头,0),0)</f>
        <v>male</v>
      </c>
      <c r="P392" s="9">
        <v>1</v>
      </c>
      <c r="Q392" s="9">
        <v>1</v>
      </c>
      <c r="R392" s="9">
        <f>VLOOKUP(P392,辅助表!$A$2:$B$10,2,FALSE)</f>
        <v>1</v>
      </c>
      <c r="S392" s="9" t="str">
        <f>VLOOKUP($L392,怪物模板!$A:$N,MATCH(角色!S$1,模板表头,0),0)</f>
        <v>horde</v>
      </c>
      <c r="T392" s="9" t="s">
        <v>39</v>
      </c>
      <c r="U392" s="9"/>
      <c r="V392" s="9" t="s">
        <v>476</v>
      </c>
      <c r="W392" s="9" t="s">
        <v>258</v>
      </c>
      <c r="X392" s="9"/>
      <c r="Y392" s="9"/>
      <c r="Z392" s="9"/>
      <c r="AA392" s="9"/>
      <c r="AB392" s="9">
        <v>99</v>
      </c>
      <c r="AC392" s="9">
        <v>99</v>
      </c>
      <c r="AD392" s="9"/>
      <c r="AE392" s="26">
        <f t="shared" si="128"/>
        <v>3</v>
      </c>
      <c r="AF392" s="26">
        <f t="shared" si="129"/>
        <v>0</v>
      </c>
      <c r="AG392" s="9" t="str">
        <f>VLOOKUP($L392,怪物模板!$A:$N,MATCH(角色!AG$1,模板表头,0),0)</f>
        <v>misc.5skills</v>
      </c>
      <c r="AH392" s="9">
        <f>IF(VLOOKUP($L392,怪物模板!$A:$N,MATCH(角色!AH$1,模板表头,0),0)=0,"",VLOOKUP($L392,怪物模板!$A:$N,MATCH(角色!AH$1,模板表头,0),0))</f>
        <v>11690101</v>
      </c>
      <c r="AI392" s="9">
        <f>IF(VLOOKUP($L392,怪物模板!$A:$N,MATCH(角色!AI$1,模板表头,0),0)=0,"",VLOOKUP($L392,怪物模板!$A:$N,MATCH(角色!AI$1,模板表头,0),0))</f>
        <v>11690102</v>
      </c>
      <c r="AJ392" s="9" t="str">
        <f>IF(VLOOKUP($L392,怪物模板!$A:$N,MATCH(角色!AJ$1,模板表头,0),0)=0,"",VLOOKUP($L392,怪物模板!$A:$N,MATCH(角色!AJ$1,模板表头,0),0))</f>
        <v/>
      </c>
      <c r="AK392" s="9" t="str">
        <f>IF(VLOOKUP($L392,怪物模板!$A:$N,MATCH(角色!AK$1,模板表头,0),0)=0,"",VLOOKUP($L392,怪物模板!$A:$N,MATCH(角色!AK$1,模板表头,0),0))</f>
        <v/>
      </c>
      <c r="AL392" s="9" t="str">
        <f>IF(VLOOKUP($L392,怪物模板!$A:$N,MATCH(角色!AL$1,模板表头,0),0)=0,"",VLOOKUP($L392,怪物模板!$A:$N,MATCH(角色!AL$1,模板表头,0),0))</f>
        <v/>
      </c>
      <c r="AM392" s="9" t="str">
        <f>VLOOKUP($L392,怪物模板!$A:$N,MATCH(角色!AM$1,模板表头,0),0)</f>
        <v>skeleton_archer_npc</v>
      </c>
      <c r="AN392" s="9">
        <f>IF(T392="monster",0.8,IF(T392="boss",1.3,IF(T392="entity",1,IF(T392="guard",1.5,1))))</f>
        <v>0.8</v>
      </c>
      <c r="AO392" s="9">
        <v>1</v>
      </c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>
        <f t="shared" ref="BI392:BM392" si="169">BI363</f>
        <v>5000</v>
      </c>
      <c r="BJ392" s="9">
        <f t="shared" si="169"/>
        <v>5000</v>
      </c>
      <c r="BK392" s="9">
        <f t="shared" si="169"/>
        <v>0</v>
      </c>
      <c r="BL392" s="9">
        <f t="shared" si="169"/>
        <v>0</v>
      </c>
      <c r="BM392" s="9">
        <f t="shared" si="169"/>
        <v>20000</v>
      </c>
      <c r="BN392" s="9"/>
      <c r="BO392" s="9"/>
      <c r="BP392" s="9"/>
      <c r="BQ392" s="9"/>
      <c r="BR392" s="9"/>
      <c r="BS392" s="9"/>
      <c r="BT392" s="9"/>
      <c r="BU392" s="9" t="str">
        <f t="shared" si="141"/>
        <v/>
      </c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 t="str">
        <f t="shared" si="156"/>
        <v/>
      </c>
      <c r="CH392" s="9" t="str">
        <f t="shared" si="156"/>
        <v/>
      </c>
      <c r="CI392" s="9" t="str">
        <f t="shared" si="156"/>
        <v/>
      </c>
      <c r="CJ392" s="9" t="str">
        <f t="shared" si="156"/>
        <v/>
      </c>
      <c r="CK392" s="9" t="str">
        <f t="shared" si="156"/>
        <v/>
      </c>
      <c r="CL392" s="9" t="str">
        <f t="shared" si="156"/>
        <v/>
      </c>
      <c r="CM392" s="9" t="str">
        <f t="shared" si="156"/>
        <v/>
      </c>
      <c r="CN392" s="9" t="str">
        <f t="shared" si="156"/>
        <v/>
      </c>
      <c r="CO392" s="9" t="str">
        <f t="shared" si="156"/>
        <v/>
      </c>
    </row>
    <row r="393" spans="1:93" s="10" customFormat="1" ht="17.25" customHeight="1" x14ac:dyDescent="0.15">
      <c r="A393" s="9">
        <v>31034316</v>
      </c>
      <c r="B393" s="9" t="s">
        <v>42</v>
      </c>
      <c r="C393" s="9" t="s">
        <v>287</v>
      </c>
      <c r="D393" s="9">
        <v>16</v>
      </c>
      <c r="E393" s="9" t="str">
        <f t="shared" si="157"/>
        <v>guard4</v>
      </c>
      <c r="F393" s="9">
        <v>8</v>
      </c>
      <c r="G393" s="9" t="s">
        <v>104</v>
      </c>
      <c r="H393" s="9">
        <f>VLOOKUP($L393,怪物模板!$A:$N,MATCH(角色!H$1,模板表头,0),0)</f>
        <v>2</v>
      </c>
      <c r="I393" s="9" t="str">
        <f>VLOOKUP($L393,怪物模板!$A:$N,MATCH(角色!I$1,模板表头,0),0)</f>
        <v>phy</v>
      </c>
      <c r="J393" s="9"/>
      <c r="K393" s="9"/>
      <c r="L393" s="9" t="s">
        <v>403</v>
      </c>
      <c r="M393" s="9" t="str">
        <f>VLOOKUP($L393,怪物模板!$A:$N,MATCH(角色!M$1,模板表头,0),0)</f>
        <v>无对应英雄</v>
      </c>
      <c r="N393" s="9" t="str">
        <f>VLOOKUP($L393,怪物模板!$A:$N,MATCH(角色!N$1,模板表头,0),0)</f>
        <v>统一模板</v>
      </c>
      <c r="O393" s="9" t="str">
        <f>VLOOKUP($L393,怪物模板!$A:$N,MATCH(角色!O$1,模板表头,0),0)</f>
        <v>male</v>
      </c>
      <c r="P393" s="9">
        <v>1</v>
      </c>
      <c r="Q393" s="9">
        <v>1</v>
      </c>
      <c r="R393" s="9">
        <f>VLOOKUP(P393,辅助表!$A$2:$B$10,2,FALSE)</f>
        <v>1</v>
      </c>
      <c r="S393" s="9" t="str">
        <f>VLOOKUP($L393,怪物模板!$A:$N,MATCH(角色!S$1,模板表头,0),0)</f>
        <v>chaos</v>
      </c>
      <c r="T393" s="9" t="s">
        <v>39</v>
      </c>
      <c r="U393" s="9"/>
      <c r="V393" s="9" t="s">
        <v>476</v>
      </c>
      <c r="W393" s="9" t="s">
        <v>258</v>
      </c>
      <c r="X393" s="9"/>
      <c r="Y393" s="9"/>
      <c r="Z393" s="9"/>
      <c r="AA393" s="9"/>
      <c r="AB393" s="9">
        <v>99</v>
      </c>
      <c r="AC393" s="9">
        <v>99</v>
      </c>
      <c r="AD393" s="9"/>
      <c r="AE393" s="26">
        <f t="shared" si="128"/>
        <v>3</v>
      </c>
      <c r="AF393" s="26">
        <f t="shared" si="129"/>
        <v>0</v>
      </c>
      <c r="AG393" s="9" t="str">
        <f>VLOOKUP($L393,怪物模板!$A:$N,MATCH(角色!AG$1,模板表头,0),0)</f>
        <v>misc.5skills_self_hp_ratio</v>
      </c>
      <c r="AH393" s="9">
        <f>IF(VLOOKUP($L393,怪物模板!$A:$N,MATCH(角色!AH$1,模板表头,0),0)=0,"",VLOOKUP($L393,怪物模板!$A:$N,MATCH(角色!AH$1,模板表头,0),0))</f>
        <v>11990101</v>
      </c>
      <c r="AI393" s="9">
        <f>IF(VLOOKUP($L393,怪物模板!$A:$N,MATCH(角色!AI$1,模板表头,0),0)=0,"",VLOOKUP($L393,怪物模板!$A:$N,MATCH(角色!AI$1,模板表头,0),0))</f>
        <v>11990102</v>
      </c>
      <c r="AJ393" s="9" t="str">
        <f>IF(VLOOKUP($L393,怪物模板!$A:$N,MATCH(角色!AJ$1,模板表头,0),0)=0,"",VLOOKUP($L393,怪物模板!$A:$N,MATCH(角色!AJ$1,模板表头,0),0))</f>
        <v/>
      </c>
      <c r="AK393" s="9" t="str">
        <f>IF(VLOOKUP($L393,怪物模板!$A:$N,MATCH(角色!AK$1,模板表头,0),0)=0,"",VLOOKUP($L393,怪物模板!$A:$N,MATCH(角色!AK$1,模板表头,0),0))</f>
        <v/>
      </c>
      <c r="AL393" s="9" t="str">
        <f>IF(VLOOKUP($L393,怪物模板!$A:$N,MATCH(角色!AL$1,模板表头,0),0)=0,"",VLOOKUP($L393,怪物模板!$A:$N,MATCH(角色!AL$1,模板表头,0),0))</f>
        <v/>
      </c>
      <c r="AM393" s="9" t="str">
        <f>VLOOKUP($L393,怪物模板!$A:$N,MATCH(角色!AM$1,模板表头,0),0)</f>
        <v>treant</v>
      </c>
      <c r="AN393" s="9">
        <f>IF(T393="monster",0.8,IF(T393="boss",1.3,IF(T393="entity",1,IF(T393="guard",1.5,1))))</f>
        <v>0.8</v>
      </c>
      <c r="AO393" s="9">
        <v>1</v>
      </c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>
        <f t="shared" ref="BI393:BM393" si="170">BI364</f>
        <v>5000</v>
      </c>
      <c r="BJ393" s="9">
        <f t="shared" si="170"/>
        <v>5000</v>
      </c>
      <c r="BK393" s="9">
        <f t="shared" si="170"/>
        <v>0</v>
      </c>
      <c r="BL393" s="9">
        <f t="shared" si="170"/>
        <v>0</v>
      </c>
      <c r="BM393" s="9">
        <f t="shared" si="170"/>
        <v>20000</v>
      </c>
      <c r="BN393" s="9"/>
      <c r="BO393" s="9"/>
      <c r="BP393" s="9"/>
      <c r="BQ393" s="9"/>
      <c r="BR393" s="9"/>
      <c r="BS393" s="9"/>
      <c r="BT393" s="9"/>
      <c r="BU393" s="9" t="str">
        <f t="shared" si="141"/>
        <v/>
      </c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 t="str">
        <f t="shared" si="156"/>
        <v/>
      </c>
      <c r="CH393" s="9" t="str">
        <f t="shared" si="156"/>
        <v/>
      </c>
      <c r="CI393" s="9" t="str">
        <f t="shared" si="156"/>
        <v/>
      </c>
      <c r="CJ393" s="9" t="str">
        <f t="shared" si="156"/>
        <v/>
      </c>
      <c r="CK393" s="9" t="str">
        <f t="shared" si="156"/>
        <v/>
      </c>
      <c r="CL393" s="9" t="str">
        <f t="shared" si="156"/>
        <v/>
      </c>
      <c r="CM393" s="9" t="str">
        <f t="shared" si="156"/>
        <v/>
      </c>
      <c r="CN393" s="9" t="str">
        <f t="shared" si="156"/>
        <v/>
      </c>
      <c r="CO393" s="9" t="str">
        <f t="shared" si="156"/>
        <v/>
      </c>
    </row>
    <row r="394" spans="1:93" s="10" customFormat="1" x14ac:dyDescent="0.15">
      <c r="A394" s="9">
        <v>31034317</v>
      </c>
      <c r="B394" s="9" t="s">
        <v>25</v>
      </c>
      <c r="C394" s="9" t="s">
        <v>287</v>
      </c>
      <c r="D394" s="9">
        <v>16</v>
      </c>
      <c r="E394" s="9" t="str">
        <f t="shared" si="157"/>
        <v>guard4</v>
      </c>
      <c r="F394" s="9">
        <v>8</v>
      </c>
      <c r="G394" s="9" t="s">
        <v>104</v>
      </c>
      <c r="H394" s="9">
        <f>VLOOKUP($L394,怪物模板!$A:$N,MATCH(角色!H$1,模板表头,0),0)</f>
        <v>3</v>
      </c>
      <c r="I394" s="9" t="str">
        <f>VLOOKUP($L394,怪物模板!$A:$N,MATCH(角色!I$1,模板表头,0),0)</f>
        <v>phy</v>
      </c>
      <c r="J394" s="9"/>
      <c r="K394" s="9"/>
      <c r="L394" s="9" t="s">
        <v>25</v>
      </c>
      <c r="M394" s="9" t="str">
        <f>VLOOKUP($L394,怪物模板!$A:$N,MATCH(角色!M$1,模板表头,0),0)</f>
        <v>骷髅射手</v>
      </c>
      <c r="N394" s="9" t="str">
        <f>VLOOKUP($L394,怪物模板!$A:$N,MATCH(角色!N$1,模板表头,0),0)</f>
        <v>统一模板</v>
      </c>
      <c r="O394" s="9" t="str">
        <f>VLOOKUP($L394,怪物模板!$A:$N,MATCH(角色!O$1,模板表头,0),0)</f>
        <v>male</v>
      </c>
      <c r="P394" s="9">
        <v>1</v>
      </c>
      <c r="Q394" s="9">
        <v>1</v>
      </c>
      <c r="R394" s="9">
        <f>VLOOKUP(P394,辅助表!$A$2:$B$10,2,FALSE)</f>
        <v>1</v>
      </c>
      <c r="S394" s="9" t="str">
        <f>VLOOKUP($L394,怪物模板!$A:$N,MATCH(角色!S$1,模板表头,0),0)</f>
        <v>horde</v>
      </c>
      <c r="T394" s="9" t="s">
        <v>39</v>
      </c>
      <c r="U394" s="9"/>
      <c r="V394" s="9" t="s">
        <v>476</v>
      </c>
      <c r="W394" s="9" t="s">
        <v>258</v>
      </c>
      <c r="X394" s="9"/>
      <c r="Y394" s="9"/>
      <c r="Z394" s="9"/>
      <c r="AA394" s="9"/>
      <c r="AB394" s="9">
        <v>99</v>
      </c>
      <c r="AC394" s="9">
        <v>99</v>
      </c>
      <c r="AD394" s="9"/>
      <c r="AE394" s="26">
        <f t="shared" si="128"/>
        <v>3</v>
      </c>
      <c r="AF394" s="26">
        <f t="shared" si="129"/>
        <v>0</v>
      </c>
      <c r="AG394" s="9" t="str">
        <f>VLOOKUP($L394,怪物模板!$A:$N,MATCH(角色!AG$1,模板表头,0),0)</f>
        <v>misc.5skills</v>
      </c>
      <c r="AH394" s="9">
        <f>IF(VLOOKUP($L394,怪物模板!$A:$N,MATCH(角色!AH$1,模板表头,0),0)=0,"",VLOOKUP($L394,怪物模板!$A:$N,MATCH(角色!AH$1,模板表头,0),0))</f>
        <v>11690101</v>
      </c>
      <c r="AI394" s="9">
        <f>IF(VLOOKUP($L394,怪物模板!$A:$N,MATCH(角色!AI$1,模板表头,0),0)=0,"",VLOOKUP($L394,怪物模板!$A:$N,MATCH(角色!AI$1,模板表头,0),0))</f>
        <v>11690102</v>
      </c>
      <c r="AJ394" s="9" t="str">
        <f>IF(VLOOKUP($L394,怪物模板!$A:$N,MATCH(角色!AJ$1,模板表头,0),0)=0,"",VLOOKUP($L394,怪物模板!$A:$N,MATCH(角色!AJ$1,模板表头,0),0))</f>
        <v/>
      </c>
      <c r="AK394" s="9" t="str">
        <f>IF(VLOOKUP($L394,怪物模板!$A:$N,MATCH(角色!AK$1,模板表头,0),0)=0,"",VLOOKUP($L394,怪物模板!$A:$N,MATCH(角色!AK$1,模板表头,0),0))</f>
        <v/>
      </c>
      <c r="AL394" s="9" t="str">
        <f>IF(VLOOKUP($L394,怪物模板!$A:$N,MATCH(角色!AL$1,模板表头,0),0)=0,"",VLOOKUP($L394,怪物模板!$A:$N,MATCH(角色!AL$1,模板表头,0),0))</f>
        <v/>
      </c>
      <c r="AM394" s="9" t="str">
        <f>VLOOKUP($L394,怪物模板!$A:$N,MATCH(角色!AM$1,模板表头,0),0)</f>
        <v>skeleton_archer_npc</v>
      </c>
      <c r="AN394" s="9">
        <f>IF(T394="monster",0.8,IF(T394="boss",1.3,IF(T394="entity",1,IF(T394="guard",1.5,1))))</f>
        <v>0.8</v>
      </c>
      <c r="AO394" s="9">
        <v>1</v>
      </c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>
        <f t="shared" ref="BI394:BM394" si="171">BI365</f>
        <v>5000</v>
      </c>
      <c r="BJ394" s="9">
        <f t="shared" si="171"/>
        <v>5000</v>
      </c>
      <c r="BK394" s="9">
        <f t="shared" si="171"/>
        <v>0</v>
      </c>
      <c r="BL394" s="9">
        <f t="shared" si="171"/>
        <v>0</v>
      </c>
      <c r="BM394" s="9">
        <f t="shared" si="171"/>
        <v>20000</v>
      </c>
      <c r="BN394" s="9"/>
      <c r="BO394" s="9"/>
      <c r="BP394" s="9"/>
      <c r="BQ394" s="9"/>
      <c r="BR394" s="9"/>
      <c r="BS394" s="9"/>
      <c r="BT394" s="9"/>
      <c r="BU394" s="9" t="str">
        <f t="shared" si="141"/>
        <v/>
      </c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 t="str">
        <f t="shared" si="156"/>
        <v/>
      </c>
      <c r="CH394" s="9" t="str">
        <f t="shared" si="156"/>
        <v/>
      </c>
      <c r="CI394" s="9" t="str">
        <f t="shared" si="156"/>
        <v/>
      </c>
      <c r="CJ394" s="9" t="str">
        <f t="shared" si="156"/>
        <v/>
      </c>
      <c r="CK394" s="9" t="str">
        <f t="shared" si="156"/>
        <v/>
      </c>
      <c r="CL394" s="9" t="str">
        <f t="shared" si="156"/>
        <v/>
      </c>
      <c r="CM394" s="9" t="str">
        <f t="shared" si="156"/>
        <v/>
      </c>
      <c r="CN394" s="9" t="str">
        <f t="shared" si="156"/>
        <v/>
      </c>
      <c r="CO394" s="9" t="str">
        <f t="shared" si="156"/>
        <v/>
      </c>
    </row>
    <row r="395" spans="1:93" s="10" customFormat="1" ht="17.25" customHeight="1" x14ac:dyDescent="0.15">
      <c r="A395" s="9">
        <v>31034318</v>
      </c>
      <c r="B395" s="9" t="s">
        <v>201</v>
      </c>
      <c r="C395" s="9" t="s">
        <v>285</v>
      </c>
      <c r="D395" s="9">
        <v>16</v>
      </c>
      <c r="E395" s="9" t="str">
        <f t="shared" si="157"/>
        <v>guard4</v>
      </c>
      <c r="F395" s="9">
        <v>8</v>
      </c>
      <c r="G395" s="9" t="s">
        <v>105</v>
      </c>
      <c r="H395" s="9">
        <f>VLOOKUP($L395,怪物模板!$A:$N,MATCH(角色!H$1,模板表头,0),0)</f>
        <v>3</v>
      </c>
      <c r="I395" s="9" t="str">
        <f>VLOOKUP($L395,怪物模板!$A:$N,MATCH(角色!I$1,模板表头,0),0)</f>
        <v>mag</v>
      </c>
      <c r="J395" s="9"/>
      <c r="K395" s="9"/>
      <c r="L395" s="9" t="s">
        <v>379</v>
      </c>
      <c r="M395" s="9" t="str">
        <f>VLOOKUP($L395,怪物模板!$A:$N,MATCH(角色!M$1,模板表头,0),0)</f>
        <v>瘟疫骑士</v>
      </c>
      <c r="N395" s="9" t="str">
        <f>VLOOKUP($L395,怪物模板!$A:$N,MATCH(角色!N$1,模板表头,0),0)</f>
        <v>同英雄技能</v>
      </c>
      <c r="O395" s="9" t="str">
        <f>VLOOKUP($L395,怪物模板!$A:$N,MATCH(角色!O$1,模板表头,0),0)</f>
        <v>female</v>
      </c>
      <c r="P395" s="9">
        <v>4</v>
      </c>
      <c r="Q395" s="9">
        <v>3</v>
      </c>
      <c r="R395" s="9">
        <v>3</v>
      </c>
      <c r="S395" s="9" t="str">
        <f>VLOOKUP($L395,怪物模板!$A:$N,MATCH(角色!S$1,模板表头,0),0)</f>
        <v>chaos</v>
      </c>
      <c r="T395" s="9" t="s">
        <v>95</v>
      </c>
      <c r="U395" s="9"/>
      <c r="V395" s="9" t="s">
        <v>476</v>
      </c>
      <c r="W395" s="9" t="s">
        <v>258</v>
      </c>
      <c r="X395" s="9"/>
      <c r="Y395" s="9"/>
      <c r="Z395" s="9"/>
      <c r="AA395" s="9"/>
      <c r="AB395" s="9">
        <v>99</v>
      </c>
      <c r="AC395" s="9">
        <v>99</v>
      </c>
      <c r="AD395" s="9"/>
      <c r="AE395" s="26">
        <f t="shared" si="128"/>
        <v>3</v>
      </c>
      <c r="AF395" s="26">
        <f t="shared" si="129"/>
        <v>0</v>
      </c>
      <c r="AG395" s="9" t="str">
        <f>VLOOKUP($L395,怪物模板!$A:$N,MATCH(角色!AG$1,模板表头,0),0)</f>
        <v>misc.5skills</v>
      </c>
      <c r="AH395" s="9">
        <f>IF(VLOOKUP($L395,怪物模板!$A:$N,MATCH(角色!AH$1,模板表头,0),0)=0,"",VLOOKUP($L395,怪物模板!$A:$N,MATCH(角色!AH$1,模板表头,0),0))</f>
        <v>11860101</v>
      </c>
      <c r="AI395" s="9">
        <f>IF(VLOOKUP($L395,怪物模板!$A:$N,MATCH(角色!AI$1,模板表头,0),0)=0,"",VLOOKUP($L395,怪物模板!$A:$N,MATCH(角色!AI$1,模板表头,0),0))</f>
        <v>11860102</v>
      </c>
      <c r="AJ395" s="9">
        <f>IF(VLOOKUP($L395,怪物模板!$A:$N,MATCH(角色!AJ$1,模板表头,0),0)=0,"",VLOOKUP($L395,怪物模板!$A:$N,MATCH(角色!AJ$1,模板表头,0),0))</f>
        <v>11860103</v>
      </c>
      <c r="AK395" s="9" t="str">
        <f>IF(VLOOKUP($L395,怪物模板!$A:$N,MATCH(角色!AK$1,模板表头,0),0)=0,"",VLOOKUP($L395,怪物模板!$A:$N,MATCH(角色!AK$1,模板表头,0),0))</f>
        <v/>
      </c>
      <c r="AL395" s="9" t="str">
        <f>IF(VLOOKUP($L395,怪物模板!$A:$N,MATCH(角色!AL$1,模板表头,0),0)=0,"",VLOOKUP($L395,怪物模板!$A:$N,MATCH(角色!AL$1,模板表头,0),0))</f>
        <v/>
      </c>
      <c r="AM395" s="9" t="str">
        <f>VLOOKUP($L395,怪物模板!$A:$N,MATCH(角色!AM$1,模板表头,0),0)</f>
        <v>sylvanas</v>
      </c>
      <c r="AN395" s="9">
        <v>1</v>
      </c>
      <c r="AO395" s="9">
        <v>1</v>
      </c>
      <c r="AP395" s="9"/>
      <c r="AQ395" s="9"/>
      <c r="AR395" s="9"/>
      <c r="AS395" s="9"/>
      <c r="AT395" s="9"/>
      <c r="AU395" s="9">
        <v>230011</v>
      </c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>
        <f t="shared" ref="BI395:BM395" si="172">BI366</f>
        <v>5000</v>
      </c>
      <c r="BJ395" s="9">
        <f t="shared" si="172"/>
        <v>5000</v>
      </c>
      <c r="BK395" s="9">
        <f t="shared" si="172"/>
        <v>0</v>
      </c>
      <c r="BL395" s="9">
        <f t="shared" si="172"/>
        <v>0</v>
      </c>
      <c r="BM395" s="9">
        <f t="shared" si="172"/>
        <v>20000</v>
      </c>
      <c r="BN395" s="9"/>
      <c r="BO395" s="9"/>
      <c r="BP395" s="9"/>
      <c r="BQ395" s="9"/>
      <c r="BR395" s="9"/>
      <c r="BS395" s="9"/>
      <c r="BT395" s="9"/>
      <c r="BU395" s="9" t="s">
        <v>268</v>
      </c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>
        <v>5000</v>
      </c>
      <c r="CH395" s="9">
        <v>5000</v>
      </c>
      <c r="CI395" s="9">
        <v>5000</v>
      </c>
      <c r="CJ395" s="9">
        <v>5000</v>
      </c>
      <c r="CK395" s="9">
        <v>5000</v>
      </c>
      <c r="CL395" s="9">
        <v>5000</v>
      </c>
      <c r="CM395" s="9">
        <v>5000</v>
      </c>
      <c r="CN395" s="9">
        <v>5000</v>
      </c>
      <c r="CO395" s="9">
        <v>5000</v>
      </c>
    </row>
    <row r="396" spans="1:93" s="10" customFormat="1" x14ac:dyDescent="0.15">
      <c r="A396" s="9">
        <v>31034319</v>
      </c>
      <c r="B396" s="9" t="s">
        <v>165</v>
      </c>
      <c r="C396" s="9" t="s">
        <v>288</v>
      </c>
      <c r="D396" s="9">
        <v>16</v>
      </c>
      <c r="E396" s="9" t="str">
        <f t="shared" si="157"/>
        <v>guard4</v>
      </c>
      <c r="F396" s="9">
        <v>8</v>
      </c>
      <c r="G396" s="9" t="s">
        <v>106</v>
      </c>
      <c r="H396" s="9">
        <f>VLOOKUP($L396,怪物模板!$A:$N,MATCH(角色!H$1,模板表头,0),0)</f>
        <v>2</v>
      </c>
      <c r="I396" s="9" t="str">
        <f>VLOOKUP($L396,怪物模板!$A:$N,MATCH(角色!I$1,模板表头,0),0)</f>
        <v>phy</v>
      </c>
      <c r="J396" s="9"/>
      <c r="K396" s="9"/>
      <c r="L396" s="9" t="s">
        <v>407</v>
      </c>
      <c r="M396" s="9" t="str">
        <f>VLOOKUP($L396,怪物模板!$A:$N,MATCH(角色!M$1,模板表头,0),0)</f>
        <v>无对应英雄</v>
      </c>
      <c r="N396" s="9" t="str">
        <f>VLOOKUP($L396,怪物模板!$A:$N,MATCH(角色!N$1,模板表头,0),0)</f>
        <v>特别BOSS版</v>
      </c>
      <c r="O396" s="9" t="str">
        <f>VLOOKUP($L396,怪物模板!$A:$N,MATCH(角色!O$1,模板表头,0),0)</f>
        <v>male</v>
      </c>
      <c r="P396" s="9">
        <v>5</v>
      </c>
      <c r="Q396" s="9">
        <v>3</v>
      </c>
      <c r="R396" s="9">
        <v>3</v>
      </c>
      <c r="S396" s="9" t="str">
        <f>VLOOKUP($L396,怪物模板!$A:$N,MATCH(角色!S$1,模板表头,0),0)</f>
        <v>horde</v>
      </c>
      <c r="T396" s="9" t="s">
        <v>106</v>
      </c>
      <c r="U396" s="9" t="s">
        <v>274</v>
      </c>
      <c r="V396" s="9" t="s">
        <v>476</v>
      </c>
      <c r="W396" s="9"/>
      <c r="X396" s="9"/>
      <c r="Y396" s="9"/>
      <c r="Z396" s="9"/>
      <c r="AA396" s="9"/>
      <c r="AB396" s="9">
        <v>99</v>
      </c>
      <c r="AC396" s="9">
        <v>99</v>
      </c>
      <c r="AD396" s="9"/>
      <c r="AE396" s="26">
        <f t="shared" si="128"/>
        <v>20</v>
      </c>
      <c r="AF396" s="26">
        <f t="shared" si="129"/>
        <v>20</v>
      </c>
      <c r="AG396" s="9" t="str">
        <f>VLOOKUP($L396,怪物模板!$A:$N,MATCH(角色!AG$1,模板表头,0),0)</f>
        <v>melee.taranzhu</v>
      </c>
      <c r="AH396" s="9">
        <f>IF(VLOOKUP($L396,怪物模板!$A:$N,MATCH(角色!AH$1,模板表头,0),0)=0,"",VLOOKUP($L396,怪物模板!$A:$N,MATCH(角色!AH$1,模板表头,0),0))</f>
        <v>11999548</v>
      </c>
      <c r="AI396" s="9">
        <f>IF(VLOOKUP($L396,怪物模板!$A:$N,MATCH(角色!AI$1,模板表头,0),0)=0,"",VLOOKUP($L396,怪物模板!$A:$N,MATCH(角色!AI$1,模板表头,0),0))</f>
        <v>11999522</v>
      </c>
      <c r="AJ396" s="9">
        <f>IF(VLOOKUP($L396,怪物模板!$A:$N,MATCH(角色!AJ$1,模板表头,0),0)=0,"",VLOOKUP($L396,怪物模板!$A:$N,MATCH(角色!AJ$1,模板表头,0),0))</f>
        <v>11999523</v>
      </c>
      <c r="AK396" s="9">
        <f>IF(VLOOKUP($L396,怪物模板!$A:$N,MATCH(角色!AK$1,模板表头,0),0)=0,"",VLOOKUP($L396,怪物模板!$A:$N,MATCH(角色!AK$1,模板表头,0),0))</f>
        <v>11999505</v>
      </c>
      <c r="AL396" s="9" t="str">
        <f>IF(VLOOKUP($L396,怪物模板!$A:$N,MATCH(角色!AL$1,模板表头,0),0)=0,"",VLOOKUP($L396,怪物模板!$A:$N,MATCH(角色!AL$1,模板表头,0),0))</f>
        <v/>
      </c>
      <c r="AM396" s="9" t="str">
        <f>VLOOKUP($L396,怪物模板!$A:$N,MATCH(角色!AM$1,模板表头,0),0)</f>
        <v>taranzhu_boss</v>
      </c>
      <c r="AN396" s="9">
        <v>1.5</v>
      </c>
      <c r="AO396" s="9">
        <v>1</v>
      </c>
      <c r="AP396" s="9"/>
      <c r="AQ396" s="9"/>
      <c r="AR396" s="9"/>
      <c r="AS396" s="9"/>
      <c r="AT396" s="9"/>
      <c r="AU396" s="9">
        <v>230021</v>
      </c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>
        <f t="shared" ref="BI396:BM396" si="173">BI367</f>
        <v>-7000</v>
      </c>
      <c r="BJ396" s="9">
        <f t="shared" si="173"/>
        <v>10000</v>
      </c>
      <c r="BK396" s="9">
        <f t="shared" si="173"/>
        <v>0</v>
      </c>
      <c r="BL396" s="9">
        <f t="shared" si="173"/>
        <v>0</v>
      </c>
      <c r="BM396" s="9">
        <f t="shared" si="173"/>
        <v>20000</v>
      </c>
      <c r="BN396" s="9"/>
      <c r="BO396" s="9"/>
      <c r="BP396" s="9"/>
      <c r="BQ396" s="9"/>
      <c r="BR396" s="9"/>
      <c r="BS396" s="9"/>
      <c r="BT396" s="9"/>
      <c r="BU396" s="9" t="s">
        <v>268</v>
      </c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>
        <v>5000</v>
      </c>
      <c r="CH396" s="9">
        <v>5000</v>
      </c>
      <c r="CI396" s="9">
        <v>5000</v>
      </c>
      <c r="CJ396" s="9">
        <v>5000</v>
      </c>
      <c r="CK396" s="9">
        <v>5000</v>
      </c>
      <c r="CL396" s="9">
        <v>5000</v>
      </c>
      <c r="CM396" s="9">
        <v>5000</v>
      </c>
      <c r="CN396" s="9">
        <v>5000</v>
      </c>
      <c r="CO396" s="9">
        <v>5000</v>
      </c>
    </row>
    <row r="397" spans="1:93" s="7" customFormat="1" ht="16.5" customHeight="1" x14ac:dyDescent="0.15">
      <c r="A397" s="9">
        <v>31034320</v>
      </c>
      <c r="B397" s="9" t="s">
        <v>40</v>
      </c>
      <c r="C397" s="9" t="s">
        <v>289</v>
      </c>
      <c r="D397" s="9">
        <v>18</v>
      </c>
      <c r="E397" s="9" t="str">
        <f t="shared" si="157"/>
        <v>guard4</v>
      </c>
      <c r="F397" s="9">
        <v>9</v>
      </c>
      <c r="G397" s="9" t="s">
        <v>104</v>
      </c>
      <c r="H397" s="9">
        <f>VLOOKUP($L397,怪物模板!$A:$N,MATCH(角色!H$1,模板表头,0),0)</f>
        <v>2</v>
      </c>
      <c r="I397" s="9" t="str">
        <f>VLOOKUP($L397,怪物模板!$A:$N,MATCH(角色!I$1,模板表头,0),0)</f>
        <v>phy</v>
      </c>
      <c r="J397" s="9"/>
      <c r="K397" s="9"/>
      <c r="L397" s="9" t="s">
        <v>401</v>
      </c>
      <c r="M397" s="9" t="str">
        <f>VLOOKUP($L397,怪物模板!$A:$N,MATCH(角色!M$1,模板表头,0),0)</f>
        <v>无对应英雄</v>
      </c>
      <c r="N397" s="9" t="str">
        <f>VLOOKUP($L397,怪物模板!$A:$N,MATCH(角色!N$1,模板表头,0),0)</f>
        <v>新增突袭小招，大招改为引导</v>
      </c>
      <c r="O397" s="9" t="str">
        <f>VLOOKUP($L397,怪物模板!$A:$N,MATCH(角色!O$1,模板表头,0),0)</f>
        <v>male</v>
      </c>
      <c r="P397" s="9">
        <v>3</v>
      </c>
      <c r="Q397" s="9">
        <v>2</v>
      </c>
      <c r="R397" s="9">
        <f>VLOOKUP(P397,辅助表!$A$2:$B$10,2,FALSE)</f>
        <v>2</v>
      </c>
      <c r="S397" s="9" t="str">
        <f>VLOOKUP($L397,怪物模板!$A:$N,MATCH(角色!S$1,模板表头,0),0)</f>
        <v>horde</v>
      </c>
      <c r="T397" s="9" t="s">
        <v>39</v>
      </c>
      <c r="U397" s="9"/>
      <c r="V397" s="9" t="s">
        <v>476</v>
      </c>
      <c r="W397" s="9" t="s">
        <v>258</v>
      </c>
      <c r="X397" s="9"/>
      <c r="Y397" s="9"/>
      <c r="Z397" s="9"/>
      <c r="AA397" s="9"/>
      <c r="AB397" s="9">
        <v>99</v>
      </c>
      <c r="AC397" s="9">
        <v>99</v>
      </c>
      <c r="AD397" s="9"/>
      <c r="AE397" s="26">
        <f t="shared" si="128"/>
        <v>3</v>
      </c>
      <c r="AF397" s="26">
        <f t="shared" si="129"/>
        <v>0</v>
      </c>
      <c r="AG397" s="9" t="str">
        <f>VLOOKUP($L397,怪物模板!$A:$N,MATCH(角色!AG$1,模板表头,0),0)</f>
        <v>misc.5skills</v>
      </c>
      <c r="AH397" s="9">
        <f>IF(VLOOKUP($L397,怪物模板!$A:$N,MATCH(角色!AH$1,模板表头,0),0)=0,"",VLOOKUP($L397,怪物模板!$A:$N,MATCH(角色!AH$1,模板表头,0),0))</f>
        <v>11980101</v>
      </c>
      <c r="AI397" s="9">
        <f>IF(VLOOKUP($L397,怪物模板!$A:$N,MATCH(角色!AI$1,模板表头,0),0)=0,"",VLOOKUP($L397,怪物模板!$A:$N,MATCH(角色!AI$1,模板表头,0),0))</f>
        <v>11999536</v>
      </c>
      <c r="AJ397" s="9">
        <f>IF(VLOOKUP($L397,怪物模板!$A:$N,MATCH(角色!AJ$1,模板表头,0),0)=0,"",VLOOKUP($L397,怪物模板!$A:$N,MATCH(角色!AJ$1,模板表头,0),0))</f>
        <v>11999537</v>
      </c>
      <c r="AK397" s="9" t="str">
        <f>IF(VLOOKUP($L397,怪物模板!$A:$N,MATCH(角色!AK$1,模板表头,0),0)=0,"",VLOOKUP($L397,怪物模板!$A:$N,MATCH(角色!AK$1,模板表头,0),0))</f>
        <v/>
      </c>
      <c r="AL397" s="9" t="str">
        <f>IF(VLOOKUP($L397,怪物模板!$A:$N,MATCH(角色!AL$1,模板表头,0),0)=0,"",VLOOKUP($L397,怪物模板!$A:$N,MATCH(角色!AL$1,模板表头,0),0))</f>
        <v/>
      </c>
      <c r="AM397" s="9" t="str">
        <f>VLOOKUP($L397,怪物模板!$A:$N,MATCH(角色!AM$1,模板表头,0),0)</f>
        <v>rogue</v>
      </c>
      <c r="AN397" s="9">
        <f>IF(T397="monster",0.8,IF(T397="boss",1.3,IF(T397="entity",1,IF(T397="guard",1.5,1))))</f>
        <v>0.8</v>
      </c>
      <c r="AO397" s="9">
        <v>1</v>
      </c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>
        <f t="shared" ref="BI397:BM397" si="174">BI368</f>
        <v>5000</v>
      </c>
      <c r="BJ397" s="9">
        <f t="shared" si="174"/>
        <v>5000</v>
      </c>
      <c r="BK397" s="9">
        <f t="shared" si="174"/>
        <v>0</v>
      </c>
      <c r="BL397" s="9">
        <f t="shared" si="174"/>
        <v>0</v>
      </c>
      <c r="BM397" s="9">
        <f t="shared" si="174"/>
        <v>20000</v>
      </c>
      <c r="BN397" s="9"/>
      <c r="BO397" s="9"/>
      <c r="BP397" s="9"/>
      <c r="BQ397" s="9"/>
      <c r="BR397" s="9"/>
      <c r="BS397" s="9"/>
      <c r="BT397" s="9"/>
      <c r="BU397" s="9" t="str">
        <f t="shared" ref="BU397:BU438" si="175">IF(OR(B397="骷髅战士",B397="骷髅法师"),-0.9,"")</f>
        <v/>
      </c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 t="str">
        <f t="shared" si="156"/>
        <v/>
      </c>
      <c r="CH397" s="9" t="str">
        <f t="shared" si="156"/>
        <v/>
      </c>
      <c r="CI397" s="9" t="str">
        <f t="shared" si="156"/>
        <v/>
      </c>
      <c r="CJ397" s="9" t="str">
        <f t="shared" si="156"/>
        <v/>
      </c>
      <c r="CK397" s="9" t="str">
        <f t="shared" si="156"/>
        <v/>
      </c>
      <c r="CL397" s="9" t="str">
        <f t="shared" si="156"/>
        <v/>
      </c>
      <c r="CM397" s="9" t="str">
        <f t="shared" si="156"/>
        <v/>
      </c>
      <c r="CN397" s="9" t="str">
        <f t="shared" si="156"/>
        <v/>
      </c>
      <c r="CO397" s="9" t="str">
        <f t="shared" si="156"/>
        <v/>
      </c>
    </row>
    <row r="398" spans="1:93" s="7" customFormat="1" x14ac:dyDescent="0.15">
      <c r="A398" s="9">
        <v>31034321</v>
      </c>
      <c r="B398" s="9" t="s">
        <v>160</v>
      </c>
      <c r="C398" s="9" t="s">
        <v>289</v>
      </c>
      <c r="D398" s="9">
        <v>18</v>
      </c>
      <c r="E398" s="9" t="str">
        <f t="shared" si="157"/>
        <v>guard4</v>
      </c>
      <c r="F398" s="9">
        <v>9</v>
      </c>
      <c r="G398" s="9" t="s">
        <v>104</v>
      </c>
      <c r="H398" s="9">
        <f>VLOOKUP($L398,怪物模板!$A:$N,MATCH(角色!H$1,模板表头,0),0)</f>
        <v>4</v>
      </c>
      <c r="I398" s="9" t="str">
        <f>VLOOKUP($L398,怪物模板!$A:$N,MATCH(角色!I$1,模板表头,0),0)</f>
        <v>phy</v>
      </c>
      <c r="J398" s="9"/>
      <c r="K398" s="9"/>
      <c r="L398" s="9" t="s">
        <v>399</v>
      </c>
      <c r="M398" s="9" t="str">
        <f>VLOOKUP($L398,怪物模板!$A:$N,MATCH(角色!M$1,模板表头,0),0)</f>
        <v>骷髅法师</v>
      </c>
      <c r="N398" s="9" t="str">
        <f>VLOOKUP($L398,怪物模板!$A:$N,MATCH(角色!N$1,模板表头,0),0)</f>
        <v>统一模板</v>
      </c>
      <c r="O398" s="9" t="str">
        <f>VLOOKUP($L398,怪物模板!$A:$N,MATCH(角色!O$1,模板表头,0),0)</f>
        <v>male</v>
      </c>
      <c r="P398" s="9">
        <v>4</v>
      </c>
      <c r="Q398" s="9">
        <v>3</v>
      </c>
      <c r="R398" s="9">
        <f>VLOOKUP(P398,辅助表!$A$2:$B$10,2,FALSE)</f>
        <v>3</v>
      </c>
      <c r="S398" s="9" t="str">
        <f>VLOOKUP($L398,怪物模板!$A:$N,MATCH(角色!S$1,模板表头,0),0)</f>
        <v>horde</v>
      </c>
      <c r="T398" s="9" t="s">
        <v>39</v>
      </c>
      <c r="U398" s="9"/>
      <c r="V398" s="9" t="s">
        <v>476</v>
      </c>
      <c r="W398" s="9" t="s">
        <v>258</v>
      </c>
      <c r="X398" s="9"/>
      <c r="Y398" s="9"/>
      <c r="Z398" s="9"/>
      <c r="AA398" s="9"/>
      <c r="AB398" s="9">
        <v>99</v>
      </c>
      <c r="AC398" s="9">
        <v>99</v>
      </c>
      <c r="AD398" s="9"/>
      <c r="AE398" s="26">
        <f t="shared" si="128"/>
        <v>3</v>
      </c>
      <c r="AF398" s="26">
        <f t="shared" si="129"/>
        <v>0</v>
      </c>
      <c r="AG398" s="9" t="str">
        <f>VLOOKUP($L398,怪物模板!$A:$N,MATCH(角色!AG$1,模板表头,0),0)</f>
        <v>healer.blood_priest</v>
      </c>
      <c r="AH398" s="9">
        <f>IF(VLOOKUP($L398,怪物模板!$A:$N,MATCH(角色!AH$1,模板表头,0),0)=0,"",VLOOKUP($L398,怪物模板!$A:$N,MATCH(角色!AH$1,模板表头,0),0))</f>
        <v>11999015</v>
      </c>
      <c r="AI398" s="9">
        <f>IF(VLOOKUP($L398,怪物模板!$A:$N,MATCH(角色!AI$1,模板表头,0),0)=0,"",VLOOKUP($L398,怪物模板!$A:$N,MATCH(角色!AI$1,模板表头,0),0))</f>
        <v>11999016</v>
      </c>
      <c r="AJ398" s="9" t="str">
        <f>IF(VLOOKUP($L398,怪物模板!$A:$N,MATCH(角色!AJ$1,模板表头,0),0)=0,"",VLOOKUP($L398,怪物模板!$A:$N,MATCH(角色!AJ$1,模板表头,0),0))</f>
        <v/>
      </c>
      <c r="AK398" s="9" t="str">
        <f>IF(VLOOKUP($L398,怪物模板!$A:$N,MATCH(角色!AK$1,模板表头,0),0)=0,"",VLOOKUP($L398,怪物模板!$A:$N,MATCH(角色!AK$1,模板表头,0),0))</f>
        <v/>
      </c>
      <c r="AL398" s="9" t="str">
        <f>IF(VLOOKUP($L398,怪物模板!$A:$N,MATCH(角色!AL$1,模板表头,0),0)=0,"",VLOOKUP($L398,怪物模板!$A:$N,MATCH(角色!AL$1,模板表头,0),0))</f>
        <v/>
      </c>
      <c r="AM398" s="9" t="str">
        <f>VLOOKUP($L398,怪物模板!$A:$N,MATCH(角色!AM$1,模板表头,0),0)</f>
        <v>skeleton_mage</v>
      </c>
      <c r="AN398" s="9">
        <f>IF(T398="monster",0.8,IF(T398="boss",1.3,IF(T398="entity",1,IF(T398="guard",1.5,1))))</f>
        <v>0.8</v>
      </c>
      <c r="AO398" s="9">
        <v>1</v>
      </c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>
        <f t="shared" ref="BI398:BM398" si="176">BI369</f>
        <v>5000</v>
      </c>
      <c r="BJ398" s="9">
        <f t="shared" si="176"/>
        <v>5000</v>
      </c>
      <c r="BK398" s="9">
        <f t="shared" si="176"/>
        <v>0</v>
      </c>
      <c r="BL398" s="9">
        <f t="shared" si="176"/>
        <v>0</v>
      </c>
      <c r="BM398" s="9">
        <f t="shared" si="176"/>
        <v>20000</v>
      </c>
      <c r="BN398" s="9"/>
      <c r="BO398" s="9"/>
      <c r="BP398" s="9"/>
      <c r="BQ398" s="9"/>
      <c r="BR398" s="9"/>
      <c r="BS398" s="9"/>
      <c r="BT398" s="9"/>
      <c r="BU398" s="9">
        <f t="shared" si="175"/>
        <v>-0.9</v>
      </c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 t="str">
        <f t="shared" si="156"/>
        <v/>
      </c>
      <c r="CH398" s="9" t="str">
        <f t="shared" si="156"/>
        <v/>
      </c>
      <c r="CI398" s="9" t="str">
        <f t="shared" si="156"/>
        <v/>
      </c>
      <c r="CJ398" s="9" t="str">
        <f t="shared" si="156"/>
        <v/>
      </c>
      <c r="CK398" s="9" t="str">
        <f t="shared" si="156"/>
        <v/>
      </c>
      <c r="CL398" s="9" t="str">
        <f t="shared" si="156"/>
        <v/>
      </c>
      <c r="CM398" s="9" t="str">
        <f t="shared" si="156"/>
        <v/>
      </c>
      <c r="CN398" s="9" t="str">
        <f t="shared" si="156"/>
        <v/>
      </c>
      <c r="CO398" s="9" t="str">
        <f t="shared" si="156"/>
        <v/>
      </c>
    </row>
    <row r="399" spans="1:93" s="7" customFormat="1" x14ac:dyDescent="0.15">
      <c r="A399" s="9">
        <v>31034322</v>
      </c>
      <c r="B399" s="9" t="s">
        <v>166</v>
      </c>
      <c r="C399" s="9" t="s">
        <v>288</v>
      </c>
      <c r="D399" s="9">
        <v>20</v>
      </c>
      <c r="E399" s="9" t="str">
        <f t="shared" si="157"/>
        <v>guard4</v>
      </c>
      <c r="F399" s="9">
        <v>10</v>
      </c>
      <c r="G399" s="9" t="s">
        <v>106</v>
      </c>
      <c r="H399" s="9">
        <f>VLOOKUP($L399,怪物模板!$A:$N,MATCH(角色!H$1,模板表头,0),0)</f>
        <v>2</v>
      </c>
      <c r="I399" s="9" t="str">
        <f>VLOOKUP($L399,怪物模板!$A:$N,MATCH(角色!I$1,模板表头,0),0)</f>
        <v>mag</v>
      </c>
      <c r="J399" s="9"/>
      <c r="K399" s="9"/>
      <c r="L399" s="9" t="s">
        <v>405</v>
      </c>
      <c r="M399" s="9" t="str">
        <f>VLOOKUP($L399,怪物模板!$A:$N,MATCH(角色!M$1,模板表头,0),0)</f>
        <v>德古拉</v>
      </c>
      <c r="N399" s="9" t="str">
        <f>VLOOKUP($L399,怪物模板!$A:$N,MATCH(角色!N$1,模板表头,0),0)</f>
        <v>统一BOSS模板</v>
      </c>
      <c r="O399" s="9" t="str">
        <f>VLOOKUP($L399,怪物模板!$A:$N,MATCH(角色!O$1,模板表头,0),0)</f>
        <v>male</v>
      </c>
      <c r="P399" s="9">
        <v>7</v>
      </c>
      <c r="Q399" s="9">
        <v>4</v>
      </c>
      <c r="R399" s="9">
        <f>VLOOKUP(P399,辅助表!$A$2:$B$10,2,FALSE)</f>
        <v>4</v>
      </c>
      <c r="S399" s="9" t="str">
        <f>VLOOKUP($L399,怪物模板!$A:$N,MATCH(角色!S$1,模板表头,0),0)</f>
        <v>chaos</v>
      </c>
      <c r="T399" s="9" t="s">
        <v>27</v>
      </c>
      <c r="U399" s="9" t="s">
        <v>274</v>
      </c>
      <c r="V399" s="9" t="s">
        <v>476</v>
      </c>
      <c r="W399" s="9"/>
      <c r="X399" s="9"/>
      <c r="Y399" s="9"/>
      <c r="Z399" s="9"/>
      <c r="AA399" s="9"/>
      <c r="AB399" s="9">
        <v>99</v>
      </c>
      <c r="AC399" s="9">
        <v>99</v>
      </c>
      <c r="AD399" s="9"/>
      <c r="AE399" s="26">
        <f t="shared" si="128"/>
        <v>20</v>
      </c>
      <c r="AF399" s="26">
        <f t="shared" si="129"/>
        <v>20</v>
      </c>
      <c r="AG399" s="9" t="str">
        <f>VLOOKUP($L399,怪物模板!$A:$N,MATCH(角色!AG$1,模板表头,0),0)</f>
        <v>misc.5skills_is_enemy_there</v>
      </c>
      <c r="AH399" s="9">
        <f>IF(VLOOKUP($L399,怪物模板!$A:$N,MATCH(角色!AH$1,模板表头,0),0)=0,"",VLOOKUP($L399,怪物模板!$A:$N,MATCH(角色!AH$1,模板表头,0),0))</f>
        <v>11660401</v>
      </c>
      <c r="AI399" s="9">
        <f>IF(VLOOKUP($L399,怪物模板!$A:$N,MATCH(角色!AI$1,模板表头,0),0)=0,"",VLOOKUP($L399,怪物模板!$A:$N,MATCH(角色!AI$1,模板表头,0),0))</f>
        <v>11660402</v>
      </c>
      <c r="AJ399" s="9">
        <f>IF(VLOOKUP($L399,怪物模板!$A:$N,MATCH(角色!AJ$1,模板表头,0),0)=0,"",VLOOKUP($L399,怪物模板!$A:$N,MATCH(角色!AJ$1,模板表头,0),0))</f>
        <v>11660403</v>
      </c>
      <c r="AK399" s="9">
        <f>IF(VLOOKUP($L399,怪物模板!$A:$N,MATCH(角色!AK$1,模板表头,0),0)=0,"",VLOOKUP($L399,怪物模板!$A:$N,MATCH(角色!AK$1,模板表头,0),0))</f>
        <v>11660404</v>
      </c>
      <c r="AL399" s="9" t="str">
        <f>IF(VLOOKUP($L399,怪物模板!$A:$N,MATCH(角色!AL$1,模板表头,0),0)=0,"",VLOOKUP($L399,怪物模板!$A:$N,MATCH(角色!AL$1,模板表头,0),0))</f>
        <v/>
      </c>
      <c r="AM399" s="9" t="str">
        <f>VLOOKUP($L399,怪物模板!$A:$N,MATCH(角色!AM$1,模板表头,0),0)</f>
        <v>kil_jaeden</v>
      </c>
      <c r="AN399" s="9">
        <v>1.5</v>
      </c>
      <c r="AO399" s="9">
        <v>1</v>
      </c>
      <c r="AP399" s="9"/>
      <c r="AQ399" s="9"/>
      <c r="AR399" s="9" t="s">
        <v>180</v>
      </c>
      <c r="AS399" s="9"/>
      <c r="AT399" s="9"/>
      <c r="AU399" s="9">
        <v>230011</v>
      </c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>
        <f t="shared" ref="BI399:BM399" si="177">BI370</f>
        <v>-7000</v>
      </c>
      <c r="BJ399" s="9">
        <f t="shared" si="177"/>
        <v>10000</v>
      </c>
      <c r="BK399" s="9">
        <f t="shared" si="177"/>
        <v>0</v>
      </c>
      <c r="BL399" s="9">
        <f t="shared" si="177"/>
        <v>0</v>
      </c>
      <c r="BM399" s="9">
        <f t="shared" si="177"/>
        <v>20000</v>
      </c>
      <c r="BN399" s="9"/>
      <c r="BO399" s="9"/>
      <c r="BP399" s="9"/>
      <c r="BQ399" s="9"/>
      <c r="BR399" s="9"/>
      <c r="BS399" s="9"/>
      <c r="BT399" s="9"/>
      <c r="BU399" s="9" t="str">
        <f t="shared" si="175"/>
        <v/>
      </c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>
        <f t="shared" si="156"/>
        <v>5000</v>
      </c>
      <c r="CH399" s="9">
        <f t="shared" si="156"/>
        <v>5000</v>
      </c>
      <c r="CI399" s="9">
        <f t="shared" si="156"/>
        <v>5000</v>
      </c>
      <c r="CJ399" s="9">
        <f t="shared" si="156"/>
        <v>5000</v>
      </c>
      <c r="CK399" s="9">
        <f t="shared" si="156"/>
        <v>5000</v>
      </c>
      <c r="CL399" s="9">
        <f t="shared" si="156"/>
        <v>5000</v>
      </c>
      <c r="CM399" s="9">
        <f t="shared" si="156"/>
        <v>5000</v>
      </c>
      <c r="CN399" s="9">
        <f t="shared" si="156"/>
        <v>5000</v>
      </c>
      <c r="CO399" s="9">
        <f t="shared" si="156"/>
        <v>5000</v>
      </c>
    </row>
    <row r="400" spans="1:93" s="7" customFormat="1" ht="16.5" customHeight="1" x14ac:dyDescent="0.15">
      <c r="A400" s="9">
        <v>31034323</v>
      </c>
      <c r="B400" s="9" t="s">
        <v>164</v>
      </c>
      <c r="C400" s="9" t="s">
        <v>288</v>
      </c>
      <c r="D400" s="9">
        <v>20</v>
      </c>
      <c r="E400" s="9" t="str">
        <f t="shared" si="157"/>
        <v>guard4</v>
      </c>
      <c r="F400" s="9">
        <v>10</v>
      </c>
      <c r="G400" s="9" t="s">
        <v>105</v>
      </c>
      <c r="H400" s="9">
        <f>VLOOKUP($L400,怪物模板!$A:$N,MATCH(角色!H$1,模板表头,0),0)</f>
        <v>3</v>
      </c>
      <c r="I400" s="9" t="str">
        <f>VLOOKUP($L400,怪物模板!$A:$N,MATCH(角色!I$1,模板表头,0),0)</f>
        <v>mag</v>
      </c>
      <c r="J400" s="9"/>
      <c r="K400" s="9"/>
      <c r="L400" s="9" t="s">
        <v>406</v>
      </c>
      <c r="M400" s="9" t="str">
        <f>VLOOKUP($L400,怪物模板!$A:$N,MATCH(角色!M$1,模板表头,0),0)</f>
        <v>蛇头女妖</v>
      </c>
      <c r="N400" s="9" t="str">
        <f>VLOOKUP($L400,怪物模板!$A:$N,MATCH(角色!N$1,模板表头,0),0)</f>
        <v>BOSS特别4技能版，带禁锢技能，龙卷风必定击飞</v>
      </c>
      <c r="O400" s="9" t="str">
        <f>VLOOKUP($L400,怪物模板!$A:$N,MATCH(角色!O$1,模板表头,0),0)</f>
        <v>female</v>
      </c>
      <c r="P400" s="9">
        <v>6</v>
      </c>
      <c r="Q400" s="9">
        <v>3</v>
      </c>
      <c r="R400" s="9">
        <f>VLOOKUP(P400,辅助表!$A$2:$B$10,2,FALSE)</f>
        <v>4</v>
      </c>
      <c r="S400" s="9" t="str">
        <f>VLOOKUP($L400,怪物模板!$A:$N,MATCH(角色!S$1,模板表头,0),0)</f>
        <v>chaos</v>
      </c>
      <c r="T400" s="9" t="s">
        <v>176</v>
      </c>
      <c r="U400" s="9"/>
      <c r="V400" s="9" t="s">
        <v>476</v>
      </c>
      <c r="W400" s="9" t="s">
        <v>258</v>
      </c>
      <c r="X400" s="9"/>
      <c r="Y400" s="9"/>
      <c r="Z400" s="9"/>
      <c r="AA400" s="9"/>
      <c r="AB400" s="9">
        <v>99</v>
      </c>
      <c r="AC400" s="9">
        <v>99</v>
      </c>
      <c r="AD400" s="9"/>
      <c r="AE400" s="26">
        <f t="shared" si="128"/>
        <v>3</v>
      </c>
      <c r="AF400" s="26">
        <f t="shared" si="129"/>
        <v>0</v>
      </c>
      <c r="AG400" s="9" t="str">
        <f>VLOOKUP($L400,怪物模板!$A:$N,MATCH(角色!AG$1,模板表头,0),0)</f>
        <v>misc.5skills</v>
      </c>
      <c r="AH400" s="9">
        <f>IF(VLOOKUP($L400,怪物模板!$A:$N,MATCH(角色!AH$1,模板表头,0),0)=0,"",VLOOKUP($L400,怪物模板!$A:$N,MATCH(角色!AH$1,模板表头,0),0))</f>
        <v>11660101</v>
      </c>
      <c r="AI400" s="9">
        <f>IF(VLOOKUP($L400,怪物模板!$A:$N,MATCH(角色!AI$1,模板表头,0),0)=0,"",VLOOKUP($L400,怪物模板!$A:$N,MATCH(角色!AI$1,模板表头,0),0))</f>
        <v>11999524</v>
      </c>
      <c r="AJ400" s="9">
        <f>IF(VLOOKUP($L400,怪物模板!$A:$N,MATCH(角色!AJ$1,模板表头,0),0)=0,"",VLOOKUP($L400,怪物模板!$A:$N,MATCH(角色!AJ$1,模板表头,0),0))</f>
        <v>11660103</v>
      </c>
      <c r="AK400" s="9">
        <f>IF(VLOOKUP($L400,怪物模板!$A:$N,MATCH(角色!AK$1,模板表头,0),0)=0,"",VLOOKUP($L400,怪物模板!$A:$N,MATCH(角色!AK$1,模板表头,0),0))</f>
        <v>11999529</v>
      </c>
      <c r="AL400" s="9">
        <f>IF(VLOOKUP($L400,怪物模板!$A:$N,MATCH(角色!AL$1,模板表头,0),0)=0,"",VLOOKUP($L400,怪物模板!$A:$N,MATCH(角色!AL$1,模板表头,0),0))</f>
        <v>11999525</v>
      </c>
      <c r="AM400" s="9" t="str">
        <f>VLOOKUP($L400,怪物模板!$A:$N,MATCH(角色!AM$1,模板表头,0),0)</f>
        <v>vashj_boss</v>
      </c>
      <c r="AN400" s="9">
        <v>1</v>
      </c>
      <c r="AO400" s="9">
        <v>1</v>
      </c>
      <c r="AP400" s="9"/>
      <c r="AQ400" s="9"/>
      <c r="AR400" s="9"/>
      <c r="AS400" s="9"/>
      <c r="AT400" s="9"/>
      <c r="AU400" s="9">
        <v>230011</v>
      </c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>
        <f t="shared" ref="BI400:BM400" si="178">BI371</f>
        <v>5000</v>
      </c>
      <c r="BJ400" s="9">
        <f t="shared" si="178"/>
        <v>5000</v>
      </c>
      <c r="BK400" s="9">
        <f t="shared" si="178"/>
        <v>0</v>
      </c>
      <c r="BL400" s="9">
        <f t="shared" si="178"/>
        <v>0</v>
      </c>
      <c r="BM400" s="9">
        <f t="shared" si="178"/>
        <v>20000</v>
      </c>
      <c r="BN400" s="9"/>
      <c r="BO400" s="9"/>
      <c r="BP400" s="9"/>
      <c r="BQ400" s="9"/>
      <c r="BR400" s="9"/>
      <c r="BS400" s="9"/>
      <c r="BT400" s="9"/>
      <c r="BU400" s="9" t="str">
        <f t="shared" si="175"/>
        <v/>
      </c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 t="str">
        <f t="shared" si="156"/>
        <v/>
      </c>
      <c r="CH400" s="9" t="str">
        <f t="shared" si="156"/>
        <v/>
      </c>
      <c r="CI400" s="9" t="str">
        <f t="shared" si="156"/>
        <v/>
      </c>
      <c r="CJ400" s="9" t="str">
        <f t="shared" si="156"/>
        <v/>
      </c>
      <c r="CK400" s="9" t="str">
        <f t="shared" si="156"/>
        <v/>
      </c>
      <c r="CL400" s="9" t="str">
        <f t="shared" si="156"/>
        <v/>
      </c>
      <c r="CM400" s="9" t="str">
        <f t="shared" si="156"/>
        <v/>
      </c>
      <c r="CN400" s="9" t="str">
        <f t="shared" si="156"/>
        <v/>
      </c>
      <c r="CO400" s="9" t="str">
        <f t="shared" si="156"/>
        <v/>
      </c>
    </row>
    <row r="401" spans="1:93" s="7" customFormat="1" x14ac:dyDescent="0.15">
      <c r="A401" s="9">
        <v>31034324</v>
      </c>
      <c r="B401" s="9" t="s">
        <v>165</v>
      </c>
      <c r="C401" s="9" t="s">
        <v>288</v>
      </c>
      <c r="D401" s="9">
        <v>20</v>
      </c>
      <c r="E401" s="9" t="str">
        <f t="shared" si="157"/>
        <v>guard4</v>
      </c>
      <c r="F401" s="9">
        <v>10</v>
      </c>
      <c r="G401" s="9" t="s">
        <v>106</v>
      </c>
      <c r="H401" s="9">
        <f>VLOOKUP($L401,怪物模板!$A:$N,MATCH(角色!H$1,模板表头,0),0)</f>
        <v>2</v>
      </c>
      <c r="I401" s="9" t="str">
        <f>VLOOKUP($L401,怪物模板!$A:$N,MATCH(角色!I$1,模板表头,0),0)</f>
        <v>phy</v>
      </c>
      <c r="J401" s="9"/>
      <c r="K401" s="9"/>
      <c r="L401" s="9" t="s">
        <v>419</v>
      </c>
      <c r="M401" s="9" t="str">
        <f>VLOOKUP($L401,怪物模板!$A:$N,MATCH(角色!M$1,模板表头,0),0)</f>
        <v>无对应英雄</v>
      </c>
      <c r="N401" s="9" t="str">
        <f>VLOOKUP($L401,怪物模板!$A:$N,MATCH(角色!N$1,模板表头,0),0)</f>
        <v>特别BOSS版</v>
      </c>
      <c r="O401" s="9" t="str">
        <f>VLOOKUP($L401,怪物模板!$A:$N,MATCH(角色!O$1,模板表头,0),0)</f>
        <v>male</v>
      </c>
      <c r="P401" s="9">
        <v>5</v>
      </c>
      <c r="Q401" s="9">
        <v>3</v>
      </c>
      <c r="R401" s="9">
        <f>VLOOKUP(P401,辅助表!$A$2:$B$10,2,FALSE)</f>
        <v>3</v>
      </c>
      <c r="S401" s="9" t="str">
        <f>VLOOKUP($L401,怪物模板!$A:$N,MATCH(角色!S$1,模板表头,0),0)</f>
        <v>horde</v>
      </c>
      <c r="T401" s="9" t="s">
        <v>27</v>
      </c>
      <c r="U401" s="9" t="s">
        <v>274</v>
      </c>
      <c r="V401" s="9" t="s">
        <v>476</v>
      </c>
      <c r="W401" s="9" t="s">
        <v>258</v>
      </c>
      <c r="X401" s="9"/>
      <c r="Y401" s="9"/>
      <c r="Z401" s="9"/>
      <c r="AA401" s="9"/>
      <c r="AB401" s="9">
        <v>99</v>
      </c>
      <c r="AC401" s="9">
        <v>99</v>
      </c>
      <c r="AD401" s="9"/>
      <c r="AE401" s="26">
        <f t="shared" si="128"/>
        <v>20</v>
      </c>
      <c r="AF401" s="26">
        <f t="shared" si="129"/>
        <v>20</v>
      </c>
      <c r="AG401" s="9" t="str">
        <f>VLOOKUP($L401,怪物模板!$A:$N,MATCH(角色!AG$1,模板表头,0),0)</f>
        <v>melee.taranzhu</v>
      </c>
      <c r="AH401" s="9">
        <f>IF(VLOOKUP($L401,怪物模板!$A:$N,MATCH(角色!AH$1,模板表头,0),0)=0,"",VLOOKUP($L401,怪物模板!$A:$N,MATCH(角色!AH$1,模板表头,0),0))</f>
        <v>11999548</v>
      </c>
      <c r="AI401" s="9">
        <f>IF(VLOOKUP($L401,怪物模板!$A:$N,MATCH(角色!AI$1,模板表头,0),0)=0,"",VLOOKUP($L401,怪物模板!$A:$N,MATCH(角色!AI$1,模板表头,0),0))</f>
        <v>11999522</v>
      </c>
      <c r="AJ401" s="9">
        <f>IF(VLOOKUP($L401,怪物模板!$A:$N,MATCH(角色!AJ$1,模板表头,0),0)=0,"",VLOOKUP($L401,怪物模板!$A:$N,MATCH(角色!AJ$1,模板表头,0),0))</f>
        <v>11999523</v>
      </c>
      <c r="AK401" s="9">
        <f>IF(VLOOKUP($L401,怪物模板!$A:$N,MATCH(角色!AK$1,模板表头,0),0)=0,"",VLOOKUP($L401,怪物模板!$A:$N,MATCH(角色!AK$1,模板表头,0),0))</f>
        <v>11999505</v>
      </c>
      <c r="AL401" s="9" t="str">
        <f>IF(VLOOKUP($L401,怪物模板!$A:$N,MATCH(角色!AL$1,模板表头,0),0)=0,"",VLOOKUP($L401,怪物模板!$A:$N,MATCH(角色!AL$1,模板表头,0),0))</f>
        <v/>
      </c>
      <c r="AM401" s="9" t="str">
        <f>VLOOKUP($L401,怪物模板!$A:$N,MATCH(角色!AM$1,模板表头,0),0)</f>
        <v>taranzhu_boss</v>
      </c>
      <c r="AN401" s="9">
        <v>1</v>
      </c>
      <c r="AO401" s="9">
        <v>1</v>
      </c>
      <c r="AP401" s="9"/>
      <c r="AQ401" s="9"/>
      <c r="AR401" s="9"/>
      <c r="AS401" s="9"/>
      <c r="AT401" s="9"/>
      <c r="AU401" s="9">
        <v>230021</v>
      </c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>
        <f t="shared" ref="BI401:BM401" si="179">BI372</f>
        <v>-7000</v>
      </c>
      <c r="BJ401" s="9">
        <f t="shared" si="179"/>
        <v>10000</v>
      </c>
      <c r="BK401" s="9">
        <f t="shared" si="179"/>
        <v>0</v>
      </c>
      <c r="BL401" s="9">
        <f t="shared" si="179"/>
        <v>0</v>
      </c>
      <c r="BM401" s="9">
        <f t="shared" si="179"/>
        <v>20000</v>
      </c>
      <c r="BN401" s="9"/>
      <c r="BO401" s="9"/>
      <c r="BP401" s="9"/>
      <c r="BQ401" s="9"/>
      <c r="BR401" s="9"/>
      <c r="BS401" s="9"/>
      <c r="BT401" s="9"/>
      <c r="BU401" s="9" t="str">
        <f t="shared" si="175"/>
        <v/>
      </c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>
        <f t="shared" si="156"/>
        <v>5000</v>
      </c>
      <c r="CH401" s="9">
        <f t="shared" si="156"/>
        <v>5000</v>
      </c>
      <c r="CI401" s="9">
        <f t="shared" si="156"/>
        <v>5000</v>
      </c>
      <c r="CJ401" s="9">
        <f t="shared" si="156"/>
        <v>5000</v>
      </c>
      <c r="CK401" s="9">
        <f t="shared" si="156"/>
        <v>5000</v>
      </c>
      <c r="CL401" s="9">
        <f t="shared" si="156"/>
        <v>5000</v>
      </c>
      <c r="CM401" s="9">
        <f t="shared" si="156"/>
        <v>5000</v>
      </c>
      <c r="CN401" s="9">
        <f t="shared" si="156"/>
        <v>5000</v>
      </c>
      <c r="CO401" s="9">
        <f t="shared" si="156"/>
        <v>5000</v>
      </c>
    </row>
    <row r="402" spans="1:93" s="7" customFormat="1" x14ac:dyDescent="0.15">
      <c r="A402" s="9">
        <v>31034325</v>
      </c>
      <c r="B402" s="9" t="s">
        <v>88</v>
      </c>
      <c r="C402" s="9" t="s">
        <v>288</v>
      </c>
      <c r="D402" s="9">
        <v>20</v>
      </c>
      <c r="E402" s="9" t="str">
        <f t="shared" si="157"/>
        <v>guard4</v>
      </c>
      <c r="F402" s="9">
        <v>10</v>
      </c>
      <c r="G402" s="9" t="s">
        <v>105</v>
      </c>
      <c r="H402" s="9">
        <f>VLOOKUP($L402,怪物模板!$A:$N,MATCH(角色!H$1,模板表头,0),0)</f>
        <v>3</v>
      </c>
      <c r="I402" s="9" t="str">
        <f>VLOOKUP($L402,怪物模板!$A:$N,MATCH(角色!I$1,模板表头,0),0)</f>
        <v>mag</v>
      </c>
      <c r="J402" s="9"/>
      <c r="K402" s="9"/>
      <c r="L402" s="9" t="s">
        <v>379</v>
      </c>
      <c r="M402" s="9" t="str">
        <f>VLOOKUP($L402,怪物模板!$A:$N,MATCH(角色!M$1,模板表头,0),0)</f>
        <v>瘟疫骑士</v>
      </c>
      <c r="N402" s="9" t="str">
        <f>VLOOKUP($L402,怪物模板!$A:$N,MATCH(角色!N$1,模板表头,0),0)</f>
        <v>同英雄技能</v>
      </c>
      <c r="O402" s="9" t="str">
        <f>VLOOKUP($L402,怪物模板!$A:$N,MATCH(角色!O$1,模板表头,0),0)</f>
        <v>female</v>
      </c>
      <c r="P402" s="9">
        <v>4</v>
      </c>
      <c r="Q402" s="9">
        <v>3</v>
      </c>
      <c r="R402" s="9">
        <f>VLOOKUP(P402,辅助表!$A$2:$B$10,2,FALSE)</f>
        <v>3</v>
      </c>
      <c r="S402" s="9" t="str">
        <f>VLOOKUP($L402,怪物模板!$A:$N,MATCH(角色!S$1,模板表头,0),0)</f>
        <v>chaos</v>
      </c>
      <c r="T402" s="9" t="s">
        <v>176</v>
      </c>
      <c r="U402" s="9"/>
      <c r="V402" s="9" t="s">
        <v>476</v>
      </c>
      <c r="W402" s="9" t="s">
        <v>258</v>
      </c>
      <c r="X402" s="9"/>
      <c r="Y402" s="9"/>
      <c r="Z402" s="9"/>
      <c r="AA402" s="9"/>
      <c r="AB402" s="9">
        <v>99</v>
      </c>
      <c r="AC402" s="9">
        <v>99</v>
      </c>
      <c r="AD402" s="9"/>
      <c r="AE402" s="26">
        <f t="shared" si="128"/>
        <v>3</v>
      </c>
      <c r="AF402" s="26">
        <f t="shared" si="129"/>
        <v>0</v>
      </c>
      <c r="AG402" s="9" t="str">
        <f>VLOOKUP($L402,怪物模板!$A:$N,MATCH(角色!AG$1,模板表头,0),0)</f>
        <v>misc.5skills</v>
      </c>
      <c r="AH402" s="9">
        <f>IF(VLOOKUP($L402,怪物模板!$A:$N,MATCH(角色!AH$1,模板表头,0),0)=0,"",VLOOKUP($L402,怪物模板!$A:$N,MATCH(角色!AH$1,模板表头,0),0))</f>
        <v>11860101</v>
      </c>
      <c r="AI402" s="9">
        <f>IF(VLOOKUP($L402,怪物模板!$A:$N,MATCH(角色!AI$1,模板表头,0),0)=0,"",VLOOKUP($L402,怪物模板!$A:$N,MATCH(角色!AI$1,模板表头,0),0))</f>
        <v>11860102</v>
      </c>
      <c r="AJ402" s="9">
        <f>IF(VLOOKUP($L402,怪物模板!$A:$N,MATCH(角色!AJ$1,模板表头,0),0)=0,"",VLOOKUP($L402,怪物模板!$A:$N,MATCH(角色!AJ$1,模板表头,0),0))</f>
        <v>11860103</v>
      </c>
      <c r="AK402" s="9" t="str">
        <f>IF(VLOOKUP($L402,怪物模板!$A:$N,MATCH(角色!AK$1,模板表头,0),0)=0,"",VLOOKUP($L402,怪物模板!$A:$N,MATCH(角色!AK$1,模板表头,0),0))</f>
        <v/>
      </c>
      <c r="AL402" s="9" t="str">
        <f>IF(VLOOKUP($L402,怪物模板!$A:$N,MATCH(角色!AL$1,模板表头,0),0)=0,"",VLOOKUP($L402,怪物模板!$A:$N,MATCH(角色!AL$1,模板表头,0),0))</f>
        <v/>
      </c>
      <c r="AM402" s="9" t="str">
        <f>VLOOKUP($L402,怪物模板!$A:$N,MATCH(角色!AM$1,模板表头,0),0)</f>
        <v>sylvanas</v>
      </c>
      <c r="AN402" s="9">
        <v>1</v>
      </c>
      <c r="AO402" s="9">
        <v>1</v>
      </c>
      <c r="AP402" s="9"/>
      <c r="AQ402" s="9"/>
      <c r="AR402" s="9"/>
      <c r="AS402" s="9"/>
      <c r="AT402" s="9"/>
      <c r="AU402" s="9">
        <v>230011</v>
      </c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>
        <f t="shared" ref="BI402:BM402" si="180">BI373</f>
        <v>5000</v>
      </c>
      <c r="BJ402" s="9">
        <f t="shared" si="180"/>
        <v>5000</v>
      </c>
      <c r="BK402" s="9">
        <f t="shared" si="180"/>
        <v>0</v>
      </c>
      <c r="BL402" s="9">
        <f t="shared" si="180"/>
        <v>0</v>
      </c>
      <c r="BM402" s="9">
        <f t="shared" si="180"/>
        <v>20000</v>
      </c>
      <c r="BN402" s="9"/>
      <c r="BO402" s="9"/>
      <c r="BP402" s="9"/>
      <c r="BQ402" s="9"/>
      <c r="BR402" s="9"/>
      <c r="BS402" s="9"/>
      <c r="BT402" s="9"/>
      <c r="BU402" s="9" t="str">
        <f t="shared" si="175"/>
        <v/>
      </c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 t="str">
        <f t="shared" si="156"/>
        <v/>
      </c>
      <c r="CH402" s="9" t="str">
        <f t="shared" si="156"/>
        <v/>
      </c>
      <c r="CI402" s="9" t="str">
        <f t="shared" si="156"/>
        <v/>
      </c>
      <c r="CJ402" s="9" t="str">
        <f t="shared" si="156"/>
        <v/>
      </c>
      <c r="CK402" s="9" t="str">
        <f t="shared" si="156"/>
        <v/>
      </c>
      <c r="CL402" s="9" t="str">
        <f t="shared" si="156"/>
        <v/>
      </c>
      <c r="CM402" s="9" t="str">
        <f t="shared" si="156"/>
        <v/>
      </c>
      <c r="CN402" s="9" t="str">
        <f t="shared" si="156"/>
        <v/>
      </c>
      <c r="CO402" s="9" t="str">
        <f t="shared" si="156"/>
        <v/>
      </c>
    </row>
    <row r="403" spans="1:93" s="7" customFormat="1" ht="16.5" customHeight="1" x14ac:dyDescent="0.15">
      <c r="A403" s="9">
        <v>31034341</v>
      </c>
      <c r="B403" s="9" t="s">
        <v>168</v>
      </c>
      <c r="C403" s="9" t="s">
        <v>63</v>
      </c>
      <c r="D403" s="9">
        <v>1</v>
      </c>
      <c r="E403" s="9" t="str">
        <f t="shared" si="157"/>
        <v>guard4</v>
      </c>
      <c r="F403" s="9">
        <v>1</v>
      </c>
      <c r="G403" s="9" t="s">
        <v>105</v>
      </c>
      <c r="H403" s="9">
        <f>VLOOKUP($L403,怪物模板!$A:$N,MATCH(角色!H$1,模板表头,0),0)</f>
        <v>2</v>
      </c>
      <c r="I403" s="9" t="str">
        <f>VLOOKUP($L403,怪物模板!$A:$N,MATCH(角色!I$1,模板表头,0),0)</f>
        <v>mix</v>
      </c>
      <c r="J403" s="9"/>
      <c r="K403" s="9"/>
      <c r="L403" s="9" t="s">
        <v>397</v>
      </c>
      <c r="M403" s="9" t="str">
        <f>VLOOKUP($L403,怪物模板!$A:$N,MATCH(角色!M$1,模板表头,0),0)</f>
        <v>无对应英雄</v>
      </c>
      <c r="N403" s="9" t="str">
        <f>VLOOKUP($L403,怪物模板!$A:$N,MATCH(角色!N$1,模板表头,0),0)</f>
        <v>无技能</v>
      </c>
      <c r="O403" s="9" t="str">
        <f>VLOOKUP($L403,怪物模板!$A:$N,MATCH(角色!O$1,模板表头,0),0)</f>
        <v>male</v>
      </c>
      <c r="P403" s="9">
        <v>1</v>
      </c>
      <c r="Q403" s="9">
        <v>5</v>
      </c>
      <c r="R403" s="9">
        <f>VLOOKUP(P403,辅助表!$A$2:$B$10,2,FALSE)</f>
        <v>1</v>
      </c>
      <c r="S403" s="9" t="str">
        <f>VLOOKUP($L403,怪物模板!$A:$N,MATCH(角色!S$1,模板表头,0),0)</f>
        <v>order</v>
      </c>
      <c r="T403" s="9" t="s">
        <v>95</v>
      </c>
      <c r="U403" s="9"/>
      <c r="V403" s="9" t="s">
        <v>24</v>
      </c>
      <c r="W403" s="9" t="s">
        <v>170</v>
      </c>
      <c r="X403" s="9" t="s">
        <v>476</v>
      </c>
      <c r="Y403" s="9"/>
      <c r="Z403" s="9"/>
      <c r="AA403" s="9"/>
      <c r="AB403" s="9">
        <v>99</v>
      </c>
      <c r="AC403" s="9">
        <v>99</v>
      </c>
      <c r="AD403" s="9">
        <v>19</v>
      </c>
      <c r="AE403" s="26">
        <f t="shared" si="128"/>
        <v>3</v>
      </c>
      <c r="AF403" s="26">
        <f t="shared" si="129"/>
        <v>0</v>
      </c>
      <c r="AG403" s="9" t="str">
        <f>VLOOKUP($L403,怪物模板!$A:$N,MATCH(角色!AG$1,模板表头,0),0)</f>
        <v>misc.entity</v>
      </c>
      <c r="AH403" s="9" t="str">
        <f>IF(VLOOKUP($L403,怪物模板!$A:$N,MATCH(角色!AH$1,模板表头,0),0)=0,"",VLOOKUP($L403,怪物模板!$A:$N,MATCH(角色!AH$1,模板表头,0),0))</f>
        <v/>
      </c>
      <c r="AI403" s="9" t="str">
        <f>IF(VLOOKUP($L403,怪物模板!$A:$N,MATCH(角色!AI$1,模板表头,0),0)=0,"",VLOOKUP($L403,怪物模板!$A:$N,MATCH(角色!AI$1,模板表头,0),0))</f>
        <v/>
      </c>
      <c r="AJ403" s="9" t="str">
        <f>IF(VLOOKUP($L403,怪物模板!$A:$N,MATCH(角色!AJ$1,模板表头,0),0)=0,"",VLOOKUP($L403,怪物模板!$A:$N,MATCH(角色!AJ$1,模板表头,0),0))</f>
        <v/>
      </c>
      <c r="AK403" s="9" t="str">
        <f>IF(VLOOKUP($L403,怪物模板!$A:$N,MATCH(角色!AK$1,模板表头,0),0)=0,"",VLOOKUP($L403,怪物模板!$A:$N,MATCH(角色!AK$1,模板表头,0),0))</f>
        <v/>
      </c>
      <c r="AL403" s="9" t="str">
        <f>IF(VLOOKUP($L403,怪物模板!$A:$N,MATCH(角色!AL$1,模板表头,0),0)=0,"",VLOOKUP($L403,怪物模板!$A:$N,MATCH(角色!AL$1,模板表头,0),0))</f>
        <v/>
      </c>
      <c r="AM403" s="9" t="str">
        <f>VLOOKUP($L403,怪物模板!$A:$N,MATCH(角色!AM$1,模板表头,0),0)</f>
        <v>devils_door_new</v>
      </c>
      <c r="AN403" s="9">
        <v>1</v>
      </c>
      <c r="AO403" s="9">
        <v>1</v>
      </c>
      <c r="AP403" s="9" t="s">
        <v>173</v>
      </c>
      <c r="AQ403" s="9"/>
      <c r="AR403" s="9"/>
      <c r="AS403" s="9">
        <v>92430403</v>
      </c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>
        <f t="shared" ref="BI403:BM403" si="181">BI374</f>
        <v>10000</v>
      </c>
      <c r="BJ403" s="9">
        <f t="shared" si="181"/>
        <v>0</v>
      </c>
      <c r="BK403" s="9">
        <f t="shared" si="181"/>
        <v>0</v>
      </c>
      <c r="BL403" s="9">
        <f t="shared" si="181"/>
        <v>0</v>
      </c>
      <c r="BM403" s="9">
        <f t="shared" si="181"/>
        <v>0</v>
      </c>
      <c r="BN403" s="9"/>
      <c r="BO403" s="9"/>
      <c r="BP403" s="9"/>
      <c r="BQ403" s="9"/>
      <c r="BR403" s="9"/>
      <c r="BS403" s="9"/>
      <c r="BT403" s="9"/>
      <c r="BU403" s="9" t="str">
        <f t="shared" si="175"/>
        <v/>
      </c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 t="str">
        <f t="shared" si="156"/>
        <v/>
      </c>
      <c r="CH403" s="9" t="str">
        <f t="shared" si="156"/>
        <v/>
      </c>
      <c r="CI403" s="9" t="str">
        <f t="shared" si="156"/>
        <v/>
      </c>
      <c r="CJ403" s="9" t="str">
        <f t="shared" si="156"/>
        <v/>
      </c>
      <c r="CK403" s="9" t="str">
        <f t="shared" si="156"/>
        <v/>
      </c>
      <c r="CL403" s="9" t="str">
        <f t="shared" si="156"/>
        <v/>
      </c>
      <c r="CM403" s="9" t="str">
        <f t="shared" si="156"/>
        <v/>
      </c>
      <c r="CN403" s="9" t="str">
        <f t="shared" si="156"/>
        <v/>
      </c>
      <c r="CO403" s="9" t="str">
        <f t="shared" si="156"/>
        <v/>
      </c>
    </row>
    <row r="404" spans="1:93" s="7" customFormat="1" ht="16.5" customHeight="1" x14ac:dyDescent="0.15">
      <c r="A404" s="9">
        <v>31034342</v>
      </c>
      <c r="B404" s="9" t="s">
        <v>168</v>
      </c>
      <c r="C404" s="9" t="s">
        <v>64</v>
      </c>
      <c r="D404" s="9">
        <v>1</v>
      </c>
      <c r="E404" s="9" t="str">
        <f t="shared" si="157"/>
        <v>guard4</v>
      </c>
      <c r="F404" s="9">
        <v>1</v>
      </c>
      <c r="G404" s="9" t="s">
        <v>105</v>
      </c>
      <c r="H404" s="9">
        <f>VLOOKUP($L404,怪物模板!$A:$N,MATCH(角色!H$1,模板表头,0),0)</f>
        <v>2</v>
      </c>
      <c r="I404" s="9" t="str">
        <f>VLOOKUP($L404,怪物模板!$A:$N,MATCH(角色!I$1,模板表头,0),0)</f>
        <v>mix</v>
      </c>
      <c r="J404" s="9"/>
      <c r="K404" s="9"/>
      <c r="L404" s="9" t="s">
        <v>424</v>
      </c>
      <c r="M404" s="9" t="str">
        <f>VLOOKUP($L404,怪物模板!$A:$N,MATCH(角色!M$1,模板表头,0),0)</f>
        <v>无对应英雄</v>
      </c>
      <c r="N404" s="9" t="str">
        <f>VLOOKUP($L404,怪物模板!$A:$N,MATCH(角色!N$1,模板表头,0),0)</f>
        <v>无技能</v>
      </c>
      <c r="O404" s="9" t="str">
        <f>VLOOKUP($L404,怪物模板!$A:$N,MATCH(角色!O$1,模板表头,0),0)</f>
        <v>male</v>
      </c>
      <c r="P404" s="9">
        <v>1</v>
      </c>
      <c r="Q404" s="9">
        <v>5</v>
      </c>
      <c r="R404" s="9">
        <f>VLOOKUP(P404,辅助表!$A$2:$B$10,2,FALSE)</f>
        <v>1</v>
      </c>
      <c r="S404" s="9" t="str">
        <f>VLOOKUP($L404,怪物模板!$A:$N,MATCH(角色!S$1,模板表头,0),0)</f>
        <v>order</v>
      </c>
      <c r="T404" s="9" t="s">
        <v>95</v>
      </c>
      <c r="U404" s="9"/>
      <c r="V404" s="9" t="s">
        <v>24</v>
      </c>
      <c r="W404" s="9" t="s">
        <v>170</v>
      </c>
      <c r="X404" s="9" t="s">
        <v>476</v>
      </c>
      <c r="Y404" s="9"/>
      <c r="Z404" s="9"/>
      <c r="AA404" s="9"/>
      <c r="AB404" s="9">
        <v>99</v>
      </c>
      <c r="AC404" s="9">
        <v>99</v>
      </c>
      <c r="AD404" s="9">
        <v>19</v>
      </c>
      <c r="AE404" s="26">
        <f t="shared" si="128"/>
        <v>3</v>
      </c>
      <c r="AF404" s="26">
        <f t="shared" si="129"/>
        <v>0</v>
      </c>
      <c r="AG404" s="9" t="str">
        <f>VLOOKUP($L404,怪物模板!$A:$N,MATCH(角色!AG$1,模板表头,0),0)</f>
        <v>misc.entity</v>
      </c>
      <c r="AH404" s="9" t="str">
        <f>IF(VLOOKUP($L404,怪物模板!$A:$N,MATCH(角色!AH$1,模板表头,0),0)=0,"",VLOOKUP($L404,怪物模板!$A:$N,MATCH(角色!AH$1,模板表头,0),0))</f>
        <v/>
      </c>
      <c r="AI404" s="9" t="str">
        <f>IF(VLOOKUP($L404,怪物模板!$A:$N,MATCH(角色!AI$1,模板表头,0),0)=0,"",VLOOKUP($L404,怪物模板!$A:$N,MATCH(角色!AI$1,模板表头,0),0))</f>
        <v/>
      </c>
      <c r="AJ404" s="9" t="str">
        <f>IF(VLOOKUP($L404,怪物模板!$A:$N,MATCH(角色!AJ$1,模板表头,0),0)=0,"",VLOOKUP($L404,怪物模板!$A:$N,MATCH(角色!AJ$1,模板表头,0),0))</f>
        <v/>
      </c>
      <c r="AK404" s="9" t="str">
        <f>IF(VLOOKUP($L404,怪物模板!$A:$N,MATCH(角色!AK$1,模板表头,0),0)=0,"",VLOOKUP($L404,怪物模板!$A:$N,MATCH(角色!AK$1,模板表头,0),0))</f>
        <v/>
      </c>
      <c r="AL404" s="9" t="str">
        <f>IF(VLOOKUP($L404,怪物模板!$A:$N,MATCH(角色!AL$1,模板表头,0),0)=0,"",VLOOKUP($L404,怪物模板!$A:$N,MATCH(角色!AL$1,模板表头,0),0))</f>
        <v/>
      </c>
      <c r="AM404" s="9" t="str">
        <f>VLOOKUP($L404,怪物模板!$A:$N,MATCH(角色!AM$1,模板表头,0),0)</f>
        <v>devils_door_new</v>
      </c>
      <c r="AN404" s="9">
        <v>1</v>
      </c>
      <c r="AO404" s="9">
        <v>1</v>
      </c>
      <c r="AP404" s="9" t="s">
        <v>173</v>
      </c>
      <c r="AQ404" s="9"/>
      <c r="AR404" s="9"/>
      <c r="AS404" s="9">
        <v>92430403</v>
      </c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>
        <f t="shared" ref="BI404:BM404" si="182">BI375</f>
        <v>10000</v>
      </c>
      <c r="BJ404" s="9">
        <f t="shared" si="182"/>
        <v>0</v>
      </c>
      <c r="BK404" s="9">
        <f t="shared" si="182"/>
        <v>0</v>
      </c>
      <c r="BL404" s="9">
        <f t="shared" si="182"/>
        <v>0</v>
      </c>
      <c r="BM404" s="9">
        <f t="shared" si="182"/>
        <v>0</v>
      </c>
      <c r="BN404" s="9"/>
      <c r="BO404" s="9"/>
      <c r="BP404" s="9"/>
      <c r="BQ404" s="9"/>
      <c r="BR404" s="9"/>
      <c r="BS404" s="9"/>
      <c r="BT404" s="9"/>
      <c r="BU404" s="9" t="str">
        <f t="shared" si="175"/>
        <v/>
      </c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 t="str">
        <f t="shared" si="156"/>
        <v/>
      </c>
      <c r="CH404" s="9" t="str">
        <f t="shared" si="156"/>
        <v/>
      </c>
      <c r="CI404" s="9" t="str">
        <f t="shared" si="156"/>
        <v/>
      </c>
      <c r="CJ404" s="9" t="str">
        <f t="shared" si="156"/>
        <v/>
      </c>
      <c r="CK404" s="9" t="str">
        <f t="shared" si="156"/>
        <v/>
      </c>
      <c r="CL404" s="9" t="str">
        <f t="shared" si="156"/>
        <v/>
      </c>
      <c r="CM404" s="9" t="str">
        <f t="shared" si="156"/>
        <v/>
      </c>
      <c r="CN404" s="9" t="str">
        <f t="shared" si="156"/>
        <v/>
      </c>
      <c r="CO404" s="9" t="str">
        <f t="shared" si="156"/>
        <v/>
      </c>
    </row>
    <row r="405" spans="1:93" s="7" customFormat="1" ht="16.5" customHeight="1" x14ac:dyDescent="0.15">
      <c r="A405" s="9">
        <v>31034343</v>
      </c>
      <c r="B405" s="9" t="s">
        <v>168</v>
      </c>
      <c r="C405" s="9" t="s">
        <v>65</v>
      </c>
      <c r="D405" s="9">
        <v>1</v>
      </c>
      <c r="E405" s="9" t="str">
        <f t="shared" si="157"/>
        <v>guard4</v>
      </c>
      <c r="F405" s="9">
        <v>1</v>
      </c>
      <c r="G405" s="9" t="s">
        <v>105</v>
      </c>
      <c r="H405" s="9">
        <f>VLOOKUP($L405,怪物模板!$A:$N,MATCH(角色!H$1,模板表头,0),0)</f>
        <v>2</v>
      </c>
      <c r="I405" s="9" t="str">
        <f>VLOOKUP($L405,怪物模板!$A:$N,MATCH(角色!I$1,模板表头,0),0)</f>
        <v>mix</v>
      </c>
      <c r="J405" s="9"/>
      <c r="K405" s="9"/>
      <c r="L405" s="9" t="s">
        <v>424</v>
      </c>
      <c r="M405" s="9" t="str">
        <f>VLOOKUP($L405,怪物模板!$A:$N,MATCH(角色!M$1,模板表头,0),0)</f>
        <v>无对应英雄</v>
      </c>
      <c r="N405" s="9" t="str">
        <f>VLOOKUP($L405,怪物模板!$A:$N,MATCH(角色!N$1,模板表头,0),0)</f>
        <v>无技能</v>
      </c>
      <c r="O405" s="9" t="str">
        <f>VLOOKUP($L405,怪物模板!$A:$N,MATCH(角色!O$1,模板表头,0),0)</f>
        <v>male</v>
      </c>
      <c r="P405" s="9">
        <v>1</v>
      </c>
      <c r="Q405" s="9">
        <v>5</v>
      </c>
      <c r="R405" s="9">
        <f>VLOOKUP(P405,辅助表!$A$2:$B$10,2,FALSE)</f>
        <v>1</v>
      </c>
      <c r="S405" s="9" t="str">
        <f>VLOOKUP($L405,怪物模板!$A:$N,MATCH(角色!S$1,模板表头,0),0)</f>
        <v>order</v>
      </c>
      <c r="T405" s="9" t="s">
        <v>95</v>
      </c>
      <c r="U405" s="9"/>
      <c r="V405" s="9" t="s">
        <v>24</v>
      </c>
      <c r="W405" s="9" t="s">
        <v>170</v>
      </c>
      <c r="X405" s="9" t="s">
        <v>476</v>
      </c>
      <c r="Y405" s="9"/>
      <c r="Z405" s="9"/>
      <c r="AA405" s="9"/>
      <c r="AB405" s="9">
        <v>99</v>
      </c>
      <c r="AC405" s="9">
        <v>99</v>
      </c>
      <c r="AD405" s="9">
        <v>19</v>
      </c>
      <c r="AE405" s="26">
        <f t="shared" si="128"/>
        <v>3</v>
      </c>
      <c r="AF405" s="26">
        <f t="shared" si="129"/>
        <v>0</v>
      </c>
      <c r="AG405" s="9" t="str">
        <f>VLOOKUP($L405,怪物模板!$A:$N,MATCH(角色!AG$1,模板表头,0),0)</f>
        <v>misc.entity</v>
      </c>
      <c r="AH405" s="9" t="str">
        <f>IF(VLOOKUP($L405,怪物模板!$A:$N,MATCH(角色!AH$1,模板表头,0),0)=0,"",VLOOKUP($L405,怪物模板!$A:$N,MATCH(角色!AH$1,模板表头,0),0))</f>
        <v/>
      </c>
      <c r="AI405" s="9" t="str">
        <f>IF(VLOOKUP($L405,怪物模板!$A:$N,MATCH(角色!AI$1,模板表头,0),0)=0,"",VLOOKUP($L405,怪物模板!$A:$N,MATCH(角色!AI$1,模板表头,0),0))</f>
        <v/>
      </c>
      <c r="AJ405" s="9" t="str">
        <f>IF(VLOOKUP($L405,怪物模板!$A:$N,MATCH(角色!AJ$1,模板表头,0),0)=0,"",VLOOKUP($L405,怪物模板!$A:$N,MATCH(角色!AJ$1,模板表头,0),0))</f>
        <v/>
      </c>
      <c r="AK405" s="9" t="str">
        <f>IF(VLOOKUP($L405,怪物模板!$A:$N,MATCH(角色!AK$1,模板表头,0),0)=0,"",VLOOKUP($L405,怪物模板!$A:$N,MATCH(角色!AK$1,模板表头,0),0))</f>
        <v/>
      </c>
      <c r="AL405" s="9" t="str">
        <f>IF(VLOOKUP($L405,怪物模板!$A:$N,MATCH(角色!AL$1,模板表头,0),0)=0,"",VLOOKUP($L405,怪物模板!$A:$N,MATCH(角色!AL$1,模板表头,0),0))</f>
        <v/>
      </c>
      <c r="AM405" s="9" t="str">
        <f>VLOOKUP($L405,怪物模板!$A:$N,MATCH(角色!AM$1,模板表头,0),0)</f>
        <v>devils_door_new</v>
      </c>
      <c r="AN405" s="9">
        <v>1.2</v>
      </c>
      <c r="AO405" s="9">
        <v>1</v>
      </c>
      <c r="AP405" s="9" t="s">
        <v>173</v>
      </c>
      <c r="AQ405" s="9"/>
      <c r="AR405" s="9"/>
      <c r="AS405" s="9">
        <v>92430403</v>
      </c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>
        <f t="shared" ref="BI405:BM405" si="183">BI376</f>
        <v>10000</v>
      </c>
      <c r="BJ405" s="9">
        <f t="shared" si="183"/>
        <v>0</v>
      </c>
      <c r="BK405" s="9">
        <f t="shared" si="183"/>
        <v>0</v>
      </c>
      <c r="BL405" s="9">
        <f t="shared" si="183"/>
        <v>0</v>
      </c>
      <c r="BM405" s="9">
        <f t="shared" si="183"/>
        <v>0</v>
      </c>
      <c r="BN405" s="9"/>
      <c r="BO405" s="9"/>
      <c r="BP405" s="9"/>
      <c r="BQ405" s="9"/>
      <c r="BR405" s="9"/>
      <c r="BS405" s="9"/>
      <c r="BT405" s="9"/>
      <c r="BU405" s="9" t="str">
        <f t="shared" si="175"/>
        <v/>
      </c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 t="str">
        <f t="shared" si="156"/>
        <v/>
      </c>
      <c r="CH405" s="9" t="str">
        <f t="shared" si="156"/>
        <v/>
      </c>
      <c r="CI405" s="9" t="str">
        <f t="shared" si="156"/>
        <v/>
      </c>
      <c r="CJ405" s="9" t="str">
        <f t="shared" si="156"/>
        <v/>
      </c>
      <c r="CK405" s="9" t="str">
        <f t="shared" si="156"/>
        <v/>
      </c>
      <c r="CL405" s="9" t="str">
        <f t="shared" si="156"/>
        <v/>
      </c>
      <c r="CM405" s="9" t="str">
        <f t="shared" si="156"/>
        <v/>
      </c>
      <c r="CN405" s="9" t="str">
        <f t="shared" si="156"/>
        <v/>
      </c>
      <c r="CO405" s="9" t="str">
        <f t="shared" si="156"/>
        <v/>
      </c>
    </row>
    <row r="406" spans="1:93" s="7" customFormat="1" ht="16.5" customHeight="1" x14ac:dyDescent="0.15">
      <c r="A406" s="9">
        <v>31034344</v>
      </c>
      <c r="B406" s="9" t="s">
        <v>168</v>
      </c>
      <c r="C406" s="9" t="s">
        <v>62</v>
      </c>
      <c r="D406" s="9">
        <v>1</v>
      </c>
      <c r="E406" s="9" t="str">
        <f t="shared" si="157"/>
        <v>guard4</v>
      </c>
      <c r="F406" s="9">
        <v>1</v>
      </c>
      <c r="G406" s="9" t="s">
        <v>105</v>
      </c>
      <c r="H406" s="9">
        <f>VLOOKUP($L406,怪物模板!$A:$N,MATCH(角色!H$1,模板表头,0),0)</f>
        <v>2</v>
      </c>
      <c r="I406" s="9" t="str">
        <f>VLOOKUP($L406,怪物模板!$A:$N,MATCH(角色!I$1,模板表头,0),0)</f>
        <v>mix</v>
      </c>
      <c r="J406" s="9"/>
      <c r="K406" s="9"/>
      <c r="L406" s="9" t="s">
        <v>424</v>
      </c>
      <c r="M406" s="9" t="str">
        <f>VLOOKUP($L406,怪物模板!$A:$N,MATCH(角色!M$1,模板表头,0),0)</f>
        <v>无对应英雄</v>
      </c>
      <c r="N406" s="9" t="str">
        <f>VLOOKUP($L406,怪物模板!$A:$N,MATCH(角色!N$1,模板表头,0),0)</f>
        <v>无技能</v>
      </c>
      <c r="O406" s="9" t="str">
        <f>VLOOKUP($L406,怪物模板!$A:$N,MATCH(角色!O$1,模板表头,0),0)</f>
        <v>male</v>
      </c>
      <c r="P406" s="9">
        <v>1</v>
      </c>
      <c r="Q406" s="9">
        <v>5</v>
      </c>
      <c r="R406" s="9">
        <f>VLOOKUP(P406,辅助表!$A$2:$B$10,2,FALSE)</f>
        <v>1</v>
      </c>
      <c r="S406" s="9" t="str">
        <f>VLOOKUP($L406,怪物模板!$A:$N,MATCH(角色!S$1,模板表头,0),0)</f>
        <v>order</v>
      </c>
      <c r="T406" s="9" t="s">
        <v>95</v>
      </c>
      <c r="U406" s="9"/>
      <c r="V406" s="9" t="s">
        <v>24</v>
      </c>
      <c r="W406" s="9" t="s">
        <v>170</v>
      </c>
      <c r="X406" s="9" t="s">
        <v>476</v>
      </c>
      <c r="Y406" s="9"/>
      <c r="Z406" s="9"/>
      <c r="AA406" s="9"/>
      <c r="AB406" s="9">
        <v>99</v>
      </c>
      <c r="AC406" s="9">
        <v>99</v>
      </c>
      <c r="AD406" s="9">
        <v>19</v>
      </c>
      <c r="AE406" s="26">
        <f t="shared" si="128"/>
        <v>3</v>
      </c>
      <c r="AF406" s="26">
        <f t="shared" si="129"/>
        <v>0</v>
      </c>
      <c r="AG406" s="9" t="str">
        <f>VLOOKUP($L406,怪物模板!$A:$N,MATCH(角色!AG$1,模板表头,0),0)</f>
        <v>misc.entity</v>
      </c>
      <c r="AH406" s="9" t="str">
        <f>IF(VLOOKUP($L406,怪物模板!$A:$N,MATCH(角色!AH$1,模板表头,0),0)=0,"",VLOOKUP($L406,怪物模板!$A:$N,MATCH(角色!AH$1,模板表头,0),0))</f>
        <v/>
      </c>
      <c r="AI406" s="9" t="str">
        <f>IF(VLOOKUP($L406,怪物模板!$A:$N,MATCH(角色!AI$1,模板表头,0),0)=0,"",VLOOKUP($L406,怪物模板!$A:$N,MATCH(角色!AI$1,模板表头,0),0))</f>
        <v/>
      </c>
      <c r="AJ406" s="9" t="str">
        <f>IF(VLOOKUP($L406,怪物模板!$A:$N,MATCH(角色!AJ$1,模板表头,0),0)=0,"",VLOOKUP($L406,怪物模板!$A:$N,MATCH(角色!AJ$1,模板表头,0),0))</f>
        <v/>
      </c>
      <c r="AK406" s="9" t="str">
        <f>IF(VLOOKUP($L406,怪物模板!$A:$N,MATCH(角色!AK$1,模板表头,0),0)=0,"",VLOOKUP($L406,怪物模板!$A:$N,MATCH(角色!AK$1,模板表头,0),0))</f>
        <v/>
      </c>
      <c r="AL406" s="9" t="str">
        <f>IF(VLOOKUP($L406,怪物模板!$A:$N,MATCH(角色!AL$1,模板表头,0),0)=0,"",VLOOKUP($L406,怪物模板!$A:$N,MATCH(角色!AL$1,模板表头,0),0))</f>
        <v/>
      </c>
      <c r="AM406" s="9" t="str">
        <f>VLOOKUP($L406,怪物模板!$A:$N,MATCH(角色!AM$1,模板表头,0),0)</f>
        <v>devils_door_new</v>
      </c>
      <c r="AN406" s="9">
        <v>1</v>
      </c>
      <c r="AO406" s="9">
        <v>1</v>
      </c>
      <c r="AP406" s="9" t="s">
        <v>173</v>
      </c>
      <c r="AQ406" s="9"/>
      <c r="AR406" s="9"/>
      <c r="AS406" s="9">
        <v>92430403</v>
      </c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>
        <f t="shared" ref="BI406:BM406" si="184">BI377</f>
        <v>10000</v>
      </c>
      <c r="BJ406" s="9">
        <f t="shared" si="184"/>
        <v>0</v>
      </c>
      <c r="BK406" s="9">
        <f t="shared" si="184"/>
        <v>0</v>
      </c>
      <c r="BL406" s="9">
        <f t="shared" si="184"/>
        <v>0</v>
      </c>
      <c r="BM406" s="9">
        <f t="shared" si="184"/>
        <v>0</v>
      </c>
      <c r="BN406" s="9"/>
      <c r="BO406" s="9"/>
      <c r="BP406" s="9"/>
      <c r="BQ406" s="9"/>
      <c r="BR406" s="9"/>
      <c r="BS406" s="9"/>
      <c r="BT406" s="9"/>
      <c r="BU406" s="9" t="str">
        <f t="shared" si="175"/>
        <v/>
      </c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 t="str">
        <f t="shared" si="156"/>
        <v/>
      </c>
      <c r="CH406" s="9" t="str">
        <f t="shared" si="156"/>
        <v/>
      </c>
      <c r="CI406" s="9" t="str">
        <f t="shared" si="156"/>
        <v/>
      </c>
      <c r="CJ406" s="9" t="str">
        <f t="shared" si="156"/>
        <v/>
      </c>
      <c r="CK406" s="9" t="str">
        <f t="shared" si="156"/>
        <v/>
      </c>
      <c r="CL406" s="9" t="str">
        <f t="shared" si="156"/>
        <v/>
      </c>
      <c r="CM406" s="9" t="str">
        <f t="shared" si="156"/>
        <v/>
      </c>
      <c r="CN406" s="9" t="str">
        <f t="shared" si="156"/>
        <v/>
      </c>
      <c r="CO406" s="9" t="str">
        <f t="shared" si="156"/>
        <v/>
      </c>
    </row>
    <row r="407" spans="1:93" s="7" customFormat="1" ht="16.5" customHeight="1" x14ac:dyDescent="0.15">
      <c r="A407" s="9">
        <v>31034345</v>
      </c>
      <c r="B407" s="9" t="s">
        <v>259</v>
      </c>
      <c r="C407" s="9" t="s">
        <v>249</v>
      </c>
      <c r="D407" s="9">
        <v>1</v>
      </c>
      <c r="E407" s="9" t="str">
        <f t="shared" si="157"/>
        <v>guard4</v>
      </c>
      <c r="F407" s="9">
        <v>1</v>
      </c>
      <c r="G407" s="9" t="s">
        <v>104</v>
      </c>
      <c r="H407" s="9">
        <f>VLOOKUP($L407,怪物模板!$A:$N,MATCH(角色!H$1,模板表头,0),0)</f>
        <v>2</v>
      </c>
      <c r="I407" s="9" t="str">
        <f>VLOOKUP($L407,怪物模板!$A:$N,MATCH(角色!I$1,模板表头,0),0)</f>
        <v>mix</v>
      </c>
      <c r="J407" s="9"/>
      <c r="K407" s="9"/>
      <c r="L407" s="9" t="s">
        <v>398</v>
      </c>
      <c r="M407" s="9" t="str">
        <f>VLOOKUP($L407,怪物模板!$A:$N,MATCH(角色!M$1,模板表头,0),0)</f>
        <v>无对应英雄</v>
      </c>
      <c r="N407" s="9" t="str">
        <f>VLOOKUP($L407,怪物模板!$A:$N,MATCH(角色!N$1,模板表头,0),0)</f>
        <v>统一模板</v>
      </c>
      <c r="O407" s="9" t="str">
        <f>VLOOKUP($L407,怪物模板!$A:$N,MATCH(角色!O$1,模板表头,0),0)</f>
        <v>male</v>
      </c>
      <c r="P407" s="9">
        <v>1</v>
      </c>
      <c r="Q407" s="9">
        <v>5</v>
      </c>
      <c r="R407" s="9">
        <f>VLOOKUP(P407,辅助表!$A$2:$B$10,2,FALSE)</f>
        <v>1</v>
      </c>
      <c r="S407" s="9" t="str">
        <f>VLOOKUP($L407,怪物模板!$A:$N,MATCH(角色!S$1,模板表头,0),0)</f>
        <v>order</v>
      </c>
      <c r="T407" s="9" t="s">
        <v>95</v>
      </c>
      <c r="U407" s="9"/>
      <c r="V407" s="9" t="s">
        <v>24</v>
      </c>
      <c r="W407" s="9" t="s">
        <v>170</v>
      </c>
      <c r="X407" s="9"/>
      <c r="Y407" s="9">
        <v>13999548</v>
      </c>
      <c r="Z407" s="9"/>
      <c r="AA407" s="9"/>
      <c r="AB407" s="9">
        <v>99</v>
      </c>
      <c r="AC407" s="9">
        <v>99</v>
      </c>
      <c r="AD407" s="9"/>
      <c r="AE407" s="26">
        <f t="shared" si="128"/>
        <v>3</v>
      </c>
      <c r="AF407" s="26">
        <f t="shared" si="129"/>
        <v>0</v>
      </c>
      <c r="AG407" s="9" t="str">
        <f>VLOOKUP($L407,怪物模板!$A:$N,MATCH(角色!AG$1,模板表头,0),0)</f>
        <v>misc.entity</v>
      </c>
      <c r="AH407" s="9" t="str">
        <f>IF(VLOOKUP($L407,怪物模板!$A:$N,MATCH(角色!AH$1,模板表头,0),0)=0,"",VLOOKUP($L407,怪物模板!$A:$N,MATCH(角色!AH$1,模板表头,0),0))</f>
        <v/>
      </c>
      <c r="AI407" s="9" t="str">
        <f>IF(VLOOKUP($L407,怪物模板!$A:$N,MATCH(角色!AI$1,模板表头,0),0)=0,"",VLOOKUP($L407,怪物模板!$A:$N,MATCH(角色!AI$1,模板表头,0),0))</f>
        <v/>
      </c>
      <c r="AJ407" s="9" t="str">
        <f>IF(VLOOKUP($L407,怪物模板!$A:$N,MATCH(角色!AJ$1,模板表头,0),0)=0,"",VLOOKUP($L407,怪物模板!$A:$N,MATCH(角色!AJ$1,模板表头,0),0))</f>
        <v/>
      </c>
      <c r="AK407" s="9" t="str">
        <f>IF(VLOOKUP($L407,怪物模板!$A:$N,MATCH(角色!AK$1,模板表头,0),0)=0,"",VLOOKUP($L407,怪物模板!$A:$N,MATCH(角色!AK$1,模板表头,0),0))</f>
        <v/>
      </c>
      <c r="AL407" s="9" t="str">
        <f>IF(VLOOKUP($L407,怪物模板!$A:$N,MATCH(角色!AL$1,模板表头,0),0)=0,"",VLOOKUP($L407,怪物模板!$A:$N,MATCH(角色!AL$1,模板表头,0),0))</f>
        <v/>
      </c>
      <c r="AM407" s="9" t="str">
        <f>VLOOKUP($L407,怪物模板!$A:$N,MATCH(角色!AM$1,模板表头,0),0)</f>
        <v>panda_statue</v>
      </c>
      <c r="AN407" s="9">
        <v>1.2</v>
      </c>
      <c r="AO407" s="9">
        <v>1</v>
      </c>
      <c r="AP407" s="9" t="s">
        <v>250</v>
      </c>
      <c r="AQ407" s="9"/>
      <c r="AR407" s="9"/>
      <c r="AS407" s="9"/>
      <c r="AT407" s="9">
        <v>92430405</v>
      </c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>
        <f t="shared" ref="BI407:BM407" si="185">BI378</f>
        <v>20000</v>
      </c>
      <c r="BJ407" s="9">
        <f t="shared" si="185"/>
        <v>0</v>
      </c>
      <c r="BK407" s="9">
        <f t="shared" si="185"/>
        <v>0</v>
      </c>
      <c r="BL407" s="9">
        <f t="shared" si="185"/>
        <v>0</v>
      </c>
      <c r="BM407" s="9">
        <f t="shared" si="185"/>
        <v>0</v>
      </c>
      <c r="BN407" s="9"/>
      <c r="BO407" s="9"/>
      <c r="BP407" s="9"/>
      <c r="BQ407" s="9"/>
      <c r="BR407" s="9"/>
      <c r="BS407" s="9"/>
      <c r="BT407" s="9"/>
      <c r="BU407" s="9" t="str">
        <f t="shared" si="175"/>
        <v/>
      </c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 t="str">
        <f t="shared" si="156"/>
        <v/>
      </c>
      <c r="CH407" s="9" t="str">
        <f t="shared" si="156"/>
        <v/>
      </c>
      <c r="CI407" s="9" t="str">
        <f t="shared" si="156"/>
        <v/>
      </c>
      <c r="CJ407" s="9" t="str">
        <f t="shared" si="156"/>
        <v/>
      </c>
      <c r="CK407" s="9" t="str">
        <f t="shared" si="156"/>
        <v/>
      </c>
      <c r="CL407" s="9" t="str">
        <f t="shared" si="156"/>
        <v/>
      </c>
      <c r="CM407" s="9" t="str">
        <f t="shared" si="156"/>
        <v/>
      </c>
      <c r="CN407" s="9" t="str">
        <f t="shared" si="156"/>
        <v/>
      </c>
      <c r="CO407" s="9" t="str">
        <f t="shared" si="156"/>
        <v/>
      </c>
    </row>
    <row r="408" spans="1:93" s="7" customFormat="1" ht="16.5" customHeight="1" x14ac:dyDescent="0.15">
      <c r="A408" s="9">
        <v>31034348</v>
      </c>
      <c r="B408" s="9" t="s">
        <v>254</v>
      </c>
      <c r="C408" s="9"/>
      <c r="D408" s="9">
        <v>1</v>
      </c>
      <c r="E408" s="9" t="str">
        <f t="shared" si="157"/>
        <v>guard4</v>
      </c>
      <c r="F408" s="9">
        <v>1</v>
      </c>
      <c r="G408" s="9" t="s">
        <v>104</v>
      </c>
      <c r="H408" s="9">
        <f>VLOOKUP($L408,怪物模板!$A:$N,MATCH(角色!H$1,模板表头,0),0)</f>
        <v>2</v>
      </c>
      <c r="I408" s="9" t="str">
        <f>VLOOKUP($L408,怪物模板!$A:$N,MATCH(角色!I$1,模板表头,0),0)</f>
        <v>mag</v>
      </c>
      <c r="J408" s="9"/>
      <c r="K408" s="9" t="s">
        <v>253</v>
      </c>
      <c r="L408" s="9" t="s">
        <v>396</v>
      </c>
      <c r="M408" s="9" t="str">
        <f>VLOOKUP($L408,怪物模板!$A:$N,MATCH(角色!M$1,模板表头,0),0)</f>
        <v>无对应英雄</v>
      </c>
      <c r="N408" s="9" t="str">
        <f>VLOOKUP($L408,怪物模板!$A:$N,MATCH(角色!N$1,模板表头,0),0)</f>
        <v>统一模板</v>
      </c>
      <c r="O408" s="9" t="str">
        <f>VLOOKUP($L408,怪物模板!$A:$N,MATCH(角色!O$1,模板表头,0),0)</f>
        <v>male</v>
      </c>
      <c r="P408" s="9">
        <v>1</v>
      </c>
      <c r="Q408" s="9">
        <v>1</v>
      </c>
      <c r="R408" s="9">
        <f>VLOOKUP(P408,[2]辅助表!$A$2:$B$10,2,FALSE)</f>
        <v>1</v>
      </c>
      <c r="S408" s="9" t="str">
        <f>VLOOKUP($L408,怪物模板!$A:$N,MATCH(角色!S$1,模板表头,0),0)</f>
        <v>order</v>
      </c>
      <c r="T408" s="9" t="s">
        <v>95</v>
      </c>
      <c r="U408" s="9" t="s">
        <v>269</v>
      </c>
      <c r="V408" s="9" t="s">
        <v>70</v>
      </c>
      <c r="W408" s="9" t="s">
        <v>252</v>
      </c>
      <c r="X408" s="9"/>
      <c r="Y408" s="9"/>
      <c r="Z408" s="9"/>
      <c r="AA408" s="9"/>
      <c r="AB408" s="9">
        <v>4</v>
      </c>
      <c r="AC408" s="9">
        <v>6</v>
      </c>
      <c r="AD408" s="9"/>
      <c r="AE408" s="26">
        <f t="shared" si="128"/>
        <v>3</v>
      </c>
      <c r="AF408" s="26">
        <f t="shared" si="129"/>
        <v>0</v>
      </c>
      <c r="AG408" s="9" t="str">
        <f>VLOOKUP($L408,怪物模板!$A:$N,MATCH(角色!AG$1,模板表头,0),0)</f>
        <v>misc.entity</v>
      </c>
      <c r="AH408" s="9" t="str">
        <f>IF(VLOOKUP($L408,怪物模板!$A:$N,MATCH(角色!AH$1,模板表头,0),0)=0,"",VLOOKUP($L408,怪物模板!$A:$N,MATCH(角色!AH$1,模板表头,0),0))</f>
        <v/>
      </c>
      <c r="AI408" s="9" t="str">
        <f>IF(VLOOKUP($L408,怪物模板!$A:$N,MATCH(角色!AI$1,模板表头,0),0)=0,"",VLOOKUP($L408,怪物模板!$A:$N,MATCH(角色!AI$1,模板表头,0),0))</f>
        <v/>
      </c>
      <c r="AJ408" s="9" t="str">
        <f>IF(VLOOKUP($L408,怪物模板!$A:$N,MATCH(角色!AJ$1,模板表头,0),0)=0,"",VLOOKUP($L408,怪物模板!$A:$N,MATCH(角色!AJ$1,模板表头,0),0))</f>
        <v/>
      </c>
      <c r="AK408" s="9" t="str">
        <f>IF(VLOOKUP($L408,怪物模板!$A:$N,MATCH(角色!AK$1,模板表头,0),0)=0,"",VLOOKUP($L408,怪物模板!$A:$N,MATCH(角色!AK$1,模板表头,0),0))</f>
        <v/>
      </c>
      <c r="AL408" s="9" t="str">
        <f>IF(VLOOKUP($L408,怪物模板!$A:$N,MATCH(角色!AL$1,模板表头,0),0)=0,"",VLOOKUP($L408,怪物模板!$A:$N,MATCH(角色!AL$1,模板表头,0),0))</f>
        <v/>
      </c>
      <c r="AM408" s="9" t="str">
        <f>VLOOKUP($L408,怪物模板!$A:$N,MATCH(角色!AM$1,模板表头,0),0)</f>
        <v>treasure_gold</v>
      </c>
      <c r="AN408" s="9">
        <v>1</v>
      </c>
      <c r="AO408" s="9">
        <v>1</v>
      </c>
      <c r="AP408" s="9"/>
      <c r="AQ408" s="9"/>
      <c r="AR408" s="9"/>
      <c r="AS408" s="9">
        <v>92430404</v>
      </c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>
        <f t="shared" ref="BI408:BM408" si="186">BI379</f>
        <v>-7000</v>
      </c>
      <c r="BJ408" s="9">
        <f t="shared" si="186"/>
        <v>0</v>
      </c>
      <c r="BK408" s="9">
        <f t="shared" si="186"/>
        <v>0</v>
      </c>
      <c r="BL408" s="9">
        <f t="shared" si="186"/>
        <v>0</v>
      </c>
      <c r="BM408" s="9">
        <f t="shared" si="186"/>
        <v>0</v>
      </c>
      <c r="BN408" s="9"/>
      <c r="BO408" s="9">
        <v>-10000</v>
      </c>
      <c r="BP408" s="9"/>
      <c r="BQ408" s="9"/>
      <c r="BR408" s="9">
        <v>-10000</v>
      </c>
      <c r="BS408" s="9"/>
      <c r="BT408" s="9"/>
      <c r="BU408" s="9" t="str">
        <f t="shared" si="175"/>
        <v/>
      </c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 t="str">
        <f t="shared" ref="CG408:CO438" si="187">IF($G408="boss",5000,"")</f>
        <v/>
      </c>
      <c r="CH408" s="9" t="str">
        <f t="shared" si="187"/>
        <v/>
      </c>
      <c r="CI408" s="9" t="str">
        <f t="shared" si="187"/>
        <v/>
      </c>
      <c r="CJ408" s="9" t="str">
        <f t="shared" si="187"/>
        <v/>
      </c>
      <c r="CK408" s="9" t="str">
        <f t="shared" si="187"/>
        <v/>
      </c>
      <c r="CL408" s="9" t="str">
        <f t="shared" si="187"/>
        <v/>
      </c>
      <c r="CM408" s="9" t="str">
        <f t="shared" si="187"/>
        <v/>
      </c>
      <c r="CN408" s="9" t="str">
        <f t="shared" si="187"/>
        <v/>
      </c>
      <c r="CO408" s="9" t="str">
        <f t="shared" si="187"/>
        <v/>
      </c>
    </row>
    <row r="409" spans="1:93" s="58" customFormat="1" ht="16.5" customHeight="1" x14ac:dyDescent="0.15">
      <c r="A409" s="33">
        <v>31034401</v>
      </c>
      <c r="B409" s="33" t="s">
        <v>159</v>
      </c>
      <c r="C409" s="33" t="s">
        <v>281</v>
      </c>
      <c r="D409" s="33">
        <v>5</v>
      </c>
      <c r="E409" s="33" t="s">
        <v>1212</v>
      </c>
      <c r="F409" s="33">
        <v>1</v>
      </c>
      <c r="G409" s="33" t="s">
        <v>104</v>
      </c>
      <c r="H409" s="33">
        <f>VLOOKUP($L409,怪物模板!$A:$N,MATCH(角色!H$1,模板表头,0),0)</f>
        <v>1</v>
      </c>
      <c r="I409" s="33" t="str">
        <f>VLOOKUP($L409,怪物模板!$A:$N,MATCH(角色!I$1,模板表头,0),0)</f>
        <v>phy</v>
      </c>
      <c r="J409" s="33"/>
      <c r="K409" s="33"/>
      <c r="L409" s="33" t="s">
        <v>400</v>
      </c>
      <c r="M409" s="33" t="str">
        <f>VLOOKUP($L409,怪物模板!$A:$N,MATCH(角色!M$1,模板表头,0),0)</f>
        <v>无对应英雄</v>
      </c>
      <c r="N409" s="33" t="str">
        <f>VLOOKUP($L409,怪物模板!$A:$N,MATCH(角色!N$1,模板表头,0),0)</f>
        <v>统一模板</v>
      </c>
      <c r="O409" s="33" t="str">
        <f>VLOOKUP($L409,怪物模板!$A:$N,MATCH(角色!O$1,模板表头,0),0)</f>
        <v>male</v>
      </c>
      <c r="P409" s="33">
        <v>2</v>
      </c>
      <c r="Q409" s="33">
        <v>2</v>
      </c>
      <c r="R409" s="33">
        <f>VLOOKUP(P409,辅助表!$A$2:$B$10,2,FALSE)</f>
        <v>2</v>
      </c>
      <c r="S409" s="33" t="str">
        <f>VLOOKUP($L409,怪物模板!$A:$N,MATCH(角色!S$1,模板表头,0),0)</f>
        <v>chaos</v>
      </c>
      <c r="T409" s="33" t="s">
        <v>39</v>
      </c>
      <c r="U409" s="33"/>
      <c r="V409" s="33" t="s">
        <v>476</v>
      </c>
      <c r="W409" s="33" t="s">
        <v>258</v>
      </c>
      <c r="X409" s="33"/>
      <c r="Y409" s="33"/>
      <c r="Z409" s="33"/>
      <c r="AA409" s="33"/>
      <c r="AB409" s="33">
        <v>99</v>
      </c>
      <c r="AC409" s="33">
        <v>99</v>
      </c>
      <c r="AD409" s="33"/>
      <c r="AE409" s="33">
        <f t="shared" ref="AE409:AE437" si="188">IF(G409="BOSS",20,3)</f>
        <v>3</v>
      </c>
      <c r="AF409" s="33">
        <f t="shared" ref="AF409:AF437" si="189">IF(G409="BOSS",20,0)</f>
        <v>0</v>
      </c>
      <c r="AG409" s="33" t="str">
        <f>VLOOKUP($L409,怪物模板!$A:$N,MATCH(角色!AG$1,模板表头,0),0)</f>
        <v>misc.5skills</v>
      </c>
      <c r="AH409" s="33">
        <f>IF(VLOOKUP($L409,怪物模板!$A:$N,MATCH(角色!AH$1,模板表头,0),0)=0,"",VLOOKUP($L409,怪物模板!$A:$N,MATCH(角色!AH$1,模板表头,0),0))</f>
        <v>11999011</v>
      </c>
      <c r="AI409" s="33">
        <f>IF(VLOOKUP($L409,怪物模板!$A:$N,MATCH(角色!AI$1,模板表头,0),0)=0,"",VLOOKUP($L409,怪物模板!$A:$N,MATCH(角色!AI$1,模板表头,0),0))</f>
        <v>11999012</v>
      </c>
      <c r="AJ409" s="33" t="str">
        <f>IF(VLOOKUP($L409,怪物模板!$A:$N,MATCH(角色!AJ$1,模板表头,0),0)=0,"",VLOOKUP($L409,怪物模板!$A:$N,MATCH(角色!AJ$1,模板表头,0),0))</f>
        <v/>
      </c>
      <c r="AK409" s="33" t="str">
        <f>IF(VLOOKUP($L409,怪物模板!$A:$N,MATCH(角色!AK$1,模板表头,0),0)=0,"",VLOOKUP($L409,怪物模板!$A:$N,MATCH(角色!AK$1,模板表头,0),0))</f>
        <v/>
      </c>
      <c r="AL409" s="33" t="str">
        <f>IF(VLOOKUP($L409,怪物模板!$A:$N,MATCH(角色!AL$1,模板表头,0),0)=0,"",VLOOKUP($L409,怪物模板!$A:$N,MATCH(角色!AL$1,模板表头,0),0))</f>
        <v/>
      </c>
      <c r="AM409" s="33" t="str">
        <f>VLOOKUP($L409,怪物模板!$A:$N,MATCH(角色!AM$1,模板表头,0),0)</f>
        <v>medievil</v>
      </c>
      <c r="AN409" s="33">
        <f>IF(T409="monster",0.8,IF(T409="boss",1.3,IF(T409="entity",1,IF(T409="guard",1.5,1))))</f>
        <v>0.8</v>
      </c>
      <c r="AO409" s="33">
        <v>1</v>
      </c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  <c r="BE409" s="33"/>
      <c r="BF409" s="33"/>
      <c r="BG409" s="33"/>
      <c r="BH409" s="33"/>
      <c r="BI409" s="33">
        <f t="shared" ref="BI409:BM409" si="190">BI380</f>
        <v>5000</v>
      </c>
      <c r="BJ409" s="33">
        <f t="shared" si="190"/>
        <v>5000</v>
      </c>
      <c r="BK409" s="33">
        <f t="shared" si="190"/>
        <v>0</v>
      </c>
      <c r="BL409" s="33">
        <f t="shared" si="190"/>
        <v>0</v>
      </c>
      <c r="BM409" s="33">
        <f t="shared" si="190"/>
        <v>20000</v>
      </c>
      <c r="BN409" s="33"/>
      <c r="BO409" s="33"/>
      <c r="BP409" s="33"/>
      <c r="BQ409" s="33"/>
      <c r="BR409" s="33"/>
      <c r="BS409" s="33"/>
      <c r="BT409" s="33"/>
      <c r="BU409" s="33">
        <f t="shared" si="175"/>
        <v>-0.9</v>
      </c>
      <c r="BV409" s="33"/>
      <c r="BW409" s="33"/>
      <c r="BX409" s="33"/>
      <c r="BY409" s="33"/>
      <c r="BZ409" s="33"/>
      <c r="CA409" s="33"/>
      <c r="CB409" s="33"/>
      <c r="CC409" s="33"/>
      <c r="CD409" s="33"/>
      <c r="CE409" s="33"/>
      <c r="CF409" s="33"/>
      <c r="CG409" s="33" t="str">
        <f>IF($G409="boss",5000,"")</f>
        <v/>
      </c>
      <c r="CH409" s="33" t="str">
        <f t="shared" si="187"/>
        <v/>
      </c>
      <c r="CI409" s="33" t="str">
        <f t="shared" si="187"/>
        <v/>
      </c>
      <c r="CJ409" s="33" t="str">
        <f t="shared" si="187"/>
        <v/>
      </c>
      <c r="CK409" s="33" t="str">
        <f t="shared" si="187"/>
        <v/>
      </c>
      <c r="CL409" s="33" t="str">
        <f t="shared" si="187"/>
        <v/>
      </c>
      <c r="CM409" s="33" t="str">
        <f t="shared" si="187"/>
        <v/>
      </c>
      <c r="CN409" s="33" t="str">
        <f t="shared" si="187"/>
        <v/>
      </c>
      <c r="CO409" s="33" t="str">
        <f t="shared" si="187"/>
        <v/>
      </c>
    </row>
    <row r="410" spans="1:93" s="58" customFormat="1" ht="16.5" customHeight="1" x14ac:dyDescent="0.15">
      <c r="A410" s="33">
        <v>31034402</v>
      </c>
      <c r="B410" s="33" t="s">
        <v>175</v>
      </c>
      <c r="C410" s="33" t="s">
        <v>282</v>
      </c>
      <c r="D410" s="33">
        <v>7</v>
      </c>
      <c r="E410" s="33" t="str">
        <f>E409</f>
        <v>guard5</v>
      </c>
      <c r="F410" s="33">
        <v>2</v>
      </c>
      <c r="G410" s="33" t="s">
        <v>105</v>
      </c>
      <c r="H410" s="33">
        <f>VLOOKUP($L410,怪物模板!$A:$N,MATCH(角色!H$1,模板表头,0),0)</f>
        <v>4</v>
      </c>
      <c r="I410" s="33" t="str">
        <f>VLOOKUP($L410,怪物模板!$A:$N,MATCH(角色!I$1,模板表头,0),0)</f>
        <v>phy</v>
      </c>
      <c r="J410" s="33"/>
      <c r="K410" s="33"/>
      <c r="L410" s="33" t="s">
        <v>377</v>
      </c>
      <c r="M410" s="33" t="str">
        <f>VLOOKUP($L410,怪物模板!$A:$N,MATCH(角色!M$1,模板表头,0),0)</f>
        <v>骷髅法师</v>
      </c>
      <c r="N410" s="33" t="str">
        <f>VLOOKUP($L410,怪物模板!$A:$N,MATCH(角色!N$1,模板表头,0),0)</f>
        <v>统一模板</v>
      </c>
      <c r="O410" s="33" t="str">
        <f>VLOOKUP($L410,怪物模板!$A:$N,MATCH(角色!O$1,模板表头,0),0)</f>
        <v>male</v>
      </c>
      <c r="P410" s="33">
        <v>3</v>
      </c>
      <c r="Q410" s="33">
        <v>2</v>
      </c>
      <c r="R410" s="33">
        <f>VLOOKUP(P410,辅助表!$A$2:$B$10,2,FALSE)</f>
        <v>2</v>
      </c>
      <c r="S410" s="33" t="str">
        <f>VLOOKUP($L410,怪物模板!$A:$N,MATCH(角色!S$1,模板表头,0),0)</f>
        <v>horde</v>
      </c>
      <c r="T410" s="33" t="s">
        <v>39</v>
      </c>
      <c r="U410" s="33"/>
      <c r="V410" s="33" t="s">
        <v>476</v>
      </c>
      <c r="W410" s="33" t="s">
        <v>258</v>
      </c>
      <c r="X410" s="33"/>
      <c r="Y410" s="33"/>
      <c r="Z410" s="33"/>
      <c r="AA410" s="33"/>
      <c r="AB410" s="33">
        <v>99</v>
      </c>
      <c r="AC410" s="33">
        <v>99</v>
      </c>
      <c r="AD410" s="33"/>
      <c r="AE410" s="33">
        <f t="shared" si="188"/>
        <v>3</v>
      </c>
      <c r="AF410" s="33">
        <f t="shared" si="189"/>
        <v>0</v>
      </c>
      <c r="AG410" s="33" t="str">
        <f>VLOOKUP($L410,怪物模板!$A:$N,MATCH(角色!AG$1,模板表头,0),0)</f>
        <v>healer.blood_priest</v>
      </c>
      <c r="AH410" s="33">
        <f>IF(VLOOKUP($L410,怪物模板!$A:$N,MATCH(角色!AH$1,模板表头,0),0)=0,"",VLOOKUP($L410,怪物模板!$A:$N,MATCH(角色!AH$1,模板表头,0),0))</f>
        <v>11999015</v>
      </c>
      <c r="AI410" s="33">
        <f>IF(VLOOKUP($L410,怪物模板!$A:$N,MATCH(角色!AI$1,模板表头,0),0)=0,"",VLOOKUP($L410,怪物模板!$A:$N,MATCH(角色!AI$1,模板表头,0),0))</f>
        <v>11999016</v>
      </c>
      <c r="AJ410" s="33" t="str">
        <f>IF(VLOOKUP($L410,怪物模板!$A:$N,MATCH(角色!AJ$1,模板表头,0),0)=0,"",VLOOKUP($L410,怪物模板!$A:$N,MATCH(角色!AJ$1,模板表头,0),0))</f>
        <v/>
      </c>
      <c r="AK410" s="33" t="str">
        <f>IF(VLOOKUP($L410,怪物模板!$A:$N,MATCH(角色!AK$1,模板表头,0),0)=0,"",VLOOKUP($L410,怪物模板!$A:$N,MATCH(角色!AK$1,模板表头,0),0))</f>
        <v/>
      </c>
      <c r="AL410" s="33" t="str">
        <f>IF(VLOOKUP($L410,怪物模板!$A:$N,MATCH(角色!AL$1,模板表头,0),0)=0,"",VLOOKUP($L410,怪物模板!$A:$N,MATCH(角色!AL$1,模板表头,0),0))</f>
        <v/>
      </c>
      <c r="AM410" s="33" t="str">
        <f>VLOOKUP($L410,怪物模板!$A:$N,MATCH(角色!AM$1,模板表头,0),0)</f>
        <v>skeleton_mage</v>
      </c>
      <c r="AN410" s="33">
        <f>IF(T410="monster",0.8,IF(T410="boss",1.3,IF(T410="entity",1,IF(T410="guard",1.5,1))))</f>
        <v>0.8</v>
      </c>
      <c r="AO410" s="33">
        <v>1</v>
      </c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  <c r="BE410" s="33"/>
      <c r="BF410" s="33"/>
      <c r="BG410" s="33"/>
      <c r="BH410" s="33"/>
      <c r="BI410" s="33">
        <f t="shared" ref="BI410:BM410" si="191">BI381</f>
        <v>5000</v>
      </c>
      <c r="BJ410" s="33">
        <f t="shared" si="191"/>
        <v>5000</v>
      </c>
      <c r="BK410" s="33">
        <f t="shared" si="191"/>
        <v>0</v>
      </c>
      <c r="BL410" s="33">
        <f t="shared" si="191"/>
        <v>0</v>
      </c>
      <c r="BM410" s="33">
        <f t="shared" si="191"/>
        <v>20000</v>
      </c>
      <c r="BN410" s="33"/>
      <c r="BO410" s="33"/>
      <c r="BP410" s="33"/>
      <c r="BQ410" s="33"/>
      <c r="BR410" s="33"/>
      <c r="BS410" s="33"/>
      <c r="BT410" s="33"/>
      <c r="BU410" s="33">
        <f t="shared" si="175"/>
        <v>-0.9</v>
      </c>
      <c r="BV410" s="33"/>
      <c r="BW410" s="33"/>
      <c r="BX410" s="33"/>
      <c r="BY410" s="33"/>
      <c r="BZ410" s="33"/>
      <c r="CA410" s="33"/>
      <c r="CB410" s="33"/>
      <c r="CC410" s="33"/>
      <c r="CD410" s="33"/>
      <c r="CE410" s="33"/>
      <c r="CF410" s="33"/>
      <c r="CG410" s="33" t="str">
        <f t="shared" ref="CG410:CO436" si="192">IF($G410="boss",5000,"")</f>
        <v/>
      </c>
      <c r="CH410" s="33" t="str">
        <f t="shared" si="192"/>
        <v/>
      </c>
      <c r="CI410" s="33" t="str">
        <f t="shared" si="192"/>
        <v/>
      </c>
      <c r="CJ410" s="33" t="str">
        <f t="shared" si="192"/>
        <v/>
      </c>
      <c r="CK410" s="33" t="str">
        <f t="shared" si="192"/>
        <v/>
      </c>
      <c r="CL410" s="33" t="str">
        <f t="shared" si="192"/>
        <v/>
      </c>
      <c r="CM410" s="33" t="str">
        <f t="shared" si="192"/>
        <v/>
      </c>
      <c r="CN410" s="33" t="str">
        <f t="shared" si="192"/>
        <v/>
      </c>
      <c r="CO410" s="33" t="str">
        <f t="shared" si="192"/>
        <v/>
      </c>
    </row>
    <row r="411" spans="1:93" s="58" customFormat="1" ht="16.5" customHeight="1" x14ac:dyDescent="0.15">
      <c r="A411" s="33">
        <v>31034403</v>
      </c>
      <c r="B411" s="33" t="s">
        <v>159</v>
      </c>
      <c r="C411" s="33" t="s">
        <v>282</v>
      </c>
      <c r="D411" s="33">
        <v>7</v>
      </c>
      <c r="E411" s="33" t="str">
        <f t="shared" ref="E411:E437" si="193">E410</f>
        <v>guard5</v>
      </c>
      <c r="F411" s="33">
        <v>2</v>
      </c>
      <c r="G411" s="33" t="s">
        <v>104</v>
      </c>
      <c r="H411" s="33">
        <f>VLOOKUP($L411,怪物模板!$A:$N,MATCH(角色!H$1,模板表头,0),0)</f>
        <v>1</v>
      </c>
      <c r="I411" s="33" t="str">
        <f>VLOOKUP($L411,怪物模板!$A:$N,MATCH(角色!I$1,模板表头,0),0)</f>
        <v>phy</v>
      </c>
      <c r="J411" s="33"/>
      <c r="K411" s="33"/>
      <c r="L411" s="33" t="s">
        <v>400</v>
      </c>
      <c r="M411" s="33" t="str">
        <f>VLOOKUP($L411,怪物模板!$A:$N,MATCH(角色!M$1,模板表头,0),0)</f>
        <v>无对应英雄</v>
      </c>
      <c r="N411" s="33" t="str">
        <f>VLOOKUP($L411,怪物模板!$A:$N,MATCH(角色!N$1,模板表头,0),0)</f>
        <v>统一模板</v>
      </c>
      <c r="O411" s="33" t="str">
        <f>VLOOKUP($L411,怪物模板!$A:$N,MATCH(角色!O$1,模板表头,0),0)</f>
        <v>male</v>
      </c>
      <c r="P411" s="33">
        <v>2</v>
      </c>
      <c r="Q411" s="33">
        <v>2</v>
      </c>
      <c r="R411" s="33">
        <f>VLOOKUP(P411,辅助表!$A$2:$B$10,2,FALSE)</f>
        <v>2</v>
      </c>
      <c r="S411" s="33" t="str">
        <f>VLOOKUP($L411,怪物模板!$A:$N,MATCH(角色!S$1,模板表头,0),0)</f>
        <v>chaos</v>
      </c>
      <c r="T411" s="33" t="s">
        <v>176</v>
      </c>
      <c r="U411" s="33"/>
      <c r="V411" s="33" t="s">
        <v>476</v>
      </c>
      <c r="W411" s="33" t="s">
        <v>258</v>
      </c>
      <c r="X411" s="33"/>
      <c r="Y411" s="33"/>
      <c r="Z411" s="33"/>
      <c r="AA411" s="33"/>
      <c r="AB411" s="33">
        <v>99</v>
      </c>
      <c r="AC411" s="33">
        <v>99</v>
      </c>
      <c r="AD411" s="33"/>
      <c r="AE411" s="33">
        <f t="shared" si="188"/>
        <v>3</v>
      </c>
      <c r="AF411" s="33">
        <f t="shared" si="189"/>
        <v>0</v>
      </c>
      <c r="AG411" s="33" t="str">
        <f>VLOOKUP($L411,怪物模板!$A:$N,MATCH(角色!AG$1,模板表头,0),0)</f>
        <v>misc.5skills</v>
      </c>
      <c r="AH411" s="33">
        <f>IF(VLOOKUP($L411,怪物模板!$A:$N,MATCH(角色!AH$1,模板表头,0),0)=0,"",VLOOKUP($L411,怪物模板!$A:$N,MATCH(角色!AH$1,模板表头,0),0))</f>
        <v>11999011</v>
      </c>
      <c r="AI411" s="33">
        <f>IF(VLOOKUP($L411,怪物模板!$A:$N,MATCH(角色!AI$1,模板表头,0),0)=0,"",VLOOKUP($L411,怪物模板!$A:$N,MATCH(角色!AI$1,模板表头,0),0))</f>
        <v>11999012</v>
      </c>
      <c r="AJ411" s="33" t="str">
        <f>IF(VLOOKUP($L411,怪物模板!$A:$N,MATCH(角色!AJ$1,模板表头,0),0)=0,"",VLOOKUP($L411,怪物模板!$A:$N,MATCH(角色!AJ$1,模板表头,0),0))</f>
        <v/>
      </c>
      <c r="AK411" s="33" t="str">
        <f>IF(VLOOKUP($L411,怪物模板!$A:$N,MATCH(角色!AK$1,模板表头,0),0)=0,"",VLOOKUP($L411,怪物模板!$A:$N,MATCH(角色!AK$1,模板表头,0),0))</f>
        <v/>
      </c>
      <c r="AL411" s="33" t="str">
        <f>IF(VLOOKUP($L411,怪物模板!$A:$N,MATCH(角色!AL$1,模板表头,0),0)=0,"",VLOOKUP($L411,怪物模板!$A:$N,MATCH(角色!AL$1,模板表头,0),0))</f>
        <v/>
      </c>
      <c r="AM411" s="33" t="str">
        <f>VLOOKUP($L411,怪物模板!$A:$N,MATCH(角色!AM$1,模板表头,0),0)</f>
        <v>medievil</v>
      </c>
      <c r="AN411" s="33">
        <f>IF(T411="monster",0.8,IF(T411="boss",1.3,IF(T411="entity",1,IF(T411="guard",1.5,1))))</f>
        <v>1</v>
      </c>
      <c r="AO411" s="33">
        <v>1</v>
      </c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  <c r="BC411" s="33"/>
      <c r="BD411" s="33"/>
      <c r="BE411" s="33"/>
      <c r="BF411" s="33"/>
      <c r="BG411" s="33"/>
      <c r="BH411" s="33"/>
      <c r="BI411" s="33">
        <f t="shared" ref="BI411:BM411" si="194">BI382</f>
        <v>5000</v>
      </c>
      <c r="BJ411" s="33">
        <f t="shared" si="194"/>
        <v>5000</v>
      </c>
      <c r="BK411" s="33">
        <f t="shared" si="194"/>
        <v>0</v>
      </c>
      <c r="BL411" s="33">
        <f t="shared" si="194"/>
        <v>0</v>
      </c>
      <c r="BM411" s="33">
        <f t="shared" si="194"/>
        <v>20000</v>
      </c>
      <c r="BN411" s="33"/>
      <c r="BO411" s="33"/>
      <c r="BP411" s="33"/>
      <c r="BQ411" s="33"/>
      <c r="BR411" s="33"/>
      <c r="BS411" s="33"/>
      <c r="BT411" s="33"/>
      <c r="BU411" s="33">
        <f t="shared" si="175"/>
        <v>-0.9</v>
      </c>
      <c r="BV411" s="33"/>
      <c r="BW411" s="33"/>
      <c r="BX411" s="33"/>
      <c r="BY411" s="33"/>
      <c r="BZ411" s="33"/>
      <c r="CA411" s="33"/>
      <c r="CB411" s="33"/>
      <c r="CC411" s="33"/>
      <c r="CD411" s="33"/>
      <c r="CE411" s="33"/>
      <c r="CF411" s="33"/>
      <c r="CG411" s="33" t="str">
        <f t="shared" si="192"/>
        <v/>
      </c>
      <c r="CH411" s="33" t="str">
        <f t="shared" si="192"/>
        <v/>
      </c>
      <c r="CI411" s="33" t="str">
        <f t="shared" si="192"/>
        <v/>
      </c>
      <c r="CJ411" s="33" t="str">
        <f t="shared" si="192"/>
        <v/>
      </c>
      <c r="CK411" s="33" t="str">
        <f t="shared" si="192"/>
        <v/>
      </c>
      <c r="CL411" s="33" t="str">
        <f t="shared" si="192"/>
        <v/>
      </c>
      <c r="CM411" s="33" t="str">
        <f t="shared" si="192"/>
        <v/>
      </c>
      <c r="CN411" s="33" t="str">
        <f t="shared" si="192"/>
        <v/>
      </c>
      <c r="CO411" s="33" t="str">
        <f t="shared" si="192"/>
        <v/>
      </c>
    </row>
    <row r="412" spans="1:93" s="58" customFormat="1" ht="16.5" customHeight="1" x14ac:dyDescent="0.15">
      <c r="A412" s="33">
        <v>31034404</v>
      </c>
      <c r="B412" s="33" t="s">
        <v>163</v>
      </c>
      <c r="C412" s="33" t="s">
        <v>284</v>
      </c>
      <c r="D412" s="33">
        <v>10</v>
      </c>
      <c r="E412" s="33" t="str">
        <f t="shared" si="193"/>
        <v>guard5</v>
      </c>
      <c r="F412" s="33">
        <v>5</v>
      </c>
      <c r="G412" s="33" t="s">
        <v>106</v>
      </c>
      <c r="H412" s="33">
        <f>VLOOKUP($L412,怪物模板!$A:$N,MATCH(角色!H$1,模板表头,0),0)</f>
        <v>1</v>
      </c>
      <c r="I412" s="33" t="str">
        <f>VLOOKUP($L412,怪物模板!$A:$N,MATCH(角色!I$1,模板表头,0),0)</f>
        <v>mag</v>
      </c>
      <c r="J412" s="33"/>
      <c r="K412" s="33"/>
      <c r="L412" s="33" t="s">
        <v>501</v>
      </c>
      <c r="M412" s="33" t="str">
        <f>VLOOKUP($L412,怪物模板!$A:$N,MATCH(角色!M$1,模板表头,0),0)</f>
        <v>死亡骑士</v>
      </c>
      <c r="N412" s="33" t="str">
        <f>VLOOKUP($L412,怪物模板!$A:$N,MATCH(角色!N$1,模板表头,0),0)</f>
        <v>统一BOSS模板</v>
      </c>
      <c r="O412" s="33" t="str">
        <f>VLOOKUP($L412,怪物模板!$A:$N,MATCH(角色!O$1,模板表头,0),0)</f>
        <v>male</v>
      </c>
      <c r="P412" s="33">
        <v>7</v>
      </c>
      <c r="Q412" s="33">
        <v>3</v>
      </c>
      <c r="R412" s="33">
        <f>VLOOKUP(P412,辅助表!$A$2:$B$10,2,FALSE)</f>
        <v>4</v>
      </c>
      <c r="S412" s="33" t="str">
        <f>VLOOKUP($L412,怪物模板!$A:$N,MATCH(角色!S$1,模板表头,0),0)</f>
        <v>chaos</v>
      </c>
      <c r="T412" s="33" t="s">
        <v>27</v>
      </c>
      <c r="U412" s="33" t="s">
        <v>274</v>
      </c>
      <c r="V412" s="33" t="s">
        <v>476</v>
      </c>
      <c r="W412" s="33" t="s">
        <v>258</v>
      </c>
      <c r="X412" s="33"/>
      <c r="Y412" s="33"/>
      <c r="Z412" s="33"/>
      <c r="AA412" s="33"/>
      <c r="AB412" s="33">
        <v>99</v>
      </c>
      <c r="AC412" s="33">
        <v>99</v>
      </c>
      <c r="AD412" s="33"/>
      <c r="AE412" s="33">
        <f t="shared" si="188"/>
        <v>20</v>
      </c>
      <c r="AF412" s="33">
        <f t="shared" si="189"/>
        <v>20</v>
      </c>
      <c r="AG412" s="33" t="str">
        <f>VLOOKUP($L412,怪物模板!$A:$N,MATCH(角色!AG$1,模板表头,0),0)</f>
        <v>melee.knight_rider</v>
      </c>
      <c r="AH412" s="33">
        <f>IF(VLOOKUP($L412,怪物模板!$A:$N,MATCH(角色!AH$1,模板表头,0),0)=0,"",VLOOKUP($L412,怪物模板!$A:$N,MATCH(角色!AH$1,模板表头,0),0))</f>
        <v>11660301</v>
      </c>
      <c r="AI412" s="33">
        <f>IF(VLOOKUP($L412,怪物模板!$A:$N,MATCH(角色!AI$1,模板表头,0),0)=0,"",VLOOKUP($L412,怪物模板!$A:$N,MATCH(角色!AI$1,模板表头,0),0))</f>
        <v>11660302</v>
      </c>
      <c r="AJ412" s="33">
        <f>IF(VLOOKUP($L412,怪物模板!$A:$N,MATCH(角色!AJ$1,模板表头,0),0)=0,"",VLOOKUP($L412,怪物模板!$A:$N,MATCH(角色!AJ$1,模板表头,0),0))</f>
        <v>11660303</v>
      </c>
      <c r="AK412" s="33">
        <f>IF(VLOOKUP($L412,怪物模板!$A:$N,MATCH(角色!AK$1,模板表头,0),0)=0,"",VLOOKUP($L412,怪物模板!$A:$N,MATCH(角色!AK$1,模板表头,0),0))</f>
        <v>11660304</v>
      </c>
      <c r="AL412" s="33" t="str">
        <f>IF(VLOOKUP($L412,怪物模板!$A:$N,MATCH(角色!AL$1,模板表头,0),0)=0,"",VLOOKUP($L412,怪物模板!$A:$N,MATCH(角色!AL$1,模板表头,0),0))</f>
        <v/>
      </c>
      <c r="AM412" s="33" t="str">
        <f>VLOOKUP($L412,怪物模板!$A:$N,MATCH(角色!AM$1,模板表头,0),0)</f>
        <v>lich_king</v>
      </c>
      <c r="AN412" s="33">
        <v>1.5</v>
      </c>
      <c r="AO412" s="33">
        <v>1</v>
      </c>
      <c r="AP412" s="33"/>
      <c r="AQ412" s="33"/>
      <c r="AR412" s="33" t="s">
        <v>181</v>
      </c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  <c r="BC412" s="33"/>
      <c r="BD412" s="33"/>
      <c r="BE412" s="33"/>
      <c r="BF412" s="33"/>
      <c r="BG412" s="33"/>
      <c r="BH412" s="33"/>
      <c r="BI412" s="33">
        <f t="shared" ref="BI412:BM412" si="195">BI383</f>
        <v>-7000</v>
      </c>
      <c r="BJ412" s="33">
        <f t="shared" si="195"/>
        <v>10000</v>
      </c>
      <c r="BK412" s="33">
        <f t="shared" si="195"/>
        <v>0</v>
      </c>
      <c r="BL412" s="33">
        <f t="shared" si="195"/>
        <v>0</v>
      </c>
      <c r="BM412" s="33">
        <f t="shared" si="195"/>
        <v>20000</v>
      </c>
      <c r="BN412" s="33"/>
      <c r="BO412" s="33"/>
      <c r="BP412" s="33"/>
      <c r="BQ412" s="33"/>
      <c r="BR412" s="33"/>
      <c r="BS412" s="33"/>
      <c r="BT412" s="33"/>
      <c r="BU412" s="33">
        <v>-1</v>
      </c>
      <c r="BV412" s="33"/>
      <c r="BW412" s="33"/>
      <c r="BX412" s="33"/>
      <c r="BY412" s="33"/>
      <c r="BZ412" s="33"/>
      <c r="CA412" s="33"/>
      <c r="CB412" s="33"/>
      <c r="CC412" s="33"/>
      <c r="CD412" s="33"/>
      <c r="CE412" s="33"/>
      <c r="CF412" s="33"/>
      <c r="CG412" s="33">
        <f t="shared" si="192"/>
        <v>5000</v>
      </c>
      <c r="CH412" s="33">
        <f t="shared" si="192"/>
        <v>5000</v>
      </c>
      <c r="CI412" s="33">
        <f t="shared" si="192"/>
        <v>5000</v>
      </c>
      <c r="CJ412" s="33">
        <f t="shared" si="192"/>
        <v>5000</v>
      </c>
      <c r="CK412" s="33">
        <f t="shared" si="192"/>
        <v>5000</v>
      </c>
      <c r="CL412" s="33">
        <f t="shared" si="192"/>
        <v>5000</v>
      </c>
      <c r="CM412" s="33">
        <f t="shared" si="192"/>
        <v>5000</v>
      </c>
      <c r="CN412" s="33">
        <f t="shared" si="192"/>
        <v>5000</v>
      </c>
      <c r="CO412" s="33">
        <f t="shared" si="192"/>
        <v>5000</v>
      </c>
    </row>
    <row r="413" spans="1:93" s="58" customFormat="1" ht="16.5" customHeight="1" x14ac:dyDescent="0.15">
      <c r="A413" s="33">
        <v>31034406</v>
      </c>
      <c r="B413" s="33" t="s">
        <v>40</v>
      </c>
      <c r="C413" s="33" t="s">
        <v>285</v>
      </c>
      <c r="D413" s="33">
        <v>12</v>
      </c>
      <c r="E413" s="33" t="str">
        <f t="shared" si="193"/>
        <v>guard5</v>
      </c>
      <c r="F413" s="33">
        <v>6</v>
      </c>
      <c r="G413" s="33" t="s">
        <v>104</v>
      </c>
      <c r="H413" s="33">
        <f>VLOOKUP($L413,怪物模板!$A:$N,MATCH(角色!H$1,模板表头,0),0)</f>
        <v>2</v>
      </c>
      <c r="I413" s="33" t="str">
        <f>VLOOKUP($L413,怪物模板!$A:$N,MATCH(角色!I$1,模板表头,0),0)</f>
        <v>phy</v>
      </c>
      <c r="J413" s="33"/>
      <c r="K413" s="33"/>
      <c r="L413" s="33" t="s">
        <v>384</v>
      </c>
      <c r="M413" s="33" t="str">
        <f>VLOOKUP($L413,怪物模板!$A:$N,MATCH(角色!M$1,模板表头,0),0)</f>
        <v>无对应英雄</v>
      </c>
      <c r="N413" s="33" t="str">
        <f>VLOOKUP($L413,怪物模板!$A:$N,MATCH(角色!N$1,模板表头,0),0)</f>
        <v>新增突袭小招，大招改为引导</v>
      </c>
      <c r="O413" s="33" t="str">
        <f>VLOOKUP($L413,怪物模板!$A:$N,MATCH(角色!O$1,模板表头,0),0)</f>
        <v>male</v>
      </c>
      <c r="P413" s="33">
        <v>3</v>
      </c>
      <c r="Q413" s="33">
        <v>2</v>
      </c>
      <c r="R413" s="33">
        <f>VLOOKUP(P413,辅助表!$A$2:$B$10,2,FALSE)</f>
        <v>2</v>
      </c>
      <c r="S413" s="33" t="str">
        <f>VLOOKUP($L413,怪物模板!$A:$N,MATCH(角色!S$1,模板表头,0),0)</f>
        <v>horde</v>
      </c>
      <c r="T413" s="33" t="s">
        <v>39</v>
      </c>
      <c r="U413" s="33"/>
      <c r="V413" s="33" t="s">
        <v>476</v>
      </c>
      <c r="W413" s="33" t="s">
        <v>258</v>
      </c>
      <c r="X413" s="33"/>
      <c r="Y413" s="33"/>
      <c r="Z413" s="33"/>
      <c r="AA413" s="33"/>
      <c r="AB413" s="33">
        <v>99</v>
      </c>
      <c r="AC413" s="33">
        <v>99</v>
      </c>
      <c r="AD413" s="33"/>
      <c r="AE413" s="33">
        <f t="shared" si="188"/>
        <v>3</v>
      </c>
      <c r="AF413" s="33">
        <f t="shared" si="189"/>
        <v>0</v>
      </c>
      <c r="AG413" s="33" t="str">
        <f>VLOOKUP($L413,怪物模板!$A:$N,MATCH(角色!AG$1,模板表头,0),0)</f>
        <v>misc.5skills</v>
      </c>
      <c r="AH413" s="33">
        <f>IF(VLOOKUP($L413,怪物模板!$A:$N,MATCH(角色!AH$1,模板表头,0),0)=0,"",VLOOKUP($L413,怪物模板!$A:$N,MATCH(角色!AH$1,模板表头,0),0))</f>
        <v>11980101</v>
      </c>
      <c r="AI413" s="33">
        <f>IF(VLOOKUP($L413,怪物模板!$A:$N,MATCH(角色!AI$1,模板表头,0),0)=0,"",VLOOKUP($L413,怪物模板!$A:$N,MATCH(角色!AI$1,模板表头,0),0))</f>
        <v>11999536</v>
      </c>
      <c r="AJ413" s="33">
        <f>IF(VLOOKUP($L413,怪物模板!$A:$N,MATCH(角色!AJ$1,模板表头,0),0)=0,"",VLOOKUP($L413,怪物模板!$A:$N,MATCH(角色!AJ$1,模板表头,0),0))</f>
        <v>11999537</v>
      </c>
      <c r="AK413" s="33" t="str">
        <f>IF(VLOOKUP($L413,怪物模板!$A:$N,MATCH(角色!AK$1,模板表头,0),0)=0,"",VLOOKUP($L413,怪物模板!$A:$N,MATCH(角色!AK$1,模板表头,0),0))</f>
        <v/>
      </c>
      <c r="AL413" s="33" t="str">
        <f>IF(VLOOKUP($L413,怪物模板!$A:$N,MATCH(角色!AL$1,模板表头,0),0)=0,"",VLOOKUP($L413,怪物模板!$A:$N,MATCH(角色!AL$1,模板表头,0),0))</f>
        <v/>
      </c>
      <c r="AM413" s="33" t="str">
        <f>VLOOKUP($L413,怪物模板!$A:$N,MATCH(角色!AM$1,模板表头,0),0)</f>
        <v>rogue</v>
      </c>
      <c r="AN413" s="33">
        <f>IF(T413="monster",0.8,IF(T413="boss",1.3,IF(T413="entity",1,IF(T413="guard",1.5,1))))</f>
        <v>0.8</v>
      </c>
      <c r="AO413" s="33">
        <v>1</v>
      </c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  <c r="BC413" s="33"/>
      <c r="BD413" s="33"/>
      <c r="BE413" s="33"/>
      <c r="BF413" s="33"/>
      <c r="BG413" s="33"/>
      <c r="BH413" s="33"/>
      <c r="BI413" s="33">
        <f t="shared" ref="BI413:BM413" si="196">BI384</f>
        <v>5000</v>
      </c>
      <c r="BJ413" s="33">
        <f t="shared" si="196"/>
        <v>5000</v>
      </c>
      <c r="BK413" s="33">
        <f t="shared" si="196"/>
        <v>0</v>
      </c>
      <c r="BL413" s="33">
        <f t="shared" si="196"/>
        <v>0</v>
      </c>
      <c r="BM413" s="33">
        <f t="shared" si="196"/>
        <v>20000</v>
      </c>
      <c r="BN413" s="33"/>
      <c r="BO413" s="33"/>
      <c r="BP413" s="33"/>
      <c r="BQ413" s="33"/>
      <c r="BR413" s="33"/>
      <c r="BS413" s="33"/>
      <c r="BT413" s="33"/>
      <c r="BU413" s="33" t="str">
        <f t="shared" ref="BU413" si="197">IF(OR(B413="骷髅战士",B413="骷髅法师"),-0.9,"")</f>
        <v/>
      </c>
      <c r="BV413" s="33"/>
      <c r="BW413" s="33"/>
      <c r="BX413" s="33"/>
      <c r="BY413" s="33"/>
      <c r="BZ413" s="33"/>
      <c r="CA413" s="33"/>
      <c r="CB413" s="33"/>
      <c r="CC413" s="33"/>
      <c r="CD413" s="33"/>
      <c r="CE413" s="33"/>
      <c r="CF413" s="33"/>
      <c r="CG413" s="33" t="str">
        <f t="shared" si="192"/>
        <v/>
      </c>
      <c r="CH413" s="33" t="str">
        <f t="shared" si="192"/>
        <v/>
      </c>
      <c r="CI413" s="33" t="str">
        <f t="shared" si="192"/>
        <v/>
      </c>
      <c r="CJ413" s="33" t="str">
        <f t="shared" si="192"/>
        <v/>
      </c>
      <c r="CK413" s="33" t="str">
        <f t="shared" si="192"/>
        <v/>
      </c>
      <c r="CL413" s="33" t="str">
        <f t="shared" si="192"/>
        <v/>
      </c>
      <c r="CM413" s="33" t="str">
        <f t="shared" si="192"/>
        <v/>
      </c>
      <c r="CN413" s="33" t="str">
        <f t="shared" si="192"/>
        <v/>
      </c>
      <c r="CO413" s="33" t="str">
        <f t="shared" si="192"/>
        <v/>
      </c>
    </row>
    <row r="414" spans="1:93" s="58" customFormat="1" ht="16.5" customHeight="1" x14ac:dyDescent="0.15">
      <c r="A414" s="33">
        <v>31034407</v>
      </c>
      <c r="B414" s="33" t="s">
        <v>160</v>
      </c>
      <c r="C414" s="33" t="s">
        <v>283</v>
      </c>
      <c r="D414" s="33">
        <v>10</v>
      </c>
      <c r="E414" s="33" t="str">
        <f t="shared" si="193"/>
        <v>guard5</v>
      </c>
      <c r="F414" s="33">
        <v>4</v>
      </c>
      <c r="G414" s="33" t="s">
        <v>104</v>
      </c>
      <c r="H414" s="33">
        <f>VLOOKUP($L414,怪物模板!$A:$N,MATCH(角色!H$1,模板表头,0),0)</f>
        <v>4</v>
      </c>
      <c r="I414" s="33" t="str">
        <f>VLOOKUP($L414,怪物模板!$A:$N,MATCH(角色!I$1,模板表头,0),0)</f>
        <v>phy</v>
      </c>
      <c r="J414" s="33"/>
      <c r="K414" s="33"/>
      <c r="L414" s="33" t="s">
        <v>399</v>
      </c>
      <c r="M414" s="33" t="str">
        <f>VLOOKUP($L414,怪物模板!$A:$N,MATCH(角色!M$1,模板表头,0),0)</f>
        <v>骷髅法师</v>
      </c>
      <c r="N414" s="33" t="str">
        <f>VLOOKUP($L414,怪物模板!$A:$N,MATCH(角色!N$1,模板表头,0),0)</f>
        <v>统一模板</v>
      </c>
      <c r="O414" s="33" t="str">
        <f>VLOOKUP($L414,怪物模板!$A:$N,MATCH(角色!O$1,模板表头,0),0)</f>
        <v>male</v>
      </c>
      <c r="P414" s="33">
        <v>3</v>
      </c>
      <c r="Q414" s="33">
        <v>2</v>
      </c>
      <c r="R414" s="33">
        <f>VLOOKUP(P414,辅助表!$A$2:$B$10,2,FALSE)</f>
        <v>2</v>
      </c>
      <c r="S414" s="33" t="str">
        <f>VLOOKUP($L414,怪物模板!$A:$N,MATCH(角色!S$1,模板表头,0),0)</f>
        <v>horde</v>
      </c>
      <c r="T414" s="33" t="s">
        <v>39</v>
      </c>
      <c r="U414" s="33"/>
      <c r="V414" s="33" t="s">
        <v>476</v>
      </c>
      <c r="W414" s="33" t="s">
        <v>258</v>
      </c>
      <c r="X414" s="33"/>
      <c r="Y414" s="33"/>
      <c r="Z414" s="33"/>
      <c r="AA414" s="33"/>
      <c r="AB414" s="33">
        <v>99</v>
      </c>
      <c r="AC414" s="33">
        <v>99</v>
      </c>
      <c r="AD414" s="33"/>
      <c r="AE414" s="33">
        <f t="shared" si="188"/>
        <v>3</v>
      </c>
      <c r="AF414" s="33">
        <f t="shared" si="189"/>
        <v>0</v>
      </c>
      <c r="AG414" s="33" t="str">
        <f>VLOOKUP($L414,怪物模板!$A:$N,MATCH(角色!AG$1,模板表头,0),0)</f>
        <v>healer.blood_priest</v>
      </c>
      <c r="AH414" s="33">
        <f>IF(VLOOKUP($L414,怪物模板!$A:$N,MATCH(角色!AH$1,模板表头,0),0)=0,"",VLOOKUP($L414,怪物模板!$A:$N,MATCH(角色!AH$1,模板表头,0),0))</f>
        <v>11999015</v>
      </c>
      <c r="AI414" s="33">
        <f>IF(VLOOKUP($L414,怪物模板!$A:$N,MATCH(角色!AI$1,模板表头,0),0)=0,"",VLOOKUP($L414,怪物模板!$A:$N,MATCH(角色!AI$1,模板表头,0),0))</f>
        <v>11999016</v>
      </c>
      <c r="AJ414" s="33" t="str">
        <f>IF(VLOOKUP($L414,怪物模板!$A:$N,MATCH(角色!AJ$1,模板表头,0),0)=0,"",VLOOKUP($L414,怪物模板!$A:$N,MATCH(角色!AJ$1,模板表头,0),0))</f>
        <v/>
      </c>
      <c r="AK414" s="33" t="str">
        <f>IF(VLOOKUP($L414,怪物模板!$A:$N,MATCH(角色!AK$1,模板表头,0),0)=0,"",VLOOKUP($L414,怪物模板!$A:$N,MATCH(角色!AK$1,模板表头,0),0))</f>
        <v/>
      </c>
      <c r="AL414" s="33" t="str">
        <f>IF(VLOOKUP($L414,怪物模板!$A:$N,MATCH(角色!AL$1,模板表头,0),0)=0,"",VLOOKUP($L414,怪物模板!$A:$N,MATCH(角色!AL$1,模板表头,0),0))</f>
        <v/>
      </c>
      <c r="AM414" s="33" t="str">
        <f>VLOOKUP($L414,怪物模板!$A:$N,MATCH(角色!AM$1,模板表头,0),0)</f>
        <v>skeleton_mage</v>
      </c>
      <c r="AN414" s="33">
        <f>IF(T414="monster",0.8,IF(T414="boss",1.3,IF(T414="entity",1,IF(T414="guard",1.5,1))))</f>
        <v>0.8</v>
      </c>
      <c r="AO414" s="33">
        <v>1</v>
      </c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  <c r="BC414" s="33"/>
      <c r="BD414" s="33"/>
      <c r="BE414" s="33"/>
      <c r="BF414" s="33"/>
      <c r="BG414" s="33"/>
      <c r="BH414" s="33"/>
      <c r="BI414" s="33">
        <f t="shared" ref="BI414:BM414" si="198">BI385</f>
        <v>5000</v>
      </c>
      <c r="BJ414" s="33">
        <f t="shared" si="198"/>
        <v>5000</v>
      </c>
      <c r="BK414" s="33">
        <f t="shared" si="198"/>
        <v>0</v>
      </c>
      <c r="BL414" s="33">
        <f t="shared" si="198"/>
        <v>0</v>
      </c>
      <c r="BM414" s="33">
        <f t="shared" si="198"/>
        <v>20000</v>
      </c>
      <c r="BN414" s="33"/>
      <c r="BO414" s="33"/>
      <c r="BP414" s="33"/>
      <c r="BQ414" s="33"/>
      <c r="BR414" s="33"/>
      <c r="BS414" s="33"/>
      <c r="BT414" s="33"/>
      <c r="BU414" s="33">
        <f>IF(OR(B414="骷髅战士",B414="骷髅法师"),-0.9,"")</f>
        <v>-0.9</v>
      </c>
      <c r="BV414" s="33"/>
      <c r="BW414" s="33"/>
      <c r="BX414" s="33"/>
      <c r="BY414" s="33"/>
      <c r="BZ414" s="33"/>
      <c r="CA414" s="33"/>
      <c r="CB414" s="33"/>
      <c r="CC414" s="33"/>
      <c r="CD414" s="33"/>
      <c r="CE414" s="33"/>
      <c r="CF414" s="33"/>
      <c r="CG414" s="33" t="str">
        <f t="shared" si="192"/>
        <v/>
      </c>
      <c r="CH414" s="33" t="str">
        <f t="shared" si="192"/>
        <v/>
      </c>
      <c r="CI414" s="33" t="str">
        <f t="shared" si="192"/>
        <v/>
      </c>
      <c r="CJ414" s="33" t="str">
        <f t="shared" si="192"/>
        <v/>
      </c>
      <c r="CK414" s="33" t="str">
        <f t="shared" si="192"/>
        <v/>
      </c>
      <c r="CL414" s="33" t="str">
        <f t="shared" si="192"/>
        <v/>
      </c>
      <c r="CM414" s="33" t="str">
        <f t="shared" si="192"/>
        <v/>
      </c>
      <c r="CN414" s="33" t="str">
        <f t="shared" si="192"/>
        <v/>
      </c>
      <c r="CO414" s="33" t="str">
        <f t="shared" si="192"/>
        <v/>
      </c>
    </row>
    <row r="415" spans="1:93" s="58" customFormat="1" x14ac:dyDescent="0.15">
      <c r="A415" s="33">
        <v>31034409</v>
      </c>
      <c r="B415" s="33" t="s">
        <v>25</v>
      </c>
      <c r="C415" s="33" t="s">
        <v>285</v>
      </c>
      <c r="D415" s="33">
        <v>12</v>
      </c>
      <c r="E415" s="33" t="str">
        <f t="shared" si="193"/>
        <v>guard5</v>
      </c>
      <c r="F415" s="33">
        <v>6</v>
      </c>
      <c r="G415" s="33" t="s">
        <v>104</v>
      </c>
      <c r="H415" s="33">
        <f>VLOOKUP($L415,怪物模板!$A:$N,MATCH(角色!H$1,模板表头,0),0)</f>
        <v>3</v>
      </c>
      <c r="I415" s="33" t="str">
        <f>VLOOKUP($L415,怪物模板!$A:$N,MATCH(角色!I$1,模板表头,0),0)</f>
        <v>phy</v>
      </c>
      <c r="J415" s="33"/>
      <c r="K415" s="33"/>
      <c r="L415" s="33" t="s">
        <v>25</v>
      </c>
      <c r="M415" s="33" t="str">
        <f>VLOOKUP($L415,怪物模板!$A:$N,MATCH(角色!M$1,模板表头,0),0)</f>
        <v>骷髅射手</v>
      </c>
      <c r="N415" s="33" t="str">
        <f>VLOOKUP($L415,怪物模板!$A:$N,MATCH(角色!N$1,模板表头,0),0)</f>
        <v>统一模板</v>
      </c>
      <c r="O415" s="33" t="str">
        <f>VLOOKUP($L415,怪物模板!$A:$N,MATCH(角色!O$1,模板表头,0),0)</f>
        <v>male</v>
      </c>
      <c r="P415" s="33">
        <v>1</v>
      </c>
      <c r="Q415" s="33">
        <v>1</v>
      </c>
      <c r="R415" s="33">
        <f>VLOOKUP(P415,辅助表!$A$2:$B$10,2,FALSE)</f>
        <v>1</v>
      </c>
      <c r="S415" s="33" t="str">
        <f>VLOOKUP($L415,怪物模板!$A:$N,MATCH(角色!S$1,模板表头,0),0)</f>
        <v>horde</v>
      </c>
      <c r="T415" s="33" t="s">
        <v>39</v>
      </c>
      <c r="U415" s="33"/>
      <c r="V415" s="33" t="s">
        <v>476</v>
      </c>
      <c r="W415" s="33" t="s">
        <v>258</v>
      </c>
      <c r="X415" s="33"/>
      <c r="Y415" s="33"/>
      <c r="Z415" s="33"/>
      <c r="AA415" s="33"/>
      <c r="AB415" s="33">
        <v>99</v>
      </c>
      <c r="AC415" s="33">
        <v>99</v>
      </c>
      <c r="AD415" s="33"/>
      <c r="AE415" s="33">
        <f t="shared" si="188"/>
        <v>3</v>
      </c>
      <c r="AF415" s="33">
        <f t="shared" si="189"/>
        <v>0</v>
      </c>
      <c r="AG415" s="33" t="str">
        <f>VLOOKUP($L415,怪物模板!$A:$N,MATCH(角色!AG$1,模板表头,0),0)</f>
        <v>misc.5skills</v>
      </c>
      <c r="AH415" s="33">
        <f>IF(VLOOKUP($L415,怪物模板!$A:$N,MATCH(角色!AH$1,模板表头,0),0)=0,"",VLOOKUP($L415,怪物模板!$A:$N,MATCH(角色!AH$1,模板表头,0),0))</f>
        <v>11690101</v>
      </c>
      <c r="AI415" s="33">
        <f>IF(VLOOKUP($L415,怪物模板!$A:$N,MATCH(角色!AI$1,模板表头,0),0)=0,"",VLOOKUP($L415,怪物模板!$A:$N,MATCH(角色!AI$1,模板表头,0),0))</f>
        <v>11690102</v>
      </c>
      <c r="AJ415" s="33" t="str">
        <f>IF(VLOOKUP($L415,怪物模板!$A:$N,MATCH(角色!AJ$1,模板表头,0),0)=0,"",VLOOKUP($L415,怪物模板!$A:$N,MATCH(角色!AJ$1,模板表头,0),0))</f>
        <v/>
      </c>
      <c r="AK415" s="33" t="str">
        <f>IF(VLOOKUP($L415,怪物模板!$A:$N,MATCH(角色!AK$1,模板表头,0),0)=0,"",VLOOKUP($L415,怪物模板!$A:$N,MATCH(角色!AK$1,模板表头,0),0))</f>
        <v/>
      </c>
      <c r="AL415" s="33" t="str">
        <f>IF(VLOOKUP($L415,怪物模板!$A:$N,MATCH(角色!AL$1,模板表头,0),0)=0,"",VLOOKUP($L415,怪物模板!$A:$N,MATCH(角色!AL$1,模板表头,0),0))</f>
        <v/>
      </c>
      <c r="AM415" s="33" t="str">
        <f>VLOOKUP($L415,怪物模板!$A:$N,MATCH(角色!AM$1,模板表头,0),0)</f>
        <v>skeleton_archer_npc</v>
      </c>
      <c r="AN415" s="33">
        <f>IF(T415="monster",0.8,IF(T415="boss",1.3,IF(T415="entity",1,IF(T415="guard",1.5,1))))</f>
        <v>0.8</v>
      </c>
      <c r="AO415" s="33">
        <v>1</v>
      </c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  <c r="BC415" s="33"/>
      <c r="BD415" s="33"/>
      <c r="BE415" s="33"/>
      <c r="BF415" s="33"/>
      <c r="BG415" s="33"/>
      <c r="BH415" s="33"/>
      <c r="BI415" s="33">
        <f t="shared" ref="BI415:BM415" si="199">BI386</f>
        <v>5000</v>
      </c>
      <c r="BJ415" s="33">
        <f t="shared" si="199"/>
        <v>5000</v>
      </c>
      <c r="BK415" s="33">
        <f t="shared" si="199"/>
        <v>0</v>
      </c>
      <c r="BL415" s="33">
        <f t="shared" si="199"/>
        <v>0</v>
      </c>
      <c r="BM415" s="33">
        <f t="shared" si="199"/>
        <v>20000</v>
      </c>
      <c r="BN415" s="33"/>
      <c r="BO415" s="33"/>
      <c r="BP415" s="33"/>
      <c r="BQ415" s="33"/>
      <c r="BR415" s="33"/>
      <c r="BS415" s="33"/>
      <c r="BT415" s="33"/>
      <c r="BU415" s="33" t="str">
        <f t="shared" ref="BU415:BU423" si="200">IF(OR(B415="骷髅战士",B415="骷髅法师"),-0.9,"")</f>
        <v/>
      </c>
      <c r="BV415" s="33"/>
      <c r="BW415" s="33"/>
      <c r="BX415" s="33"/>
      <c r="BY415" s="33"/>
      <c r="BZ415" s="33"/>
      <c r="CA415" s="33"/>
      <c r="CB415" s="33"/>
      <c r="CC415" s="33"/>
      <c r="CD415" s="33"/>
      <c r="CE415" s="33"/>
      <c r="CF415" s="33"/>
      <c r="CG415" s="33" t="str">
        <f t="shared" si="192"/>
        <v/>
      </c>
      <c r="CH415" s="33" t="str">
        <f t="shared" si="192"/>
        <v/>
      </c>
      <c r="CI415" s="33" t="str">
        <f t="shared" si="192"/>
        <v/>
      </c>
      <c r="CJ415" s="33" t="str">
        <f t="shared" si="192"/>
        <v/>
      </c>
      <c r="CK415" s="33" t="str">
        <f t="shared" si="192"/>
        <v/>
      </c>
      <c r="CL415" s="33" t="str">
        <f t="shared" si="192"/>
        <v/>
      </c>
      <c r="CM415" s="33" t="str">
        <f t="shared" si="192"/>
        <v/>
      </c>
      <c r="CN415" s="33" t="str">
        <f t="shared" si="192"/>
        <v/>
      </c>
      <c r="CO415" s="33" t="str">
        <f t="shared" si="192"/>
        <v/>
      </c>
    </row>
    <row r="416" spans="1:93" s="58" customFormat="1" ht="16.5" customHeight="1" x14ac:dyDescent="0.15">
      <c r="A416" s="33">
        <v>31034410</v>
      </c>
      <c r="B416" s="33" t="s">
        <v>163</v>
      </c>
      <c r="C416" s="33" t="s">
        <v>285</v>
      </c>
      <c r="D416" s="33">
        <v>15</v>
      </c>
      <c r="E416" s="33" t="str">
        <f t="shared" si="193"/>
        <v>guard5</v>
      </c>
      <c r="F416" s="33">
        <v>6</v>
      </c>
      <c r="G416" s="33" t="s">
        <v>105</v>
      </c>
      <c r="H416" s="33">
        <f>VLOOKUP($L416,怪物模板!$A:$N,MATCH(角色!H$1,模板表头,0),0)</f>
        <v>1</v>
      </c>
      <c r="I416" s="33" t="str">
        <f>VLOOKUP($L416,怪物模板!$A:$N,MATCH(角色!I$1,模板表头,0),0)</f>
        <v>mag</v>
      </c>
      <c r="J416" s="33"/>
      <c r="K416" s="33"/>
      <c r="L416" s="33" t="s">
        <v>501</v>
      </c>
      <c r="M416" s="33" t="str">
        <f>VLOOKUP($L416,怪物模板!$A:$N,MATCH(角色!M$1,模板表头,0),0)</f>
        <v>死亡骑士</v>
      </c>
      <c r="N416" s="33" t="str">
        <f>VLOOKUP($L416,怪物模板!$A:$N,MATCH(角色!N$1,模板表头,0),0)</f>
        <v>统一BOSS模板</v>
      </c>
      <c r="O416" s="33" t="str">
        <f>VLOOKUP($L416,怪物模板!$A:$N,MATCH(角色!O$1,模板表头,0),0)</f>
        <v>male</v>
      </c>
      <c r="P416" s="33">
        <v>7</v>
      </c>
      <c r="Q416" s="33">
        <v>3</v>
      </c>
      <c r="R416" s="33">
        <f>VLOOKUP(P416,辅助表!$A$2:$B$10,2,FALSE)</f>
        <v>4</v>
      </c>
      <c r="S416" s="33" t="str">
        <f>VLOOKUP($L416,怪物模板!$A:$N,MATCH(角色!S$1,模板表头,0),0)</f>
        <v>chaos</v>
      </c>
      <c r="T416" s="33" t="s">
        <v>176</v>
      </c>
      <c r="U416" s="33"/>
      <c r="V416" s="33" t="s">
        <v>476</v>
      </c>
      <c r="W416" s="33" t="s">
        <v>258</v>
      </c>
      <c r="X416" s="33"/>
      <c r="Y416" s="33"/>
      <c r="Z416" s="33"/>
      <c r="AA416" s="33"/>
      <c r="AB416" s="33">
        <v>99</v>
      </c>
      <c r="AC416" s="33">
        <v>99</v>
      </c>
      <c r="AD416" s="33"/>
      <c r="AE416" s="33">
        <f t="shared" si="188"/>
        <v>3</v>
      </c>
      <c r="AF416" s="33">
        <f t="shared" si="189"/>
        <v>0</v>
      </c>
      <c r="AG416" s="33" t="str">
        <f>VLOOKUP($L416,怪物模板!$A:$N,MATCH(角色!AG$1,模板表头,0),0)</f>
        <v>melee.knight_rider</v>
      </c>
      <c r="AH416" s="33">
        <f>IF(VLOOKUP($L416,怪物模板!$A:$N,MATCH(角色!AH$1,模板表头,0),0)=0,"",VLOOKUP($L416,怪物模板!$A:$N,MATCH(角色!AH$1,模板表头,0),0))</f>
        <v>11660301</v>
      </c>
      <c r="AI416" s="33">
        <f>IF(VLOOKUP($L416,怪物模板!$A:$N,MATCH(角色!AI$1,模板表头,0),0)=0,"",VLOOKUP($L416,怪物模板!$A:$N,MATCH(角色!AI$1,模板表头,0),0))</f>
        <v>11660302</v>
      </c>
      <c r="AJ416" s="33">
        <f>IF(VLOOKUP($L416,怪物模板!$A:$N,MATCH(角色!AJ$1,模板表头,0),0)=0,"",VLOOKUP($L416,怪物模板!$A:$N,MATCH(角色!AJ$1,模板表头,0),0))</f>
        <v>11660303</v>
      </c>
      <c r="AK416" s="33">
        <f>IF(VLOOKUP($L416,怪物模板!$A:$N,MATCH(角色!AK$1,模板表头,0),0)=0,"",VLOOKUP($L416,怪物模板!$A:$N,MATCH(角色!AK$1,模板表头,0),0))</f>
        <v>11660304</v>
      </c>
      <c r="AL416" s="33" t="str">
        <f>IF(VLOOKUP($L416,怪物模板!$A:$N,MATCH(角色!AL$1,模板表头,0),0)=0,"",VLOOKUP($L416,怪物模板!$A:$N,MATCH(角色!AL$1,模板表头,0),0))</f>
        <v/>
      </c>
      <c r="AM416" s="33" t="str">
        <f>VLOOKUP($L416,怪物模板!$A:$N,MATCH(角色!AM$1,模板表头,0),0)</f>
        <v>lich_king</v>
      </c>
      <c r="AN416" s="33">
        <v>1</v>
      </c>
      <c r="AO416" s="33">
        <v>1</v>
      </c>
      <c r="AP416" s="33"/>
      <c r="AQ416" s="33"/>
      <c r="AR416" s="33"/>
      <c r="AS416" s="33"/>
      <c r="AT416" s="33"/>
      <c r="AU416" s="33">
        <v>230021</v>
      </c>
      <c r="AV416" s="33"/>
      <c r="AW416" s="33"/>
      <c r="AX416" s="33"/>
      <c r="AY416" s="33"/>
      <c r="AZ416" s="33"/>
      <c r="BA416" s="33"/>
      <c r="BB416" s="33"/>
      <c r="BC416" s="33"/>
      <c r="BD416" s="33"/>
      <c r="BE416" s="33"/>
      <c r="BF416" s="33"/>
      <c r="BG416" s="33"/>
      <c r="BH416" s="33"/>
      <c r="BI416" s="33">
        <f t="shared" ref="BI416:BM416" si="201">BI387</f>
        <v>5000</v>
      </c>
      <c r="BJ416" s="33">
        <f t="shared" si="201"/>
        <v>5000</v>
      </c>
      <c r="BK416" s="33">
        <f t="shared" si="201"/>
        <v>0</v>
      </c>
      <c r="BL416" s="33">
        <f t="shared" si="201"/>
        <v>0</v>
      </c>
      <c r="BM416" s="33">
        <f t="shared" si="201"/>
        <v>20000</v>
      </c>
      <c r="BN416" s="33"/>
      <c r="BO416" s="33"/>
      <c r="BP416" s="33"/>
      <c r="BQ416" s="33"/>
      <c r="BR416" s="33"/>
      <c r="BS416" s="33"/>
      <c r="BT416" s="33"/>
      <c r="BU416" s="33" t="str">
        <f t="shared" si="200"/>
        <v/>
      </c>
      <c r="BV416" s="33"/>
      <c r="BW416" s="33"/>
      <c r="BX416" s="33"/>
      <c r="BY416" s="33"/>
      <c r="BZ416" s="33"/>
      <c r="CA416" s="33"/>
      <c r="CB416" s="33"/>
      <c r="CC416" s="33"/>
      <c r="CD416" s="33"/>
      <c r="CE416" s="33"/>
      <c r="CF416" s="33"/>
      <c r="CG416" s="33" t="str">
        <f t="shared" si="192"/>
        <v/>
      </c>
      <c r="CH416" s="33" t="str">
        <f t="shared" si="192"/>
        <v/>
      </c>
      <c r="CI416" s="33" t="str">
        <f t="shared" si="192"/>
        <v/>
      </c>
      <c r="CJ416" s="33" t="str">
        <f t="shared" si="192"/>
        <v/>
      </c>
      <c r="CK416" s="33" t="str">
        <f t="shared" si="192"/>
        <v/>
      </c>
      <c r="CL416" s="33" t="str">
        <f t="shared" si="192"/>
        <v/>
      </c>
      <c r="CM416" s="33" t="str">
        <f t="shared" si="192"/>
        <v/>
      </c>
      <c r="CN416" s="33" t="str">
        <f t="shared" si="192"/>
        <v/>
      </c>
      <c r="CO416" s="33" t="str">
        <f t="shared" si="192"/>
        <v/>
      </c>
    </row>
    <row r="417" spans="1:93" s="58" customFormat="1" ht="16.5" customHeight="1" x14ac:dyDescent="0.15">
      <c r="A417" s="33">
        <v>31034411</v>
      </c>
      <c r="B417" s="33" t="s">
        <v>179</v>
      </c>
      <c r="C417" s="33" t="s">
        <v>285</v>
      </c>
      <c r="D417" s="33">
        <v>15</v>
      </c>
      <c r="E417" s="33" t="str">
        <f t="shared" si="193"/>
        <v>guard5</v>
      </c>
      <c r="F417" s="33">
        <v>6</v>
      </c>
      <c r="G417" s="33" t="s">
        <v>105</v>
      </c>
      <c r="H417" s="33">
        <f>VLOOKUP($L417,怪物模板!$A:$N,MATCH(角色!H$1,模板表头,0),0)</f>
        <v>4</v>
      </c>
      <c r="I417" s="33" t="str">
        <f>VLOOKUP($L417,怪物模板!$A:$N,MATCH(角色!I$1,模板表头,0),0)</f>
        <v>phy</v>
      </c>
      <c r="J417" s="33"/>
      <c r="K417" s="33"/>
      <c r="L417" s="33" t="s">
        <v>377</v>
      </c>
      <c r="M417" s="33" t="str">
        <f>VLOOKUP($L417,怪物模板!$A:$N,MATCH(角色!M$1,模板表头,0),0)</f>
        <v>骷髅法师</v>
      </c>
      <c r="N417" s="33" t="str">
        <f>VLOOKUP($L417,怪物模板!$A:$N,MATCH(角色!N$1,模板表头,0),0)</f>
        <v>统一模板</v>
      </c>
      <c r="O417" s="33" t="str">
        <f>VLOOKUP($L417,怪物模板!$A:$N,MATCH(角色!O$1,模板表头,0),0)</f>
        <v>male</v>
      </c>
      <c r="P417" s="33">
        <v>6</v>
      </c>
      <c r="Q417" s="33">
        <v>3</v>
      </c>
      <c r="R417" s="33">
        <f>VLOOKUP(P417,辅助表!$A$2:$B$10,2,FALSE)</f>
        <v>4</v>
      </c>
      <c r="S417" s="33" t="str">
        <f>VLOOKUP($L417,怪物模板!$A:$N,MATCH(角色!S$1,模板表头,0),0)</f>
        <v>horde</v>
      </c>
      <c r="T417" s="33" t="s">
        <v>176</v>
      </c>
      <c r="U417" s="33"/>
      <c r="V417" s="33" t="s">
        <v>476</v>
      </c>
      <c r="W417" s="33" t="s">
        <v>258</v>
      </c>
      <c r="X417" s="33"/>
      <c r="Y417" s="33"/>
      <c r="Z417" s="33"/>
      <c r="AA417" s="33"/>
      <c r="AB417" s="33">
        <v>99</v>
      </c>
      <c r="AC417" s="33">
        <v>99</v>
      </c>
      <c r="AD417" s="33"/>
      <c r="AE417" s="33">
        <f t="shared" si="188"/>
        <v>3</v>
      </c>
      <c r="AF417" s="33">
        <f t="shared" si="189"/>
        <v>0</v>
      </c>
      <c r="AG417" s="33" t="str">
        <f>VLOOKUP($L417,怪物模板!$A:$N,MATCH(角色!AG$1,模板表头,0),0)</f>
        <v>healer.blood_priest</v>
      </c>
      <c r="AH417" s="33">
        <f>IF(VLOOKUP($L417,怪物模板!$A:$N,MATCH(角色!AH$1,模板表头,0),0)=0,"",VLOOKUP($L417,怪物模板!$A:$N,MATCH(角色!AH$1,模板表头,0),0))</f>
        <v>11999015</v>
      </c>
      <c r="AI417" s="33">
        <f>IF(VLOOKUP($L417,怪物模板!$A:$N,MATCH(角色!AI$1,模板表头,0),0)=0,"",VLOOKUP($L417,怪物模板!$A:$N,MATCH(角色!AI$1,模板表头,0),0))</f>
        <v>11999016</v>
      </c>
      <c r="AJ417" s="33" t="str">
        <f>IF(VLOOKUP($L417,怪物模板!$A:$N,MATCH(角色!AJ$1,模板表头,0),0)=0,"",VLOOKUP($L417,怪物模板!$A:$N,MATCH(角色!AJ$1,模板表头,0),0))</f>
        <v/>
      </c>
      <c r="AK417" s="33" t="str">
        <f>IF(VLOOKUP($L417,怪物模板!$A:$N,MATCH(角色!AK$1,模板表头,0),0)=0,"",VLOOKUP($L417,怪物模板!$A:$N,MATCH(角色!AK$1,模板表头,0),0))</f>
        <v/>
      </c>
      <c r="AL417" s="33" t="str">
        <f>IF(VLOOKUP($L417,怪物模板!$A:$N,MATCH(角色!AL$1,模板表头,0),0)=0,"",VLOOKUP($L417,怪物模板!$A:$N,MATCH(角色!AL$1,模板表头,0),0))</f>
        <v/>
      </c>
      <c r="AM417" s="33" t="str">
        <f>VLOOKUP($L417,怪物模板!$A:$N,MATCH(角色!AM$1,模板表头,0),0)</f>
        <v>skeleton_mage</v>
      </c>
      <c r="AN417" s="33">
        <v>1</v>
      </c>
      <c r="AO417" s="33">
        <v>1</v>
      </c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  <c r="BC417" s="33"/>
      <c r="BD417" s="33"/>
      <c r="BE417" s="33"/>
      <c r="BF417" s="33"/>
      <c r="BG417" s="33"/>
      <c r="BH417" s="33"/>
      <c r="BI417" s="33">
        <f t="shared" ref="BI417:BM417" si="202">BI388</f>
        <v>5000</v>
      </c>
      <c r="BJ417" s="33">
        <f t="shared" si="202"/>
        <v>5000</v>
      </c>
      <c r="BK417" s="33">
        <f t="shared" si="202"/>
        <v>0</v>
      </c>
      <c r="BL417" s="33">
        <f t="shared" si="202"/>
        <v>0</v>
      </c>
      <c r="BM417" s="33">
        <f t="shared" si="202"/>
        <v>20000</v>
      </c>
      <c r="BN417" s="33"/>
      <c r="BO417" s="33"/>
      <c r="BP417" s="33"/>
      <c r="BQ417" s="33"/>
      <c r="BR417" s="33"/>
      <c r="BS417" s="33"/>
      <c r="BT417" s="33"/>
      <c r="BU417" s="33" t="str">
        <f t="shared" si="200"/>
        <v/>
      </c>
      <c r="BV417" s="33"/>
      <c r="BW417" s="33"/>
      <c r="BX417" s="33"/>
      <c r="BY417" s="33"/>
      <c r="BZ417" s="33"/>
      <c r="CA417" s="33"/>
      <c r="CB417" s="33"/>
      <c r="CC417" s="33"/>
      <c r="CD417" s="33"/>
      <c r="CE417" s="33"/>
      <c r="CF417" s="33"/>
      <c r="CG417" s="33" t="str">
        <f t="shared" si="192"/>
        <v/>
      </c>
      <c r="CH417" s="33" t="str">
        <f t="shared" si="192"/>
        <v/>
      </c>
      <c r="CI417" s="33" t="str">
        <f t="shared" si="192"/>
        <v/>
      </c>
      <c r="CJ417" s="33" t="str">
        <f t="shared" si="192"/>
        <v/>
      </c>
      <c r="CK417" s="33" t="str">
        <f t="shared" si="192"/>
        <v/>
      </c>
      <c r="CL417" s="33" t="str">
        <f t="shared" si="192"/>
        <v/>
      </c>
      <c r="CM417" s="33" t="str">
        <f t="shared" si="192"/>
        <v/>
      </c>
      <c r="CN417" s="33" t="str">
        <f t="shared" si="192"/>
        <v/>
      </c>
      <c r="CO417" s="33" t="str">
        <f t="shared" si="192"/>
        <v/>
      </c>
    </row>
    <row r="418" spans="1:93" s="58" customFormat="1" x14ac:dyDescent="0.15">
      <c r="A418" s="33">
        <v>31034412</v>
      </c>
      <c r="B418" s="33" t="s">
        <v>178</v>
      </c>
      <c r="C418" s="33" t="s">
        <v>285</v>
      </c>
      <c r="D418" s="33">
        <v>15</v>
      </c>
      <c r="E418" s="33" t="str">
        <f t="shared" si="193"/>
        <v>guard5</v>
      </c>
      <c r="F418" s="33">
        <v>6</v>
      </c>
      <c r="G418" s="33" t="s">
        <v>104</v>
      </c>
      <c r="H418" s="33">
        <f>VLOOKUP($L418,怪物模板!$A:$N,MATCH(角色!H$1,模板表头,0),0)</f>
        <v>1</v>
      </c>
      <c r="I418" s="33" t="str">
        <f>VLOOKUP($L418,怪物模板!$A:$N,MATCH(角色!I$1,模板表头,0),0)</f>
        <v>phy</v>
      </c>
      <c r="J418" s="33"/>
      <c r="K418" s="33"/>
      <c r="L418" s="33" t="s">
        <v>376</v>
      </c>
      <c r="M418" s="33" t="str">
        <f>VLOOKUP($L418,怪物模板!$A:$N,MATCH(角色!M$1,模板表头,0),0)</f>
        <v>无对应英雄</v>
      </c>
      <c r="N418" s="33" t="str">
        <f>VLOOKUP($L418,怪物模板!$A:$N,MATCH(角色!N$1,模板表头,0),0)</f>
        <v>统一模板</v>
      </c>
      <c r="O418" s="33" t="str">
        <f>VLOOKUP($L418,怪物模板!$A:$N,MATCH(角色!O$1,模板表头,0),0)</f>
        <v>male</v>
      </c>
      <c r="P418" s="33">
        <v>5</v>
      </c>
      <c r="Q418" s="33">
        <v>3</v>
      </c>
      <c r="R418" s="33">
        <f>VLOOKUP(P418,辅助表!$A$2:$B$10,2,FALSE)</f>
        <v>3</v>
      </c>
      <c r="S418" s="33" t="str">
        <f>VLOOKUP($L418,怪物模板!$A:$N,MATCH(角色!S$1,模板表头,0),0)</f>
        <v>chaos</v>
      </c>
      <c r="T418" s="33" t="s">
        <v>185</v>
      </c>
      <c r="U418" s="33"/>
      <c r="V418" s="33" t="s">
        <v>476</v>
      </c>
      <c r="W418" s="33" t="s">
        <v>258</v>
      </c>
      <c r="X418" s="33"/>
      <c r="Y418" s="33"/>
      <c r="Z418" s="33"/>
      <c r="AA418" s="33"/>
      <c r="AB418" s="33">
        <v>99</v>
      </c>
      <c r="AC418" s="33">
        <v>99</v>
      </c>
      <c r="AD418" s="33"/>
      <c r="AE418" s="33">
        <f t="shared" si="188"/>
        <v>3</v>
      </c>
      <c r="AF418" s="33">
        <f t="shared" si="189"/>
        <v>0</v>
      </c>
      <c r="AG418" s="33" t="str">
        <f>VLOOKUP($L418,怪物模板!$A:$N,MATCH(角色!AG$1,模板表头,0),0)</f>
        <v>misc.5skills</v>
      </c>
      <c r="AH418" s="33">
        <f>IF(VLOOKUP($L418,怪物模板!$A:$N,MATCH(角色!AH$1,模板表头,0),0)=0,"",VLOOKUP($L418,怪物模板!$A:$N,MATCH(角色!AH$1,模板表头,0),0))</f>
        <v>11999011</v>
      </c>
      <c r="AI418" s="33">
        <f>IF(VLOOKUP($L418,怪物模板!$A:$N,MATCH(角色!AI$1,模板表头,0),0)=0,"",VLOOKUP($L418,怪物模板!$A:$N,MATCH(角色!AI$1,模板表头,0),0))</f>
        <v>11999012</v>
      </c>
      <c r="AJ418" s="33" t="str">
        <f>IF(VLOOKUP($L418,怪物模板!$A:$N,MATCH(角色!AJ$1,模板表头,0),0)=0,"",VLOOKUP($L418,怪物模板!$A:$N,MATCH(角色!AJ$1,模板表头,0),0))</f>
        <v/>
      </c>
      <c r="AK418" s="33" t="str">
        <f>IF(VLOOKUP($L418,怪物模板!$A:$N,MATCH(角色!AK$1,模板表头,0),0)=0,"",VLOOKUP($L418,怪物模板!$A:$N,MATCH(角色!AK$1,模板表头,0),0))</f>
        <v/>
      </c>
      <c r="AL418" s="33" t="str">
        <f>IF(VLOOKUP($L418,怪物模板!$A:$N,MATCH(角色!AL$1,模板表头,0),0)=0,"",VLOOKUP($L418,怪物模板!$A:$N,MATCH(角色!AL$1,模板表头,0),0))</f>
        <v/>
      </c>
      <c r="AM418" s="33" t="str">
        <f>VLOOKUP($L418,怪物模板!$A:$N,MATCH(角色!AM$1,模板表头,0),0)</f>
        <v>medievil</v>
      </c>
      <c r="AN418" s="33">
        <f>IF(T418="monster",0.8,IF(T418="boss",1.3,IF(T418="entity",1,IF(T418="guard",1.5,1))))</f>
        <v>1</v>
      </c>
      <c r="AO418" s="33">
        <v>1</v>
      </c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  <c r="BC418" s="33"/>
      <c r="BD418" s="33"/>
      <c r="BE418" s="33"/>
      <c r="BF418" s="33"/>
      <c r="BG418" s="33"/>
      <c r="BH418" s="33"/>
      <c r="BI418" s="33">
        <f t="shared" ref="BI418:BM418" si="203">BI389</f>
        <v>5000</v>
      </c>
      <c r="BJ418" s="33">
        <f t="shared" si="203"/>
        <v>5000</v>
      </c>
      <c r="BK418" s="33">
        <f t="shared" si="203"/>
        <v>0</v>
      </c>
      <c r="BL418" s="33">
        <f t="shared" si="203"/>
        <v>0</v>
      </c>
      <c r="BM418" s="33">
        <f t="shared" si="203"/>
        <v>20000</v>
      </c>
      <c r="BN418" s="33"/>
      <c r="BO418" s="33"/>
      <c r="BP418" s="33"/>
      <c r="BQ418" s="33"/>
      <c r="BR418" s="33"/>
      <c r="BS418" s="33"/>
      <c r="BT418" s="33"/>
      <c r="BU418" s="33" t="str">
        <f t="shared" si="200"/>
        <v/>
      </c>
      <c r="BV418" s="33"/>
      <c r="BW418" s="33"/>
      <c r="BX418" s="33"/>
      <c r="BY418" s="33"/>
      <c r="BZ418" s="33"/>
      <c r="CA418" s="33"/>
      <c r="CB418" s="33"/>
      <c r="CC418" s="33"/>
      <c r="CD418" s="33"/>
      <c r="CE418" s="33"/>
      <c r="CF418" s="33"/>
      <c r="CG418" s="33" t="str">
        <f t="shared" si="192"/>
        <v/>
      </c>
      <c r="CH418" s="33" t="str">
        <f t="shared" si="192"/>
        <v/>
      </c>
      <c r="CI418" s="33" t="str">
        <f t="shared" si="192"/>
        <v/>
      </c>
      <c r="CJ418" s="33" t="str">
        <f t="shared" si="192"/>
        <v/>
      </c>
      <c r="CK418" s="33" t="str">
        <f t="shared" si="192"/>
        <v/>
      </c>
      <c r="CL418" s="33" t="str">
        <f t="shared" si="192"/>
        <v/>
      </c>
      <c r="CM418" s="33" t="str">
        <f t="shared" si="192"/>
        <v/>
      </c>
      <c r="CN418" s="33" t="str">
        <f t="shared" si="192"/>
        <v/>
      </c>
      <c r="CO418" s="33" t="str">
        <f t="shared" si="192"/>
        <v/>
      </c>
    </row>
    <row r="419" spans="1:93" s="58" customFormat="1" x14ac:dyDescent="0.15">
      <c r="A419" s="33">
        <v>31034413</v>
      </c>
      <c r="B419" s="33" t="s">
        <v>88</v>
      </c>
      <c r="C419" s="33" t="s">
        <v>285</v>
      </c>
      <c r="D419" s="33">
        <v>15</v>
      </c>
      <c r="E419" s="33" t="str">
        <f t="shared" si="193"/>
        <v>guard5</v>
      </c>
      <c r="F419" s="33">
        <v>6</v>
      </c>
      <c r="G419" s="33" t="s">
        <v>106</v>
      </c>
      <c r="H419" s="33">
        <f>VLOOKUP($L419,怪物模板!$A:$N,MATCH(角色!H$1,模板表头,0),0)</f>
        <v>3</v>
      </c>
      <c r="I419" s="33" t="str">
        <f>VLOOKUP($L419,怪物模板!$A:$N,MATCH(角色!I$1,模板表头,0),0)</f>
        <v>mag</v>
      </c>
      <c r="J419" s="33"/>
      <c r="K419" s="33"/>
      <c r="L419" s="33" t="s">
        <v>404</v>
      </c>
      <c r="M419" s="33" t="str">
        <f>VLOOKUP($L419,怪物模板!$A:$N,MATCH(角色!M$1,模板表头,0),0)</f>
        <v>瘟疫骑士</v>
      </c>
      <c r="N419" s="33" t="str">
        <f>VLOOKUP($L419,怪物模板!$A:$N,MATCH(角色!N$1,模板表头,0),0)</f>
        <v>同英雄技能</v>
      </c>
      <c r="O419" s="33" t="str">
        <f>VLOOKUP($L419,怪物模板!$A:$N,MATCH(角色!O$1,模板表头,0),0)</f>
        <v>female</v>
      </c>
      <c r="P419" s="33">
        <v>4</v>
      </c>
      <c r="Q419" s="33">
        <v>3</v>
      </c>
      <c r="R419" s="33">
        <f>VLOOKUP(P419,辅助表!$A$2:$B$10,2,FALSE)</f>
        <v>3</v>
      </c>
      <c r="S419" s="33" t="str">
        <f>VLOOKUP($L419,怪物模板!$A:$N,MATCH(角色!S$1,模板表头,0),0)</f>
        <v>chaos</v>
      </c>
      <c r="T419" s="33" t="s">
        <v>27</v>
      </c>
      <c r="U419" s="33" t="s">
        <v>274</v>
      </c>
      <c r="V419" s="33" t="s">
        <v>476</v>
      </c>
      <c r="W419" s="33"/>
      <c r="X419" s="33"/>
      <c r="Y419" s="33"/>
      <c r="Z419" s="33"/>
      <c r="AA419" s="33"/>
      <c r="AB419" s="33">
        <v>99</v>
      </c>
      <c r="AC419" s="33">
        <v>99</v>
      </c>
      <c r="AD419" s="33"/>
      <c r="AE419" s="33">
        <f t="shared" si="188"/>
        <v>20</v>
      </c>
      <c r="AF419" s="33">
        <f t="shared" si="189"/>
        <v>20</v>
      </c>
      <c r="AG419" s="33" t="str">
        <f>VLOOKUP($L419,怪物模板!$A:$N,MATCH(角色!AG$1,模板表头,0),0)</f>
        <v>misc.5skills</v>
      </c>
      <c r="AH419" s="33">
        <f>IF(VLOOKUP($L419,怪物模板!$A:$N,MATCH(角色!AH$1,模板表头,0),0)=0,"",VLOOKUP($L419,怪物模板!$A:$N,MATCH(角色!AH$1,模板表头,0),0))</f>
        <v>11860101</v>
      </c>
      <c r="AI419" s="33">
        <f>IF(VLOOKUP($L419,怪物模板!$A:$N,MATCH(角色!AI$1,模板表头,0),0)=0,"",VLOOKUP($L419,怪物模板!$A:$N,MATCH(角色!AI$1,模板表头,0),0))</f>
        <v>11860102</v>
      </c>
      <c r="AJ419" s="33">
        <f>IF(VLOOKUP($L419,怪物模板!$A:$N,MATCH(角色!AJ$1,模板表头,0),0)=0,"",VLOOKUP($L419,怪物模板!$A:$N,MATCH(角色!AJ$1,模板表头,0),0))</f>
        <v>11860103</v>
      </c>
      <c r="AK419" s="33" t="str">
        <f>IF(VLOOKUP($L419,怪物模板!$A:$N,MATCH(角色!AK$1,模板表头,0),0)=0,"",VLOOKUP($L419,怪物模板!$A:$N,MATCH(角色!AK$1,模板表头,0),0))</f>
        <v/>
      </c>
      <c r="AL419" s="33" t="str">
        <f>IF(VLOOKUP($L419,怪物模板!$A:$N,MATCH(角色!AL$1,模板表头,0),0)=0,"",VLOOKUP($L419,怪物模板!$A:$N,MATCH(角色!AL$1,模板表头,0),0))</f>
        <v/>
      </c>
      <c r="AM419" s="33" t="str">
        <f>VLOOKUP($L419,怪物模板!$A:$N,MATCH(角色!AM$1,模板表头,0),0)</f>
        <v>sylvanas</v>
      </c>
      <c r="AN419" s="33">
        <v>1.5</v>
      </c>
      <c r="AO419" s="33">
        <v>1</v>
      </c>
      <c r="AP419" s="33"/>
      <c r="AQ419" s="33"/>
      <c r="AR419" s="33" t="s">
        <v>180</v>
      </c>
      <c r="AS419" s="33"/>
      <c r="AT419" s="33"/>
      <c r="AU419" s="33">
        <v>230011</v>
      </c>
      <c r="AV419" s="33"/>
      <c r="AW419" s="33"/>
      <c r="AX419" s="33"/>
      <c r="AY419" s="33"/>
      <c r="AZ419" s="33"/>
      <c r="BA419" s="33"/>
      <c r="BB419" s="33"/>
      <c r="BC419" s="33"/>
      <c r="BD419" s="33"/>
      <c r="BE419" s="33"/>
      <c r="BF419" s="33"/>
      <c r="BG419" s="33"/>
      <c r="BH419" s="33"/>
      <c r="BI419" s="33">
        <f t="shared" ref="BI419:BM419" si="204">BI390</f>
        <v>-7000</v>
      </c>
      <c r="BJ419" s="33">
        <f t="shared" si="204"/>
        <v>10000</v>
      </c>
      <c r="BK419" s="33">
        <f t="shared" si="204"/>
        <v>0</v>
      </c>
      <c r="BL419" s="33">
        <f t="shared" si="204"/>
        <v>0</v>
      </c>
      <c r="BM419" s="33">
        <f t="shared" si="204"/>
        <v>20000</v>
      </c>
      <c r="BN419" s="33"/>
      <c r="BO419" s="33"/>
      <c r="BP419" s="33"/>
      <c r="BQ419" s="33"/>
      <c r="BR419" s="33"/>
      <c r="BS419" s="33"/>
      <c r="BT419" s="33"/>
      <c r="BU419" s="33" t="str">
        <f t="shared" si="200"/>
        <v/>
      </c>
      <c r="BV419" s="33"/>
      <c r="BW419" s="33"/>
      <c r="BX419" s="33"/>
      <c r="BY419" s="33"/>
      <c r="BZ419" s="33"/>
      <c r="CA419" s="33"/>
      <c r="CB419" s="33"/>
      <c r="CC419" s="33"/>
      <c r="CD419" s="33"/>
      <c r="CE419" s="33"/>
      <c r="CF419" s="33"/>
      <c r="CG419" s="33">
        <f t="shared" si="192"/>
        <v>5000</v>
      </c>
      <c r="CH419" s="33">
        <f t="shared" si="192"/>
        <v>5000</v>
      </c>
      <c r="CI419" s="33">
        <f t="shared" si="192"/>
        <v>5000</v>
      </c>
      <c r="CJ419" s="33">
        <f t="shared" si="192"/>
        <v>5000</v>
      </c>
      <c r="CK419" s="33">
        <f t="shared" si="192"/>
        <v>5000</v>
      </c>
      <c r="CL419" s="33">
        <f t="shared" si="192"/>
        <v>5000</v>
      </c>
      <c r="CM419" s="33">
        <f t="shared" si="192"/>
        <v>5000</v>
      </c>
      <c r="CN419" s="33">
        <f t="shared" si="192"/>
        <v>5000</v>
      </c>
      <c r="CO419" s="33">
        <f t="shared" si="192"/>
        <v>5000</v>
      </c>
    </row>
    <row r="420" spans="1:93" s="58" customFormat="1" ht="16.5" customHeight="1" x14ac:dyDescent="0.15">
      <c r="A420" s="33">
        <v>31034414</v>
      </c>
      <c r="B420" s="33" t="s">
        <v>174</v>
      </c>
      <c r="C420" s="33" t="s">
        <v>286</v>
      </c>
      <c r="D420" s="33">
        <v>15</v>
      </c>
      <c r="E420" s="33" t="str">
        <f t="shared" si="193"/>
        <v>guard5</v>
      </c>
      <c r="F420" s="33">
        <v>7</v>
      </c>
      <c r="G420" s="33" t="s">
        <v>104</v>
      </c>
      <c r="H420" s="33">
        <f>VLOOKUP($L420,怪物模板!$A:$N,MATCH(角色!H$1,模板表头,0),0)</f>
        <v>2</v>
      </c>
      <c r="I420" s="33" t="str">
        <f>VLOOKUP($L420,怪物模板!$A:$N,MATCH(角色!I$1,模板表头,0),0)</f>
        <v>phy</v>
      </c>
      <c r="J420" s="33"/>
      <c r="K420" s="33"/>
      <c r="L420" s="33" t="s">
        <v>378</v>
      </c>
      <c r="M420" s="33" t="str">
        <f>VLOOKUP($L420,怪物模板!$A:$N,MATCH(角色!M$1,模板表头,0),0)</f>
        <v>无对应英雄</v>
      </c>
      <c r="N420" s="33" t="str">
        <f>VLOOKUP($L420,怪物模板!$A:$N,MATCH(角色!N$1,模板表头,0),0)</f>
        <v>统一模板</v>
      </c>
      <c r="O420" s="33" t="str">
        <f>VLOOKUP($L420,怪物模板!$A:$N,MATCH(角色!O$1,模板表头,0),0)</f>
        <v>male</v>
      </c>
      <c r="P420" s="33">
        <v>1</v>
      </c>
      <c r="Q420" s="33">
        <v>1</v>
      </c>
      <c r="R420" s="33">
        <f>VLOOKUP(P420,辅助表!$A$2:$B$10,2,FALSE)</f>
        <v>1</v>
      </c>
      <c r="S420" s="33" t="str">
        <f>VLOOKUP($L420,怪物模板!$A:$N,MATCH(角色!S$1,模板表头,0),0)</f>
        <v>chaos</v>
      </c>
      <c r="T420" s="33" t="s">
        <v>39</v>
      </c>
      <c r="U420" s="33"/>
      <c r="V420" s="33" t="s">
        <v>476</v>
      </c>
      <c r="W420" s="33" t="s">
        <v>258</v>
      </c>
      <c r="X420" s="33"/>
      <c r="Y420" s="33"/>
      <c r="Z420" s="33"/>
      <c r="AA420" s="33"/>
      <c r="AB420" s="33">
        <v>99</v>
      </c>
      <c r="AC420" s="33">
        <v>99</v>
      </c>
      <c r="AD420" s="33"/>
      <c r="AE420" s="33">
        <f t="shared" si="188"/>
        <v>3</v>
      </c>
      <c r="AF420" s="33">
        <f t="shared" si="189"/>
        <v>0</v>
      </c>
      <c r="AG420" s="33" t="str">
        <f>VLOOKUP($L420,怪物模板!$A:$N,MATCH(角色!AG$1,模板表头,0),0)</f>
        <v>misc.5skills_self_hp_ratio</v>
      </c>
      <c r="AH420" s="33">
        <f>IF(VLOOKUP($L420,怪物模板!$A:$N,MATCH(角色!AH$1,模板表头,0),0)=0,"",VLOOKUP($L420,怪物模板!$A:$N,MATCH(角色!AH$1,模板表头,0),0))</f>
        <v>11990101</v>
      </c>
      <c r="AI420" s="33">
        <f>IF(VLOOKUP($L420,怪物模板!$A:$N,MATCH(角色!AI$1,模板表头,0),0)=0,"",VLOOKUP($L420,怪物模板!$A:$N,MATCH(角色!AI$1,模板表头,0),0))</f>
        <v>11990102</v>
      </c>
      <c r="AJ420" s="33" t="str">
        <f>IF(VLOOKUP($L420,怪物模板!$A:$N,MATCH(角色!AJ$1,模板表头,0),0)=0,"",VLOOKUP($L420,怪物模板!$A:$N,MATCH(角色!AJ$1,模板表头,0),0))</f>
        <v/>
      </c>
      <c r="AK420" s="33" t="str">
        <f>IF(VLOOKUP($L420,怪物模板!$A:$N,MATCH(角色!AK$1,模板表头,0),0)=0,"",VLOOKUP($L420,怪物模板!$A:$N,MATCH(角色!AK$1,模板表头,0),0))</f>
        <v/>
      </c>
      <c r="AL420" s="33" t="str">
        <f>IF(VLOOKUP($L420,怪物模板!$A:$N,MATCH(角色!AL$1,模板表头,0),0)=0,"",VLOOKUP($L420,怪物模板!$A:$N,MATCH(角色!AL$1,模板表头,0),0))</f>
        <v/>
      </c>
      <c r="AM420" s="33" t="str">
        <f>VLOOKUP($L420,怪物模板!$A:$N,MATCH(角色!AM$1,模板表头,0),0)</f>
        <v>treant</v>
      </c>
      <c r="AN420" s="33">
        <f>IF(T420="monster",0.8,IF(T420="boss",1.3,IF(T420="entity",1,IF(T420="guard",1.5,1))))</f>
        <v>0.8</v>
      </c>
      <c r="AO420" s="33">
        <v>1</v>
      </c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  <c r="BC420" s="33"/>
      <c r="BD420" s="33"/>
      <c r="BE420" s="33"/>
      <c r="BF420" s="33"/>
      <c r="BG420" s="33"/>
      <c r="BH420" s="33"/>
      <c r="BI420" s="33">
        <f t="shared" ref="BI420:BM420" si="205">BI391</f>
        <v>5000</v>
      </c>
      <c r="BJ420" s="33">
        <f t="shared" si="205"/>
        <v>5000</v>
      </c>
      <c r="BK420" s="33">
        <f t="shared" si="205"/>
        <v>0</v>
      </c>
      <c r="BL420" s="33">
        <f t="shared" si="205"/>
        <v>0</v>
      </c>
      <c r="BM420" s="33">
        <f t="shared" si="205"/>
        <v>20000</v>
      </c>
      <c r="BN420" s="33"/>
      <c r="BO420" s="33"/>
      <c r="BP420" s="33"/>
      <c r="BQ420" s="33"/>
      <c r="BR420" s="33"/>
      <c r="BS420" s="33"/>
      <c r="BT420" s="33"/>
      <c r="BU420" s="33" t="str">
        <f t="shared" si="200"/>
        <v/>
      </c>
      <c r="BV420" s="33"/>
      <c r="BW420" s="33"/>
      <c r="BX420" s="33"/>
      <c r="BY420" s="33"/>
      <c r="BZ420" s="33"/>
      <c r="CA420" s="33"/>
      <c r="CB420" s="33"/>
      <c r="CC420" s="33"/>
      <c r="CD420" s="33"/>
      <c r="CE420" s="33"/>
      <c r="CF420" s="33"/>
      <c r="CG420" s="33" t="str">
        <f t="shared" si="192"/>
        <v/>
      </c>
      <c r="CH420" s="33" t="str">
        <f t="shared" si="192"/>
        <v/>
      </c>
      <c r="CI420" s="33" t="str">
        <f t="shared" si="192"/>
        <v/>
      </c>
      <c r="CJ420" s="33" t="str">
        <f t="shared" si="192"/>
        <v/>
      </c>
      <c r="CK420" s="33" t="str">
        <f t="shared" si="192"/>
        <v/>
      </c>
      <c r="CL420" s="33" t="str">
        <f t="shared" si="192"/>
        <v/>
      </c>
      <c r="CM420" s="33" t="str">
        <f t="shared" si="192"/>
        <v/>
      </c>
      <c r="CN420" s="33" t="str">
        <f t="shared" si="192"/>
        <v/>
      </c>
      <c r="CO420" s="33" t="str">
        <f t="shared" si="192"/>
        <v/>
      </c>
    </row>
    <row r="421" spans="1:93" s="58" customFormat="1" x14ac:dyDescent="0.15">
      <c r="A421" s="33">
        <v>31034415</v>
      </c>
      <c r="B421" s="33" t="s">
        <v>25</v>
      </c>
      <c r="C421" s="33" t="s">
        <v>286</v>
      </c>
      <c r="D421" s="33">
        <v>15</v>
      </c>
      <c r="E421" s="33" t="str">
        <f t="shared" si="193"/>
        <v>guard5</v>
      </c>
      <c r="F421" s="33">
        <v>7</v>
      </c>
      <c r="G421" s="33" t="s">
        <v>104</v>
      </c>
      <c r="H421" s="33">
        <f>VLOOKUP($L421,怪物模板!$A:$N,MATCH(角色!H$1,模板表头,0),0)</f>
        <v>3</v>
      </c>
      <c r="I421" s="33" t="str">
        <f>VLOOKUP($L421,怪物模板!$A:$N,MATCH(角色!I$1,模板表头,0),0)</f>
        <v>phy</v>
      </c>
      <c r="J421" s="33"/>
      <c r="K421" s="33"/>
      <c r="L421" s="33" t="s">
        <v>25</v>
      </c>
      <c r="M421" s="33" t="str">
        <f>VLOOKUP($L421,怪物模板!$A:$N,MATCH(角色!M$1,模板表头,0),0)</f>
        <v>骷髅射手</v>
      </c>
      <c r="N421" s="33" t="str">
        <f>VLOOKUP($L421,怪物模板!$A:$N,MATCH(角色!N$1,模板表头,0),0)</f>
        <v>统一模板</v>
      </c>
      <c r="O421" s="33" t="str">
        <f>VLOOKUP($L421,怪物模板!$A:$N,MATCH(角色!O$1,模板表头,0),0)</f>
        <v>male</v>
      </c>
      <c r="P421" s="33">
        <v>1</v>
      </c>
      <c r="Q421" s="33">
        <v>1</v>
      </c>
      <c r="R421" s="33">
        <f>VLOOKUP(P421,辅助表!$A$2:$B$10,2,FALSE)</f>
        <v>1</v>
      </c>
      <c r="S421" s="33" t="str">
        <f>VLOOKUP($L421,怪物模板!$A:$N,MATCH(角色!S$1,模板表头,0),0)</f>
        <v>horde</v>
      </c>
      <c r="T421" s="33" t="s">
        <v>39</v>
      </c>
      <c r="U421" s="33"/>
      <c r="V421" s="33" t="s">
        <v>476</v>
      </c>
      <c r="W421" s="33" t="s">
        <v>258</v>
      </c>
      <c r="X421" s="33"/>
      <c r="Y421" s="33"/>
      <c r="Z421" s="33"/>
      <c r="AA421" s="33"/>
      <c r="AB421" s="33">
        <v>99</v>
      </c>
      <c r="AC421" s="33">
        <v>99</v>
      </c>
      <c r="AD421" s="33"/>
      <c r="AE421" s="33">
        <f t="shared" si="188"/>
        <v>3</v>
      </c>
      <c r="AF421" s="33">
        <f t="shared" si="189"/>
        <v>0</v>
      </c>
      <c r="AG421" s="33" t="str">
        <f>VLOOKUP($L421,怪物模板!$A:$N,MATCH(角色!AG$1,模板表头,0),0)</f>
        <v>misc.5skills</v>
      </c>
      <c r="AH421" s="33">
        <f>IF(VLOOKUP($L421,怪物模板!$A:$N,MATCH(角色!AH$1,模板表头,0),0)=0,"",VLOOKUP($L421,怪物模板!$A:$N,MATCH(角色!AH$1,模板表头,0),0))</f>
        <v>11690101</v>
      </c>
      <c r="AI421" s="33">
        <f>IF(VLOOKUP($L421,怪物模板!$A:$N,MATCH(角色!AI$1,模板表头,0),0)=0,"",VLOOKUP($L421,怪物模板!$A:$N,MATCH(角色!AI$1,模板表头,0),0))</f>
        <v>11690102</v>
      </c>
      <c r="AJ421" s="33" t="str">
        <f>IF(VLOOKUP($L421,怪物模板!$A:$N,MATCH(角色!AJ$1,模板表头,0),0)=0,"",VLOOKUP($L421,怪物模板!$A:$N,MATCH(角色!AJ$1,模板表头,0),0))</f>
        <v/>
      </c>
      <c r="AK421" s="33" t="str">
        <f>IF(VLOOKUP($L421,怪物模板!$A:$N,MATCH(角色!AK$1,模板表头,0),0)=0,"",VLOOKUP($L421,怪物模板!$A:$N,MATCH(角色!AK$1,模板表头,0),0))</f>
        <v/>
      </c>
      <c r="AL421" s="33" t="str">
        <f>IF(VLOOKUP($L421,怪物模板!$A:$N,MATCH(角色!AL$1,模板表头,0),0)=0,"",VLOOKUP($L421,怪物模板!$A:$N,MATCH(角色!AL$1,模板表头,0),0))</f>
        <v/>
      </c>
      <c r="AM421" s="33" t="str">
        <f>VLOOKUP($L421,怪物模板!$A:$N,MATCH(角色!AM$1,模板表头,0),0)</f>
        <v>skeleton_archer_npc</v>
      </c>
      <c r="AN421" s="33">
        <f>IF(T421="monster",0.8,IF(T421="boss",1.3,IF(T421="entity",1,IF(T421="guard",1.5,1))))</f>
        <v>0.8</v>
      </c>
      <c r="AO421" s="33">
        <v>1</v>
      </c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  <c r="BC421" s="33"/>
      <c r="BD421" s="33"/>
      <c r="BE421" s="33"/>
      <c r="BF421" s="33"/>
      <c r="BG421" s="33"/>
      <c r="BH421" s="33"/>
      <c r="BI421" s="33">
        <f t="shared" ref="BI421:BM421" si="206">BI392</f>
        <v>5000</v>
      </c>
      <c r="BJ421" s="33">
        <f t="shared" si="206"/>
        <v>5000</v>
      </c>
      <c r="BK421" s="33">
        <f t="shared" si="206"/>
        <v>0</v>
      </c>
      <c r="BL421" s="33">
        <f t="shared" si="206"/>
        <v>0</v>
      </c>
      <c r="BM421" s="33">
        <f t="shared" si="206"/>
        <v>20000</v>
      </c>
      <c r="BN421" s="33"/>
      <c r="BO421" s="33"/>
      <c r="BP421" s="33"/>
      <c r="BQ421" s="33"/>
      <c r="BR421" s="33"/>
      <c r="BS421" s="33"/>
      <c r="BT421" s="33"/>
      <c r="BU421" s="33" t="str">
        <f t="shared" si="200"/>
        <v/>
      </c>
      <c r="BV421" s="33"/>
      <c r="BW421" s="33"/>
      <c r="BX421" s="33"/>
      <c r="BY421" s="33"/>
      <c r="BZ421" s="33"/>
      <c r="CA421" s="33"/>
      <c r="CB421" s="33"/>
      <c r="CC421" s="33"/>
      <c r="CD421" s="33"/>
      <c r="CE421" s="33"/>
      <c r="CF421" s="33"/>
      <c r="CG421" s="33" t="str">
        <f t="shared" si="192"/>
        <v/>
      </c>
      <c r="CH421" s="33" t="str">
        <f t="shared" si="192"/>
        <v/>
      </c>
      <c r="CI421" s="33" t="str">
        <f t="shared" si="192"/>
        <v/>
      </c>
      <c r="CJ421" s="33" t="str">
        <f t="shared" si="192"/>
        <v/>
      </c>
      <c r="CK421" s="33" t="str">
        <f t="shared" si="192"/>
        <v/>
      </c>
      <c r="CL421" s="33" t="str">
        <f t="shared" si="192"/>
        <v/>
      </c>
      <c r="CM421" s="33" t="str">
        <f t="shared" si="192"/>
        <v/>
      </c>
      <c r="CN421" s="33" t="str">
        <f t="shared" si="192"/>
        <v/>
      </c>
      <c r="CO421" s="33" t="str">
        <f t="shared" si="192"/>
        <v/>
      </c>
    </row>
    <row r="422" spans="1:93" s="58" customFormat="1" ht="17.25" customHeight="1" x14ac:dyDescent="0.15">
      <c r="A422" s="33">
        <v>31034416</v>
      </c>
      <c r="B422" s="33" t="s">
        <v>42</v>
      </c>
      <c r="C422" s="33" t="s">
        <v>287</v>
      </c>
      <c r="D422" s="33">
        <v>16</v>
      </c>
      <c r="E422" s="33" t="str">
        <f t="shared" si="193"/>
        <v>guard5</v>
      </c>
      <c r="F422" s="33">
        <v>8</v>
      </c>
      <c r="G422" s="33" t="s">
        <v>104</v>
      </c>
      <c r="H422" s="33">
        <f>VLOOKUP($L422,怪物模板!$A:$N,MATCH(角色!H$1,模板表头,0),0)</f>
        <v>2</v>
      </c>
      <c r="I422" s="33" t="str">
        <f>VLOOKUP($L422,怪物模板!$A:$N,MATCH(角色!I$1,模板表头,0),0)</f>
        <v>phy</v>
      </c>
      <c r="J422" s="33"/>
      <c r="K422" s="33"/>
      <c r="L422" s="33" t="s">
        <v>403</v>
      </c>
      <c r="M422" s="33" t="str">
        <f>VLOOKUP($L422,怪物模板!$A:$N,MATCH(角色!M$1,模板表头,0),0)</f>
        <v>无对应英雄</v>
      </c>
      <c r="N422" s="33" t="str">
        <f>VLOOKUP($L422,怪物模板!$A:$N,MATCH(角色!N$1,模板表头,0),0)</f>
        <v>统一模板</v>
      </c>
      <c r="O422" s="33" t="str">
        <f>VLOOKUP($L422,怪物模板!$A:$N,MATCH(角色!O$1,模板表头,0),0)</f>
        <v>male</v>
      </c>
      <c r="P422" s="33">
        <v>1</v>
      </c>
      <c r="Q422" s="33">
        <v>1</v>
      </c>
      <c r="R422" s="33">
        <f>VLOOKUP(P422,辅助表!$A$2:$B$10,2,FALSE)</f>
        <v>1</v>
      </c>
      <c r="S422" s="33" t="str">
        <f>VLOOKUP($L422,怪物模板!$A:$N,MATCH(角色!S$1,模板表头,0),0)</f>
        <v>chaos</v>
      </c>
      <c r="T422" s="33" t="s">
        <v>39</v>
      </c>
      <c r="U422" s="33"/>
      <c r="V422" s="33" t="s">
        <v>476</v>
      </c>
      <c r="W422" s="33" t="s">
        <v>258</v>
      </c>
      <c r="X422" s="33"/>
      <c r="Y422" s="33"/>
      <c r="Z422" s="33"/>
      <c r="AA422" s="33"/>
      <c r="AB422" s="33">
        <v>99</v>
      </c>
      <c r="AC422" s="33">
        <v>99</v>
      </c>
      <c r="AD422" s="33"/>
      <c r="AE422" s="33">
        <f t="shared" si="188"/>
        <v>3</v>
      </c>
      <c r="AF422" s="33">
        <f t="shared" si="189"/>
        <v>0</v>
      </c>
      <c r="AG422" s="33" t="str">
        <f>VLOOKUP($L422,怪物模板!$A:$N,MATCH(角色!AG$1,模板表头,0),0)</f>
        <v>misc.5skills_self_hp_ratio</v>
      </c>
      <c r="AH422" s="33">
        <f>IF(VLOOKUP($L422,怪物模板!$A:$N,MATCH(角色!AH$1,模板表头,0),0)=0,"",VLOOKUP($L422,怪物模板!$A:$N,MATCH(角色!AH$1,模板表头,0),0))</f>
        <v>11990101</v>
      </c>
      <c r="AI422" s="33">
        <f>IF(VLOOKUP($L422,怪物模板!$A:$N,MATCH(角色!AI$1,模板表头,0),0)=0,"",VLOOKUP($L422,怪物模板!$A:$N,MATCH(角色!AI$1,模板表头,0),0))</f>
        <v>11990102</v>
      </c>
      <c r="AJ422" s="33" t="str">
        <f>IF(VLOOKUP($L422,怪物模板!$A:$N,MATCH(角色!AJ$1,模板表头,0),0)=0,"",VLOOKUP($L422,怪物模板!$A:$N,MATCH(角色!AJ$1,模板表头,0),0))</f>
        <v/>
      </c>
      <c r="AK422" s="33" t="str">
        <f>IF(VLOOKUP($L422,怪物模板!$A:$N,MATCH(角色!AK$1,模板表头,0),0)=0,"",VLOOKUP($L422,怪物模板!$A:$N,MATCH(角色!AK$1,模板表头,0),0))</f>
        <v/>
      </c>
      <c r="AL422" s="33" t="str">
        <f>IF(VLOOKUP($L422,怪物模板!$A:$N,MATCH(角色!AL$1,模板表头,0),0)=0,"",VLOOKUP($L422,怪物模板!$A:$N,MATCH(角色!AL$1,模板表头,0),0))</f>
        <v/>
      </c>
      <c r="AM422" s="33" t="str">
        <f>VLOOKUP($L422,怪物模板!$A:$N,MATCH(角色!AM$1,模板表头,0),0)</f>
        <v>treant</v>
      </c>
      <c r="AN422" s="33">
        <f>IF(T422="monster",0.8,IF(T422="boss",1.3,IF(T422="entity",1,IF(T422="guard",1.5,1))))</f>
        <v>0.8</v>
      </c>
      <c r="AO422" s="33">
        <v>1</v>
      </c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  <c r="BC422" s="33"/>
      <c r="BD422" s="33"/>
      <c r="BE422" s="33"/>
      <c r="BF422" s="33"/>
      <c r="BG422" s="33"/>
      <c r="BH422" s="33"/>
      <c r="BI422" s="33">
        <f t="shared" ref="BI422:BM422" si="207">BI393</f>
        <v>5000</v>
      </c>
      <c r="BJ422" s="33">
        <f t="shared" si="207"/>
        <v>5000</v>
      </c>
      <c r="BK422" s="33">
        <f t="shared" si="207"/>
        <v>0</v>
      </c>
      <c r="BL422" s="33">
        <f t="shared" si="207"/>
        <v>0</v>
      </c>
      <c r="BM422" s="33">
        <f t="shared" si="207"/>
        <v>20000</v>
      </c>
      <c r="BN422" s="33"/>
      <c r="BO422" s="33"/>
      <c r="BP422" s="33"/>
      <c r="BQ422" s="33"/>
      <c r="BR422" s="33"/>
      <c r="BS422" s="33"/>
      <c r="BT422" s="33"/>
      <c r="BU422" s="33" t="str">
        <f t="shared" si="200"/>
        <v/>
      </c>
      <c r="BV422" s="33"/>
      <c r="BW422" s="33"/>
      <c r="BX422" s="33"/>
      <c r="BY422" s="33"/>
      <c r="BZ422" s="33"/>
      <c r="CA422" s="33"/>
      <c r="CB422" s="33"/>
      <c r="CC422" s="33"/>
      <c r="CD422" s="33"/>
      <c r="CE422" s="33"/>
      <c r="CF422" s="33"/>
      <c r="CG422" s="33" t="str">
        <f t="shared" si="192"/>
        <v/>
      </c>
      <c r="CH422" s="33" t="str">
        <f t="shared" si="192"/>
        <v/>
      </c>
      <c r="CI422" s="33" t="str">
        <f t="shared" si="192"/>
        <v/>
      </c>
      <c r="CJ422" s="33" t="str">
        <f t="shared" si="192"/>
        <v/>
      </c>
      <c r="CK422" s="33" t="str">
        <f t="shared" si="192"/>
        <v/>
      </c>
      <c r="CL422" s="33" t="str">
        <f t="shared" si="192"/>
        <v/>
      </c>
      <c r="CM422" s="33" t="str">
        <f t="shared" si="192"/>
        <v/>
      </c>
      <c r="CN422" s="33" t="str">
        <f t="shared" si="192"/>
        <v/>
      </c>
      <c r="CO422" s="33" t="str">
        <f t="shared" si="192"/>
        <v/>
      </c>
    </row>
    <row r="423" spans="1:93" s="58" customFormat="1" x14ac:dyDescent="0.15">
      <c r="A423" s="33">
        <v>31034417</v>
      </c>
      <c r="B423" s="33" t="s">
        <v>25</v>
      </c>
      <c r="C423" s="33" t="s">
        <v>287</v>
      </c>
      <c r="D423" s="33">
        <v>16</v>
      </c>
      <c r="E423" s="33" t="str">
        <f t="shared" si="193"/>
        <v>guard5</v>
      </c>
      <c r="F423" s="33">
        <v>8</v>
      </c>
      <c r="G423" s="33" t="s">
        <v>104</v>
      </c>
      <c r="H423" s="33">
        <f>VLOOKUP($L423,怪物模板!$A:$N,MATCH(角色!H$1,模板表头,0),0)</f>
        <v>3</v>
      </c>
      <c r="I423" s="33" t="str">
        <f>VLOOKUP($L423,怪物模板!$A:$N,MATCH(角色!I$1,模板表头,0),0)</f>
        <v>phy</v>
      </c>
      <c r="J423" s="33"/>
      <c r="K423" s="33"/>
      <c r="L423" s="33" t="s">
        <v>25</v>
      </c>
      <c r="M423" s="33" t="str">
        <f>VLOOKUP($L423,怪物模板!$A:$N,MATCH(角色!M$1,模板表头,0),0)</f>
        <v>骷髅射手</v>
      </c>
      <c r="N423" s="33" t="str">
        <f>VLOOKUP($L423,怪物模板!$A:$N,MATCH(角色!N$1,模板表头,0),0)</f>
        <v>统一模板</v>
      </c>
      <c r="O423" s="33" t="str">
        <f>VLOOKUP($L423,怪物模板!$A:$N,MATCH(角色!O$1,模板表头,0),0)</f>
        <v>male</v>
      </c>
      <c r="P423" s="33">
        <v>1</v>
      </c>
      <c r="Q423" s="33">
        <v>1</v>
      </c>
      <c r="R423" s="33">
        <f>VLOOKUP(P423,辅助表!$A$2:$B$10,2,FALSE)</f>
        <v>1</v>
      </c>
      <c r="S423" s="33" t="str">
        <f>VLOOKUP($L423,怪物模板!$A:$N,MATCH(角色!S$1,模板表头,0),0)</f>
        <v>horde</v>
      </c>
      <c r="T423" s="33" t="s">
        <v>39</v>
      </c>
      <c r="U423" s="33"/>
      <c r="V423" s="33" t="s">
        <v>476</v>
      </c>
      <c r="W423" s="33" t="s">
        <v>258</v>
      </c>
      <c r="X423" s="33"/>
      <c r="Y423" s="33"/>
      <c r="Z423" s="33"/>
      <c r="AA423" s="33"/>
      <c r="AB423" s="33">
        <v>99</v>
      </c>
      <c r="AC423" s="33">
        <v>99</v>
      </c>
      <c r="AD423" s="33"/>
      <c r="AE423" s="33">
        <f t="shared" si="188"/>
        <v>3</v>
      </c>
      <c r="AF423" s="33">
        <f t="shared" si="189"/>
        <v>0</v>
      </c>
      <c r="AG423" s="33" t="str">
        <f>VLOOKUP($L423,怪物模板!$A:$N,MATCH(角色!AG$1,模板表头,0),0)</f>
        <v>misc.5skills</v>
      </c>
      <c r="AH423" s="33">
        <f>IF(VLOOKUP($L423,怪物模板!$A:$N,MATCH(角色!AH$1,模板表头,0),0)=0,"",VLOOKUP($L423,怪物模板!$A:$N,MATCH(角色!AH$1,模板表头,0),0))</f>
        <v>11690101</v>
      </c>
      <c r="AI423" s="33">
        <f>IF(VLOOKUP($L423,怪物模板!$A:$N,MATCH(角色!AI$1,模板表头,0),0)=0,"",VLOOKUP($L423,怪物模板!$A:$N,MATCH(角色!AI$1,模板表头,0),0))</f>
        <v>11690102</v>
      </c>
      <c r="AJ423" s="33" t="str">
        <f>IF(VLOOKUP($L423,怪物模板!$A:$N,MATCH(角色!AJ$1,模板表头,0),0)=0,"",VLOOKUP($L423,怪物模板!$A:$N,MATCH(角色!AJ$1,模板表头,0),0))</f>
        <v/>
      </c>
      <c r="AK423" s="33" t="str">
        <f>IF(VLOOKUP($L423,怪物模板!$A:$N,MATCH(角色!AK$1,模板表头,0),0)=0,"",VLOOKUP($L423,怪物模板!$A:$N,MATCH(角色!AK$1,模板表头,0),0))</f>
        <v/>
      </c>
      <c r="AL423" s="33" t="str">
        <f>IF(VLOOKUP($L423,怪物模板!$A:$N,MATCH(角色!AL$1,模板表头,0),0)=0,"",VLOOKUP($L423,怪物模板!$A:$N,MATCH(角色!AL$1,模板表头,0),0))</f>
        <v/>
      </c>
      <c r="AM423" s="33" t="str">
        <f>VLOOKUP($L423,怪物模板!$A:$N,MATCH(角色!AM$1,模板表头,0),0)</f>
        <v>skeleton_archer_npc</v>
      </c>
      <c r="AN423" s="33">
        <f>IF(T423="monster",0.8,IF(T423="boss",1.3,IF(T423="entity",1,IF(T423="guard",1.5,1))))</f>
        <v>0.8</v>
      </c>
      <c r="AO423" s="33">
        <v>1</v>
      </c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  <c r="BD423" s="33"/>
      <c r="BE423" s="33"/>
      <c r="BF423" s="33"/>
      <c r="BG423" s="33"/>
      <c r="BH423" s="33"/>
      <c r="BI423" s="33">
        <f t="shared" ref="BI423:BM423" si="208">BI394</f>
        <v>5000</v>
      </c>
      <c r="BJ423" s="33">
        <f t="shared" si="208"/>
        <v>5000</v>
      </c>
      <c r="BK423" s="33">
        <f t="shared" si="208"/>
        <v>0</v>
      </c>
      <c r="BL423" s="33">
        <f t="shared" si="208"/>
        <v>0</v>
      </c>
      <c r="BM423" s="33">
        <f t="shared" si="208"/>
        <v>20000</v>
      </c>
      <c r="BN423" s="33"/>
      <c r="BO423" s="33"/>
      <c r="BP423" s="33"/>
      <c r="BQ423" s="33"/>
      <c r="BR423" s="33"/>
      <c r="BS423" s="33"/>
      <c r="BT423" s="33"/>
      <c r="BU423" s="33" t="str">
        <f t="shared" si="200"/>
        <v/>
      </c>
      <c r="BV423" s="33"/>
      <c r="BW423" s="33"/>
      <c r="BX423" s="33"/>
      <c r="BY423" s="33"/>
      <c r="BZ423" s="33"/>
      <c r="CA423" s="33"/>
      <c r="CB423" s="33"/>
      <c r="CC423" s="33"/>
      <c r="CD423" s="33"/>
      <c r="CE423" s="33"/>
      <c r="CF423" s="33"/>
      <c r="CG423" s="33" t="str">
        <f t="shared" si="192"/>
        <v/>
      </c>
      <c r="CH423" s="33" t="str">
        <f t="shared" si="192"/>
        <v/>
      </c>
      <c r="CI423" s="33" t="str">
        <f t="shared" si="192"/>
        <v/>
      </c>
      <c r="CJ423" s="33" t="str">
        <f t="shared" si="192"/>
        <v/>
      </c>
      <c r="CK423" s="33" t="str">
        <f t="shared" si="192"/>
        <v/>
      </c>
      <c r="CL423" s="33" t="str">
        <f t="shared" si="192"/>
        <v/>
      </c>
      <c r="CM423" s="33" t="str">
        <f t="shared" si="192"/>
        <v/>
      </c>
      <c r="CN423" s="33" t="str">
        <f t="shared" si="192"/>
        <v/>
      </c>
      <c r="CO423" s="33" t="str">
        <f t="shared" si="192"/>
        <v/>
      </c>
    </row>
    <row r="424" spans="1:93" s="58" customFormat="1" ht="17.25" customHeight="1" x14ac:dyDescent="0.15">
      <c r="A424" s="33">
        <v>31034418</v>
      </c>
      <c r="B424" s="33" t="s">
        <v>201</v>
      </c>
      <c r="C424" s="33" t="s">
        <v>285</v>
      </c>
      <c r="D424" s="33">
        <v>16</v>
      </c>
      <c r="E424" s="33" t="str">
        <f t="shared" si="193"/>
        <v>guard5</v>
      </c>
      <c r="F424" s="33">
        <v>8</v>
      </c>
      <c r="G424" s="33" t="s">
        <v>105</v>
      </c>
      <c r="H424" s="33">
        <f>VLOOKUP($L424,怪物模板!$A:$N,MATCH(角色!H$1,模板表头,0),0)</f>
        <v>3</v>
      </c>
      <c r="I424" s="33" t="str">
        <f>VLOOKUP($L424,怪物模板!$A:$N,MATCH(角色!I$1,模板表头,0),0)</f>
        <v>mag</v>
      </c>
      <c r="J424" s="33"/>
      <c r="K424" s="33"/>
      <c r="L424" s="33" t="s">
        <v>379</v>
      </c>
      <c r="M424" s="33" t="str">
        <f>VLOOKUP($L424,怪物模板!$A:$N,MATCH(角色!M$1,模板表头,0),0)</f>
        <v>瘟疫骑士</v>
      </c>
      <c r="N424" s="33" t="str">
        <f>VLOOKUP($L424,怪物模板!$A:$N,MATCH(角色!N$1,模板表头,0),0)</f>
        <v>同英雄技能</v>
      </c>
      <c r="O424" s="33" t="str">
        <f>VLOOKUP($L424,怪物模板!$A:$N,MATCH(角色!O$1,模板表头,0),0)</f>
        <v>female</v>
      </c>
      <c r="P424" s="33">
        <v>4</v>
      </c>
      <c r="Q424" s="33">
        <v>3</v>
      </c>
      <c r="R424" s="33">
        <v>3</v>
      </c>
      <c r="S424" s="33" t="str">
        <f>VLOOKUP($L424,怪物模板!$A:$N,MATCH(角色!S$1,模板表头,0),0)</f>
        <v>chaos</v>
      </c>
      <c r="T424" s="33" t="s">
        <v>95</v>
      </c>
      <c r="U424" s="33"/>
      <c r="V424" s="33" t="s">
        <v>476</v>
      </c>
      <c r="W424" s="33" t="s">
        <v>258</v>
      </c>
      <c r="X424" s="33"/>
      <c r="Y424" s="33"/>
      <c r="Z424" s="33"/>
      <c r="AA424" s="33"/>
      <c r="AB424" s="33">
        <v>99</v>
      </c>
      <c r="AC424" s="33">
        <v>99</v>
      </c>
      <c r="AD424" s="33"/>
      <c r="AE424" s="33">
        <f t="shared" si="188"/>
        <v>3</v>
      </c>
      <c r="AF424" s="33">
        <f t="shared" si="189"/>
        <v>0</v>
      </c>
      <c r="AG424" s="33" t="str">
        <f>VLOOKUP($L424,怪物模板!$A:$N,MATCH(角色!AG$1,模板表头,0),0)</f>
        <v>misc.5skills</v>
      </c>
      <c r="AH424" s="33">
        <f>IF(VLOOKUP($L424,怪物模板!$A:$N,MATCH(角色!AH$1,模板表头,0),0)=0,"",VLOOKUP($L424,怪物模板!$A:$N,MATCH(角色!AH$1,模板表头,0),0))</f>
        <v>11860101</v>
      </c>
      <c r="AI424" s="33">
        <f>IF(VLOOKUP($L424,怪物模板!$A:$N,MATCH(角色!AI$1,模板表头,0),0)=0,"",VLOOKUP($L424,怪物模板!$A:$N,MATCH(角色!AI$1,模板表头,0),0))</f>
        <v>11860102</v>
      </c>
      <c r="AJ424" s="33">
        <f>IF(VLOOKUP($L424,怪物模板!$A:$N,MATCH(角色!AJ$1,模板表头,0),0)=0,"",VLOOKUP($L424,怪物模板!$A:$N,MATCH(角色!AJ$1,模板表头,0),0))</f>
        <v>11860103</v>
      </c>
      <c r="AK424" s="33" t="str">
        <f>IF(VLOOKUP($L424,怪物模板!$A:$N,MATCH(角色!AK$1,模板表头,0),0)=0,"",VLOOKUP($L424,怪物模板!$A:$N,MATCH(角色!AK$1,模板表头,0),0))</f>
        <v/>
      </c>
      <c r="AL424" s="33" t="str">
        <f>IF(VLOOKUP($L424,怪物模板!$A:$N,MATCH(角色!AL$1,模板表头,0),0)=0,"",VLOOKUP($L424,怪物模板!$A:$N,MATCH(角色!AL$1,模板表头,0),0))</f>
        <v/>
      </c>
      <c r="AM424" s="33" t="str">
        <f>VLOOKUP($L424,怪物模板!$A:$N,MATCH(角色!AM$1,模板表头,0),0)</f>
        <v>sylvanas</v>
      </c>
      <c r="AN424" s="33">
        <v>1</v>
      </c>
      <c r="AO424" s="33">
        <v>1</v>
      </c>
      <c r="AP424" s="33"/>
      <c r="AQ424" s="33"/>
      <c r="AR424" s="33"/>
      <c r="AS424" s="33"/>
      <c r="AT424" s="33"/>
      <c r="AU424" s="33">
        <v>230011</v>
      </c>
      <c r="AV424" s="33"/>
      <c r="AW424" s="33"/>
      <c r="AX424" s="33"/>
      <c r="AY424" s="33"/>
      <c r="AZ424" s="33"/>
      <c r="BA424" s="33"/>
      <c r="BB424" s="33"/>
      <c r="BC424" s="33"/>
      <c r="BD424" s="33"/>
      <c r="BE424" s="33"/>
      <c r="BF424" s="33"/>
      <c r="BG424" s="33"/>
      <c r="BH424" s="33"/>
      <c r="BI424" s="33">
        <f t="shared" ref="BI424:BM424" si="209">BI395</f>
        <v>5000</v>
      </c>
      <c r="BJ424" s="33">
        <f t="shared" si="209"/>
        <v>5000</v>
      </c>
      <c r="BK424" s="33">
        <f t="shared" si="209"/>
        <v>0</v>
      </c>
      <c r="BL424" s="33">
        <f t="shared" si="209"/>
        <v>0</v>
      </c>
      <c r="BM424" s="33">
        <f t="shared" si="209"/>
        <v>20000</v>
      </c>
      <c r="BN424" s="33"/>
      <c r="BO424" s="33"/>
      <c r="BP424" s="33"/>
      <c r="BQ424" s="33"/>
      <c r="BR424" s="33"/>
      <c r="BS424" s="33"/>
      <c r="BT424" s="33"/>
      <c r="BU424" s="33" t="s">
        <v>268</v>
      </c>
      <c r="BV424" s="33"/>
      <c r="BW424" s="33"/>
      <c r="BX424" s="33"/>
      <c r="BY424" s="33"/>
      <c r="BZ424" s="33"/>
      <c r="CA424" s="33"/>
      <c r="CB424" s="33"/>
      <c r="CC424" s="33"/>
      <c r="CD424" s="33"/>
      <c r="CE424" s="33"/>
      <c r="CF424" s="33"/>
      <c r="CG424" s="33">
        <v>5000</v>
      </c>
      <c r="CH424" s="33">
        <v>5000</v>
      </c>
      <c r="CI424" s="33">
        <v>5000</v>
      </c>
      <c r="CJ424" s="33">
        <v>5000</v>
      </c>
      <c r="CK424" s="33">
        <v>5000</v>
      </c>
      <c r="CL424" s="33">
        <v>5000</v>
      </c>
      <c r="CM424" s="33">
        <v>5000</v>
      </c>
      <c r="CN424" s="33">
        <v>5000</v>
      </c>
      <c r="CO424" s="33">
        <v>5000</v>
      </c>
    </row>
    <row r="425" spans="1:93" s="58" customFormat="1" x14ac:dyDescent="0.15">
      <c r="A425" s="33">
        <v>31034419</v>
      </c>
      <c r="B425" s="33" t="s">
        <v>165</v>
      </c>
      <c r="C425" s="33" t="s">
        <v>288</v>
      </c>
      <c r="D425" s="33">
        <v>16</v>
      </c>
      <c r="E425" s="33" t="str">
        <f t="shared" si="193"/>
        <v>guard5</v>
      </c>
      <c r="F425" s="33">
        <v>8</v>
      </c>
      <c r="G425" s="33" t="s">
        <v>106</v>
      </c>
      <c r="H425" s="33">
        <f>VLOOKUP($L425,怪物模板!$A:$N,MATCH(角色!H$1,模板表头,0),0)</f>
        <v>2</v>
      </c>
      <c r="I425" s="33" t="str">
        <f>VLOOKUP($L425,怪物模板!$A:$N,MATCH(角色!I$1,模板表头,0),0)</f>
        <v>phy</v>
      </c>
      <c r="J425" s="33"/>
      <c r="K425" s="33"/>
      <c r="L425" s="33" t="s">
        <v>407</v>
      </c>
      <c r="M425" s="33" t="str">
        <f>VLOOKUP($L425,怪物模板!$A:$N,MATCH(角色!M$1,模板表头,0),0)</f>
        <v>无对应英雄</v>
      </c>
      <c r="N425" s="33" t="str">
        <f>VLOOKUP($L425,怪物模板!$A:$N,MATCH(角色!N$1,模板表头,0),0)</f>
        <v>特别BOSS版</v>
      </c>
      <c r="O425" s="33" t="str">
        <f>VLOOKUP($L425,怪物模板!$A:$N,MATCH(角色!O$1,模板表头,0),0)</f>
        <v>male</v>
      </c>
      <c r="P425" s="33">
        <v>5</v>
      </c>
      <c r="Q425" s="33">
        <v>3</v>
      </c>
      <c r="R425" s="33">
        <v>3</v>
      </c>
      <c r="S425" s="33" t="str">
        <f>VLOOKUP($L425,怪物模板!$A:$N,MATCH(角色!S$1,模板表头,0),0)</f>
        <v>horde</v>
      </c>
      <c r="T425" s="33" t="s">
        <v>106</v>
      </c>
      <c r="U425" s="33" t="s">
        <v>274</v>
      </c>
      <c r="V425" s="33" t="s">
        <v>476</v>
      </c>
      <c r="W425" s="33"/>
      <c r="X425" s="33"/>
      <c r="Y425" s="33"/>
      <c r="Z425" s="33"/>
      <c r="AA425" s="33"/>
      <c r="AB425" s="33">
        <v>99</v>
      </c>
      <c r="AC425" s="33">
        <v>99</v>
      </c>
      <c r="AD425" s="33"/>
      <c r="AE425" s="33">
        <f t="shared" si="188"/>
        <v>20</v>
      </c>
      <c r="AF425" s="33">
        <f t="shared" si="189"/>
        <v>20</v>
      </c>
      <c r="AG425" s="33" t="str">
        <f>VLOOKUP($L425,怪物模板!$A:$N,MATCH(角色!AG$1,模板表头,0),0)</f>
        <v>melee.taranzhu</v>
      </c>
      <c r="AH425" s="33">
        <f>IF(VLOOKUP($L425,怪物模板!$A:$N,MATCH(角色!AH$1,模板表头,0),0)=0,"",VLOOKUP($L425,怪物模板!$A:$N,MATCH(角色!AH$1,模板表头,0),0))</f>
        <v>11999548</v>
      </c>
      <c r="AI425" s="33">
        <f>IF(VLOOKUP($L425,怪物模板!$A:$N,MATCH(角色!AI$1,模板表头,0),0)=0,"",VLOOKUP($L425,怪物模板!$A:$N,MATCH(角色!AI$1,模板表头,0),0))</f>
        <v>11999522</v>
      </c>
      <c r="AJ425" s="33">
        <f>IF(VLOOKUP($L425,怪物模板!$A:$N,MATCH(角色!AJ$1,模板表头,0),0)=0,"",VLOOKUP($L425,怪物模板!$A:$N,MATCH(角色!AJ$1,模板表头,0),0))</f>
        <v>11999523</v>
      </c>
      <c r="AK425" s="33">
        <f>IF(VLOOKUP($L425,怪物模板!$A:$N,MATCH(角色!AK$1,模板表头,0),0)=0,"",VLOOKUP($L425,怪物模板!$A:$N,MATCH(角色!AK$1,模板表头,0),0))</f>
        <v>11999505</v>
      </c>
      <c r="AL425" s="33" t="str">
        <f>IF(VLOOKUP($L425,怪物模板!$A:$N,MATCH(角色!AL$1,模板表头,0),0)=0,"",VLOOKUP($L425,怪物模板!$A:$N,MATCH(角色!AL$1,模板表头,0),0))</f>
        <v/>
      </c>
      <c r="AM425" s="33" t="str">
        <f>VLOOKUP($L425,怪物模板!$A:$N,MATCH(角色!AM$1,模板表头,0),0)</f>
        <v>taranzhu_boss</v>
      </c>
      <c r="AN425" s="33">
        <v>1.5</v>
      </c>
      <c r="AO425" s="33">
        <v>1</v>
      </c>
      <c r="AP425" s="33"/>
      <c r="AQ425" s="33"/>
      <c r="AR425" s="33"/>
      <c r="AS425" s="33"/>
      <c r="AT425" s="33"/>
      <c r="AU425" s="33">
        <v>230021</v>
      </c>
      <c r="AV425" s="33"/>
      <c r="AW425" s="33"/>
      <c r="AX425" s="33"/>
      <c r="AY425" s="33"/>
      <c r="AZ425" s="33"/>
      <c r="BA425" s="33"/>
      <c r="BB425" s="33"/>
      <c r="BC425" s="33"/>
      <c r="BD425" s="33"/>
      <c r="BE425" s="33"/>
      <c r="BF425" s="33"/>
      <c r="BG425" s="33"/>
      <c r="BH425" s="33"/>
      <c r="BI425" s="33">
        <f t="shared" ref="BI425:BM425" si="210">BI396</f>
        <v>-7000</v>
      </c>
      <c r="BJ425" s="33">
        <f t="shared" si="210"/>
        <v>10000</v>
      </c>
      <c r="BK425" s="33">
        <f t="shared" si="210"/>
        <v>0</v>
      </c>
      <c r="BL425" s="33">
        <f t="shared" si="210"/>
        <v>0</v>
      </c>
      <c r="BM425" s="33">
        <f t="shared" si="210"/>
        <v>20000</v>
      </c>
      <c r="BN425" s="33"/>
      <c r="BO425" s="33"/>
      <c r="BP425" s="33"/>
      <c r="BQ425" s="33"/>
      <c r="BR425" s="33"/>
      <c r="BS425" s="33"/>
      <c r="BT425" s="33"/>
      <c r="BU425" s="33" t="s">
        <v>268</v>
      </c>
      <c r="BV425" s="33"/>
      <c r="BW425" s="33"/>
      <c r="BX425" s="33"/>
      <c r="BY425" s="33"/>
      <c r="BZ425" s="33"/>
      <c r="CA425" s="33"/>
      <c r="CB425" s="33"/>
      <c r="CC425" s="33"/>
      <c r="CD425" s="33"/>
      <c r="CE425" s="33"/>
      <c r="CF425" s="33"/>
      <c r="CG425" s="33">
        <v>5000</v>
      </c>
      <c r="CH425" s="33">
        <v>5000</v>
      </c>
      <c r="CI425" s="33">
        <v>5000</v>
      </c>
      <c r="CJ425" s="33">
        <v>5000</v>
      </c>
      <c r="CK425" s="33">
        <v>5000</v>
      </c>
      <c r="CL425" s="33">
        <v>5000</v>
      </c>
      <c r="CM425" s="33">
        <v>5000</v>
      </c>
      <c r="CN425" s="33">
        <v>5000</v>
      </c>
      <c r="CO425" s="33">
        <v>5000</v>
      </c>
    </row>
    <row r="426" spans="1:93" s="58" customFormat="1" ht="16.5" customHeight="1" x14ac:dyDescent="0.15">
      <c r="A426" s="33">
        <v>31034420</v>
      </c>
      <c r="B426" s="33" t="s">
        <v>40</v>
      </c>
      <c r="C426" s="33" t="s">
        <v>289</v>
      </c>
      <c r="D426" s="33">
        <v>18</v>
      </c>
      <c r="E426" s="33" t="str">
        <f t="shared" si="193"/>
        <v>guard5</v>
      </c>
      <c r="F426" s="33">
        <v>9</v>
      </c>
      <c r="G426" s="33" t="s">
        <v>104</v>
      </c>
      <c r="H426" s="33">
        <f>VLOOKUP($L426,怪物模板!$A:$N,MATCH(角色!H$1,模板表头,0),0)</f>
        <v>2</v>
      </c>
      <c r="I426" s="33" t="str">
        <f>VLOOKUP($L426,怪物模板!$A:$N,MATCH(角色!I$1,模板表头,0),0)</f>
        <v>phy</v>
      </c>
      <c r="J426" s="33"/>
      <c r="K426" s="33"/>
      <c r="L426" s="33" t="s">
        <v>401</v>
      </c>
      <c r="M426" s="33" t="str">
        <f>VLOOKUP($L426,怪物模板!$A:$N,MATCH(角色!M$1,模板表头,0),0)</f>
        <v>无对应英雄</v>
      </c>
      <c r="N426" s="33" t="str">
        <f>VLOOKUP($L426,怪物模板!$A:$N,MATCH(角色!N$1,模板表头,0),0)</f>
        <v>新增突袭小招，大招改为引导</v>
      </c>
      <c r="O426" s="33" t="str">
        <f>VLOOKUP($L426,怪物模板!$A:$N,MATCH(角色!O$1,模板表头,0),0)</f>
        <v>male</v>
      </c>
      <c r="P426" s="33">
        <v>3</v>
      </c>
      <c r="Q426" s="33">
        <v>2</v>
      </c>
      <c r="R426" s="33">
        <f>VLOOKUP(P426,辅助表!$A$2:$B$10,2,FALSE)</f>
        <v>2</v>
      </c>
      <c r="S426" s="33" t="str">
        <f>VLOOKUP($L426,怪物模板!$A:$N,MATCH(角色!S$1,模板表头,0),0)</f>
        <v>horde</v>
      </c>
      <c r="T426" s="33" t="s">
        <v>39</v>
      </c>
      <c r="U426" s="33"/>
      <c r="V426" s="33" t="s">
        <v>476</v>
      </c>
      <c r="W426" s="33" t="s">
        <v>258</v>
      </c>
      <c r="X426" s="33"/>
      <c r="Y426" s="33"/>
      <c r="Z426" s="33"/>
      <c r="AA426" s="33"/>
      <c r="AB426" s="33">
        <v>99</v>
      </c>
      <c r="AC426" s="33">
        <v>99</v>
      </c>
      <c r="AD426" s="33"/>
      <c r="AE426" s="33">
        <f t="shared" si="188"/>
        <v>3</v>
      </c>
      <c r="AF426" s="33">
        <f t="shared" si="189"/>
        <v>0</v>
      </c>
      <c r="AG426" s="33" t="str">
        <f>VLOOKUP($L426,怪物模板!$A:$N,MATCH(角色!AG$1,模板表头,0),0)</f>
        <v>misc.5skills</v>
      </c>
      <c r="AH426" s="33">
        <f>IF(VLOOKUP($L426,怪物模板!$A:$N,MATCH(角色!AH$1,模板表头,0),0)=0,"",VLOOKUP($L426,怪物模板!$A:$N,MATCH(角色!AH$1,模板表头,0),0))</f>
        <v>11980101</v>
      </c>
      <c r="AI426" s="33">
        <f>IF(VLOOKUP($L426,怪物模板!$A:$N,MATCH(角色!AI$1,模板表头,0),0)=0,"",VLOOKUP($L426,怪物模板!$A:$N,MATCH(角色!AI$1,模板表头,0),0))</f>
        <v>11999536</v>
      </c>
      <c r="AJ426" s="33">
        <f>IF(VLOOKUP($L426,怪物模板!$A:$N,MATCH(角色!AJ$1,模板表头,0),0)=0,"",VLOOKUP($L426,怪物模板!$A:$N,MATCH(角色!AJ$1,模板表头,0),0))</f>
        <v>11999537</v>
      </c>
      <c r="AK426" s="33" t="str">
        <f>IF(VLOOKUP($L426,怪物模板!$A:$N,MATCH(角色!AK$1,模板表头,0),0)=0,"",VLOOKUP($L426,怪物模板!$A:$N,MATCH(角色!AK$1,模板表头,0),0))</f>
        <v/>
      </c>
      <c r="AL426" s="33" t="str">
        <f>IF(VLOOKUP($L426,怪物模板!$A:$N,MATCH(角色!AL$1,模板表头,0),0)=0,"",VLOOKUP($L426,怪物模板!$A:$N,MATCH(角色!AL$1,模板表头,0),0))</f>
        <v/>
      </c>
      <c r="AM426" s="33" t="str">
        <f>VLOOKUP($L426,怪物模板!$A:$N,MATCH(角色!AM$1,模板表头,0),0)</f>
        <v>rogue</v>
      </c>
      <c r="AN426" s="33">
        <f>IF(T426="monster",0.8,IF(T426="boss",1.3,IF(T426="entity",1,IF(T426="guard",1.5,1))))</f>
        <v>0.8</v>
      </c>
      <c r="AO426" s="33">
        <v>1</v>
      </c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  <c r="BC426" s="33"/>
      <c r="BD426" s="33"/>
      <c r="BE426" s="33"/>
      <c r="BF426" s="33"/>
      <c r="BG426" s="33"/>
      <c r="BH426" s="33"/>
      <c r="BI426" s="33">
        <f t="shared" ref="BI426:BM426" si="211">BI397</f>
        <v>5000</v>
      </c>
      <c r="BJ426" s="33">
        <f t="shared" si="211"/>
        <v>5000</v>
      </c>
      <c r="BK426" s="33">
        <f t="shared" si="211"/>
        <v>0</v>
      </c>
      <c r="BL426" s="33">
        <f t="shared" si="211"/>
        <v>0</v>
      </c>
      <c r="BM426" s="33">
        <f t="shared" si="211"/>
        <v>20000</v>
      </c>
      <c r="BN426" s="33"/>
      <c r="BO426" s="33"/>
      <c r="BP426" s="33"/>
      <c r="BQ426" s="33"/>
      <c r="BR426" s="33"/>
      <c r="BS426" s="33"/>
      <c r="BT426" s="33"/>
      <c r="BU426" s="33" t="str">
        <f t="shared" ref="BU426:BU437" si="212">IF(OR(B426="骷髅战士",B426="骷髅法师"),-0.9,"")</f>
        <v/>
      </c>
      <c r="BV426" s="33"/>
      <c r="BW426" s="33"/>
      <c r="BX426" s="33"/>
      <c r="BY426" s="33"/>
      <c r="BZ426" s="33"/>
      <c r="CA426" s="33"/>
      <c r="CB426" s="33"/>
      <c r="CC426" s="33"/>
      <c r="CD426" s="33"/>
      <c r="CE426" s="33"/>
      <c r="CF426" s="33"/>
      <c r="CG426" s="33" t="str">
        <f t="shared" si="192"/>
        <v/>
      </c>
      <c r="CH426" s="33" t="str">
        <f t="shared" si="192"/>
        <v/>
      </c>
      <c r="CI426" s="33" t="str">
        <f t="shared" si="192"/>
        <v/>
      </c>
      <c r="CJ426" s="33" t="str">
        <f t="shared" si="192"/>
        <v/>
      </c>
      <c r="CK426" s="33" t="str">
        <f t="shared" si="192"/>
        <v/>
      </c>
      <c r="CL426" s="33" t="str">
        <f t="shared" si="192"/>
        <v/>
      </c>
      <c r="CM426" s="33" t="str">
        <f t="shared" si="192"/>
        <v/>
      </c>
      <c r="CN426" s="33" t="str">
        <f t="shared" si="192"/>
        <v/>
      </c>
      <c r="CO426" s="33" t="str">
        <f t="shared" si="192"/>
        <v/>
      </c>
    </row>
    <row r="427" spans="1:93" s="58" customFormat="1" x14ac:dyDescent="0.15">
      <c r="A427" s="33">
        <v>31034421</v>
      </c>
      <c r="B427" s="33" t="s">
        <v>160</v>
      </c>
      <c r="C427" s="33" t="s">
        <v>289</v>
      </c>
      <c r="D427" s="33">
        <v>18</v>
      </c>
      <c r="E427" s="33" t="str">
        <f t="shared" si="193"/>
        <v>guard5</v>
      </c>
      <c r="F427" s="33">
        <v>9</v>
      </c>
      <c r="G427" s="33" t="s">
        <v>104</v>
      </c>
      <c r="H427" s="33">
        <f>VLOOKUP($L427,怪物模板!$A:$N,MATCH(角色!H$1,模板表头,0),0)</f>
        <v>4</v>
      </c>
      <c r="I427" s="33" t="str">
        <f>VLOOKUP($L427,怪物模板!$A:$N,MATCH(角色!I$1,模板表头,0),0)</f>
        <v>phy</v>
      </c>
      <c r="J427" s="33"/>
      <c r="K427" s="33"/>
      <c r="L427" s="33" t="s">
        <v>399</v>
      </c>
      <c r="M427" s="33" t="str">
        <f>VLOOKUP($L427,怪物模板!$A:$N,MATCH(角色!M$1,模板表头,0),0)</f>
        <v>骷髅法师</v>
      </c>
      <c r="N427" s="33" t="str">
        <f>VLOOKUP($L427,怪物模板!$A:$N,MATCH(角色!N$1,模板表头,0),0)</f>
        <v>统一模板</v>
      </c>
      <c r="O427" s="33" t="str">
        <f>VLOOKUP($L427,怪物模板!$A:$N,MATCH(角色!O$1,模板表头,0),0)</f>
        <v>male</v>
      </c>
      <c r="P427" s="33">
        <v>4</v>
      </c>
      <c r="Q427" s="33">
        <v>3</v>
      </c>
      <c r="R427" s="33">
        <f>VLOOKUP(P427,辅助表!$A$2:$B$10,2,FALSE)</f>
        <v>3</v>
      </c>
      <c r="S427" s="33" t="str">
        <f>VLOOKUP($L427,怪物模板!$A:$N,MATCH(角色!S$1,模板表头,0),0)</f>
        <v>horde</v>
      </c>
      <c r="T427" s="33" t="s">
        <v>39</v>
      </c>
      <c r="U427" s="33"/>
      <c r="V427" s="33" t="s">
        <v>476</v>
      </c>
      <c r="W427" s="33" t="s">
        <v>258</v>
      </c>
      <c r="X427" s="33"/>
      <c r="Y427" s="33"/>
      <c r="Z427" s="33"/>
      <c r="AA427" s="33"/>
      <c r="AB427" s="33">
        <v>99</v>
      </c>
      <c r="AC427" s="33">
        <v>99</v>
      </c>
      <c r="AD427" s="33"/>
      <c r="AE427" s="33">
        <f t="shared" si="188"/>
        <v>3</v>
      </c>
      <c r="AF427" s="33">
        <f t="shared" si="189"/>
        <v>0</v>
      </c>
      <c r="AG427" s="33" t="str">
        <f>VLOOKUP($L427,怪物模板!$A:$N,MATCH(角色!AG$1,模板表头,0),0)</f>
        <v>healer.blood_priest</v>
      </c>
      <c r="AH427" s="33">
        <f>IF(VLOOKUP($L427,怪物模板!$A:$N,MATCH(角色!AH$1,模板表头,0),0)=0,"",VLOOKUP($L427,怪物模板!$A:$N,MATCH(角色!AH$1,模板表头,0),0))</f>
        <v>11999015</v>
      </c>
      <c r="AI427" s="33">
        <f>IF(VLOOKUP($L427,怪物模板!$A:$N,MATCH(角色!AI$1,模板表头,0),0)=0,"",VLOOKUP($L427,怪物模板!$A:$N,MATCH(角色!AI$1,模板表头,0),0))</f>
        <v>11999016</v>
      </c>
      <c r="AJ427" s="33" t="str">
        <f>IF(VLOOKUP($L427,怪物模板!$A:$N,MATCH(角色!AJ$1,模板表头,0),0)=0,"",VLOOKUP($L427,怪物模板!$A:$N,MATCH(角色!AJ$1,模板表头,0),0))</f>
        <v/>
      </c>
      <c r="AK427" s="33" t="str">
        <f>IF(VLOOKUP($L427,怪物模板!$A:$N,MATCH(角色!AK$1,模板表头,0),0)=0,"",VLOOKUP($L427,怪物模板!$A:$N,MATCH(角色!AK$1,模板表头,0),0))</f>
        <v/>
      </c>
      <c r="AL427" s="33" t="str">
        <f>IF(VLOOKUP($L427,怪物模板!$A:$N,MATCH(角色!AL$1,模板表头,0),0)=0,"",VLOOKUP($L427,怪物模板!$A:$N,MATCH(角色!AL$1,模板表头,0),0))</f>
        <v/>
      </c>
      <c r="AM427" s="33" t="str">
        <f>VLOOKUP($L427,怪物模板!$A:$N,MATCH(角色!AM$1,模板表头,0),0)</f>
        <v>skeleton_mage</v>
      </c>
      <c r="AN427" s="33">
        <f>IF(T427="monster",0.8,IF(T427="boss",1.3,IF(T427="entity",1,IF(T427="guard",1.5,1))))</f>
        <v>0.8</v>
      </c>
      <c r="AO427" s="33">
        <v>1</v>
      </c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  <c r="BC427" s="33"/>
      <c r="BD427" s="33"/>
      <c r="BE427" s="33"/>
      <c r="BF427" s="33"/>
      <c r="BG427" s="33"/>
      <c r="BH427" s="33"/>
      <c r="BI427" s="33">
        <f t="shared" ref="BI427:BM427" si="213">BI398</f>
        <v>5000</v>
      </c>
      <c r="BJ427" s="33">
        <f t="shared" si="213"/>
        <v>5000</v>
      </c>
      <c r="BK427" s="33">
        <f t="shared" si="213"/>
        <v>0</v>
      </c>
      <c r="BL427" s="33">
        <f t="shared" si="213"/>
        <v>0</v>
      </c>
      <c r="BM427" s="33">
        <f t="shared" si="213"/>
        <v>20000</v>
      </c>
      <c r="BN427" s="33"/>
      <c r="BO427" s="33"/>
      <c r="BP427" s="33"/>
      <c r="BQ427" s="33"/>
      <c r="BR427" s="33"/>
      <c r="BS427" s="33"/>
      <c r="BT427" s="33"/>
      <c r="BU427" s="33">
        <f t="shared" si="212"/>
        <v>-0.9</v>
      </c>
      <c r="BV427" s="33"/>
      <c r="BW427" s="33"/>
      <c r="BX427" s="33"/>
      <c r="BY427" s="33"/>
      <c r="BZ427" s="33"/>
      <c r="CA427" s="33"/>
      <c r="CB427" s="33"/>
      <c r="CC427" s="33"/>
      <c r="CD427" s="33"/>
      <c r="CE427" s="33"/>
      <c r="CF427" s="33"/>
      <c r="CG427" s="33" t="str">
        <f t="shared" si="192"/>
        <v/>
      </c>
      <c r="CH427" s="33" t="str">
        <f t="shared" si="192"/>
        <v/>
      </c>
      <c r="CI427" s="33" t="str">
        <f t="shared" si="192"/>
        <v/>
      </c>
      <c r="CJ427" s="33" t="str">
        <f t="shared" si="192"/>
        <v/>
      </c>
      <c r="CK427" s="33" t="str">
        <f t="shared" si="192"/>
        <v/>
      </c>
      <c r="CL427" s="33" t="str">
        <f t="shared" si="192"/>
        <v/>
      </c>
      <c r="CM427" s="33" t="str">
        <f t="shared" si="192"/>
        <v/>
      </c>
      <c r="CN427" s="33" t="str">
        <f t="shared" si="192"/>
        <v/>
      </c>
      <c r="CO427" s="33" t="str">
        <f t="shared" si="192"/>
        <v/>
      </c>
    </row>
    <row r="428" spans="1:93" s="58" customFormat="1" x14ac:dyDescent="0.15">
      <c r="A428" s="33">
        <v>31034422</v>
      </c>
      <c r="B428" s="33" t="s">
        <v>166</v>
      </c>
      <c r="C428" s="33" t="s">
        <v>288</v>
      </c>
      <c r="D428" s="33">
        <v>20</v>
      </c>
      <c r="E428" s="33" t="str">
        <f t="shared" si="193"/>
        <v>guard5</v>
      </c>
      <c r="F428" s="33">
        <v>10</v>
      </c>
      <c r="G428" s="33" t="s">
        <v>106</v>
      </c>
      <c r="H428" s="33">
        <f>VLOOKUP($L428,怪物模板!$A:$N,MATCH(角色!H$1,模板表头,0),0)</f>
        <v>2</v>
      </c>
      <c r="I428" s="33" t="str">
        <f>VLOOKUP($L428,怪物模板!$A:$N,MATCH(角色!I$1,模板表头,0),0)</f>
        <v>mag</v>
      </c>
      <c r="J428" s="33"/>
      <c r="K428" s="33"/>
      <c r="L428" s="33" t="s">
        <v>405</v>
      </c>
      <c r="M428" s="33" t="str">
        <f>VLOOKUP($L428,怪物模板!$A:$N,MATCH(角色!M$1,模板表头,0),0)</f>
        <v>德古拉</v>
      </c>
      <c r="N428" s="33" t="str">
        <f>VLOOKUP($L428,怪物模板!$A:$N,MATCH(角色!N$1,模板表头,0),0)</f>
        <v>统一BOSS模板</v>
      </c>
      <c r="O428" s="33" t="str">
        <f>VLOOKUP($L428,怪物模板!$A:$N,MATCH(角色!O$1,模板表头,0),0)</f>
        <v>male</v>
      </c>
      <c r="P428" s="33">
        <v>7</v>
      </c>
      <c r="Q428" s="33">
        <v>4</v>
      </c>
      <c r="R428" s="33">
        <f>VLOOKUP(P428,辅助表!$A$2:$B$10,2,FALSE)</f>
        <v>4</v>
      </c>
      <c r="S428" s="33" t="str">
        <f>VLOOKUP($L428,怪物模板!$A:$N,MATCH(角色!S$1,模板表头,0),0)</f>
        <v>chaos</v>
      </c>
      <c r="T428" s="33" t="s">
        <v>27</v>
      </c>
      <c r="U428" s="33" t="s">
        <v>274</v>
      </c>
      <c r="V428" s="33" t="s">
        <v>476</v>
      </c>
      <c r="W428" s="33"/>
      <c r="X428" s="33"/>
      <c r="Y428" s="33"/>
      <c r="Z428" s="33"/>
      <c r="AA428" s="33"/>
      <c r="AB428" s="33">
        <v>99</v>
      </c>
      <c r="AC428" s="33">
        <v>99</v>
      </c>
      <c r="AD428" s="33"/>
      <c r="AE428" s="33">
        <f t="shared" si="188"/>
        <v>20</v>
      </c>
      <c r="AF428" s="33">
        <f t="shared" si="189"/>
        <v>20</v>
      </c>
      <c r="AG428" s="33" t="str">
        <f>VLOOKUP($L428,怪物模板!$A:$N,MATCH(角色!AG$1,模板表头,0),0)</f>
        <v>misc.5skills_is_enemy_there</v>
      </c>
      <c r="AH428" s="33">
        <f>IF(VLOOKUP($L428,怪物模板!$A:$N,MATCH(角色!AH$1,模板表头,0),0)=0,"",VLOOKUP($L428,怪物模板!$A:$N,MATCH(角色!AH$1,模板表头,0),0))</f>
        <v>11660401</v>
      </c>
      <c r="AI428" s="33">
        <f>IF(VLOOKUP($L428,怪物模板!$A:$N,MATCH(角色!AI$1,模板表头,0),0)=0,"",VLOOKUP($L428,怪物模板!$A:$N,MATCH(角色!AI$1,模板表头,0),0))</f>
        <v>11660402</v>
      </c>
      <c r="AJ428" s="33">
        <f>IF(VLOOKUP($L428,怪物模板!$A:$N,MATCH(角色!AJ$1,模板表头,0),0)=0,"",VLOOKUP($L428,怪物模板!$A:$N,MATCH(角色!AJ$1,模板表头,0),0))</f>
        <v>11660403</v>
      </c>
      <c r="AK428" s="33">
        <f>IF(VLOOKUP($L428,怪物模板!$A:$N,MATCH(角色!AK$1,模板表头,0),0)=0,"",VLOOKUP($L428,怪物模板!$A:$N,MATCH(角色!AK$1,模板表头,0),0))</f>
        <v>11660404</v>
      </c>
      <c r="AL428" s="33" t="str">
        <f>IF(VLOOKUP($L428,怪物模板!$A:$N,MATCH(角色!AL$1,模板表头,0),0)=0,"",VLOOKUP($L428,怪物模板!$A:$N,MATCH(角色!AL$1,模板表头,0),0))</f>
        <v/>
      </c>
      <c r="AM428" s="33" t="str">
        <f>VLOOKUP($L428,怪物模板!$A:$N,MATCH(角色!AM$1,模板表头,0),0)</f>
        <v>kil_jaeden</v>
      </c>
      <c r="AN428" s="33">
        <v>1.5</v>
      </c>
      <c r="AO428" s="33">
        <v>1</v>
      </c>
      <c r="AP428" s="33"/>
      <c r="AQ428" s="33"/>
      <c r="AR428" s="33" t="s">
        <v>180</v>
      </c>
      <c r="AS428" s="33"/>
      <c r="AT428" s="33"/>
      <c r="AU428" s="33">
        <v>230011</v>
      </c>
      <c r="AV428" s="33"/>
      <c r="AW428" s="33"/>
      <c r="AX428" s="33"/>
      <c r="AY428" s="33"/>
      <c r="AZ428" s="33"/>
      <c r="BA428" s="33"/>
      <c r="BB428" s="33"/>
      <c r="BC428" s="33"/>
      <c r="BD428" s="33"/>
      <c r="BE428" s="33"/>
      <c r="BF428" s="33"/>
      <c r="BG428" s="33"/>
      <c r="BH428" s="33"/>
      <c r="BI428" s="33">
        <f t="shared" ref="BI428:BM428" si="214">BI399</f>
        <v>-7000</v>
      </c>
      <c r="BJ428" s="33">
        <f t="shared" si="214"/>
        <v>10000</v>
      </c>
      <c r="BK428" s="33">
        <f t="shared" si="214"/>
        <v>0</v>
      </c>
      <c r="BL428" s="33">
        <f t="shared" si="214"/>
        <v>0</v>
      </c>
      <c r="BM428" s="33">
        <f t="shared" si="214"/>
        <v>20000</v>
      </c>
      <c r="BN428" s="33"/>
      <c r="BO428" s="33"/>
      <c r="BP428" s="33"/>
      <c r="BQ428" s="33"/>
      <c r="BR428" s="33"/>
      <c r="BS428" s="33"/>
      <c r="BT428" s="33"/>
      <c r="BU428" s="33" t="str">
        <f t="shared" si="212"/>
        <v/>
      </c>
      <c r="BV428" s="33"/>
      <c r="BW428" s="33"/>
      <c r="BX428" s="33"/>
      <c r="BY428" s="33"/>
      <c r="BZ428" s="33"/>
      <c r="CA428" s="33"/>
      <c r="CB428" s="33"/>
      <c r="CC428" s="33"/>
      <c r="CD428" s="33"/>
      <c r="CE428" s="33"/>
      <c r="CF428" s="33"/>
      <c r="CG428" s="33">
        <f t="shared" si="192"/>
        <v>5000</v>
      </c>
      <c r="CH428" s="33">
        <f t="shared" si="192"/>
        <v>5000</v>
      </c>
      <c r="CI428" s="33">
        <f t="shared" si="192"/>
        <v>5000</v>
      </c>
      <c r="CJ428" s="33">
        <f t="shared" si="192"/>
        <v>5000</v>
      </c>
      <c r="CK428" s="33">
        <f t="shared" si="192"/>
        <v>5000</v>
      </c>
      <c r="CL428" s="33">
        <f t="shared" si="192"/>
        <v>5000</v>
      </c>
      <c r="CM428" s="33">
        <f t="shared" si="192"/>
        <v>5000</v>
      </c>
      <c r="CN428" s="33">
        <f t="shared" si="192"/>
        <v>5000</v>
      </c>
      <c r="CO428" s="33">
        <f t="shared" si="192"/>
        <v>5000</v>
      </c>
    </row>
    <row r="429" spans="1:93" s="58" customFormat="1" ht="16.5" customHeight="1" x14ac:dyDescent="0.15">
      <c r="A429" s="33">
        <v>31034423</v>
      </c>
      <c r="B429" s="33" t="s">
        <v>164</v>
      </c>
      <c r="C429" s="33" t="s">
        <v>288</v>
      </c>
      <c r="D429" s="33">
        <v>20</v>
      </c>
      <c r="E429" s="33" t="str">
        <f t="shared" si="193"/>
        <v>guard5</v>
      </c>
      <c r="F429" s="33">
        <v>10</v>
      </c>
      <c r="G429" s="33" t="s">
        <v>105</v>
      </c>
      <c r="H429" s="33">
        <f>VLOOKUP($L429,怪物模板!$A:$N,MATCH(角色!H$1,模板表头,0),0)</f>
        <v>3</v>
      </c>
      <c r="I429" s="33" t="str">
        <f>VLOOKUP($L429,怪物模板!$A:$N,MATCH(角色!I$1,模板表头,0),0)</f>
        <v>mag</v>
      </c>
      <c r="J429" s="33"/>
      <c r="K429" s="33"/>
      <c r="L429" s="33" t="s">
        <v>406</v>
      </c>
      <c r="M429" s="33" t="str">
        <f>VLOOKUP($L429,怪物模板!$A:$N,MATCH(角色!M$1,模板表头,0),0)</f>
        <v>蛇头女妖</v>
      </c>
      <c r="N429" s="33" t="str">
        <f>VLOOKUP($L429,怪物模板!$A:$N,MATCH(角色!N$1,模板表头,0),0)</f>
        <v>BOSS特别4技能版，带禁锢技能，龙卷风必定击飞</v>
      </c>
      <c r="O429" s="33" t="str">
        <f>VLOOKUP($L429,怪物模板!$A:$N,MATCH(角色!O$1,模板表头,0),0)</f>
        <v>female</v>
      </c>
      <c r="P429" s="33">
        <v>6</v>
      </c>
      <c r="Q429" s="33">
        <v>3</v>
      </c>
      <c r="R429" s="33">
        <f>VLOOKUP(P429,辅助表!$A$2:$B$10,2,FALSE)</f>
        <v>4</v>
      </c>
      <c r="S429" s="33" t="str">
        <f>VLOOKUP($L429,怪物模板!$A:$N,MATCH(角色!S$1,模板表头,0),0)</f>
        <v>chaos</v>
      </c>
      <c r="T429" s="33" t="s">
        <v>176</v>
      </c>
      <c r="U429" s="33"/>
      <c r="V429" s="33" t="s">
        <v>476</v>
      </c>
      <c r="W429" s="33" t="s">
        <v>258</v>
      </c>
      <c r="X429" s="33"/>
      <c r="Y429" s="33"/>
      <c r="Z429" s="33"/>
      <c r="AA429" s="33"/>
      <c r="AB429" s="33">
        <v>99</v>
      </c>
      <c r="AC429" s="33">
        <v>99</v>
      </c>
      <c r="AD429" s="33"/>
      <c r="AE429" s="33">
        <f t="shared" si="188"/>
        <v>3</v>
      </c>
      <c r="AF429" s="33">
        <f t="shared" si="189"/>
        <v>0</v>
      </c>
      <c r="AG429" s="33" t="str">
        <f>VLOOKUP($L429,怪物模板!$A:$N,MATCH(角色!AG$1,模板表头,0),0)</f>
        <v>misc.5skills</v>
      </c>
      <c r="AH429" s="33">
        <f>IF(VLOOKUP($L429,怪物模板!$A:$N,MATCH(角色!AH$1,模板表头,0),0)=0,"",VLOOKUP($L429,怪物模板!$A:$N,MATCH(角色!AH$1,模板表头,0),0))</f>
        <v>11660101</v>
      </c>
      <c r="AI429" s="33">
        <f>IF(VLOOKUP($L429,怪物模板!$A:$N,MATCH(角色!AI$1,模板表头,0),0)=0,"",VLOOKUP($L429,怪物模板!$A:$N,MATCH(角色!AI$1,模板表头,0),0))</f>
        <v>11999524</v>
      </c>
      <c r="AJ429" s="33">
        <f>IF(VLOOKUP($L429,怪物模板!$A:$N,MATCH(角色!AJ$1,模板表头,0),0)=0,"",VLOOKUP($L429,怪物模板!$A:$N,MATCH(角色!AJ$1,模板表头,0),0))</f>
        <v>11660103</v>
      </c>
      <c r="AK429" s="33">
        <f>IF(VLOOKUP($L429,怪物模板!$A:$N,MATCH(角色!AK$1,模板表头,0),0)=0,"",VLOOKUP($L429,怪物模板!$A:$N,MATCH(角色!AK$1,模板表头,0),0))</f>
        <v>11999529</v>
      </c>
      <c r="AL429" s="33">
        <f>IF(VLOOKUP($L429,怪物模板!$A:$N,MATCH(角色!AL$1,模板表头,0),0)=0,"",VLOOKUP($L429,怪物模板!$A:$N,MATCH(角色!AL$1,模板表头,0),0))</f>
        <v>11999525</v>
      </c>
      <c r="AM429" s="33" t="str">
        <f>VLOOKUP($L429,怪物模板!$A:$N,MATCH(角色!AM$1,模板表头,0),0)</f>
        <v>vashj_boss</v>
      </c>
      <c r="AN429" s="33">
        <v>1</v>
      </c>
      <c r="AO429" s="33">
        <v>1</v>
      </c>
      <c r="AP429" s="33"/>
      <c r="AQ429" s="33"/>
      <c r="AR429" s="33"/>
      <c r="AS429" s="33"/>
      <c r="AT429" s="33"/>
      <c r="AU429" s="33">
        <v>230011</v>
      </c>
      <c r="AV429" s="33"/>
      <c r="AW429" s="33"/>
      <c r="AX429" s="33"/>
      <c r="AY429" s="33"/>
      <c r="AZ429" s="33"/>
      <c r="BA429" s="33"/>
      <c r="BB429" s="33"/>
      <c r="BC429" s="33"/>
      <c r="BD429" s="33"/>
      <c r="BE429" s="33"/>
      <c r="BF429" s="33"/>
      <c r="BG429" s="33"/>
      <c r="BH429" s="33"/>
      <c r="BI429" s="33">
        <f t="shared" ref="BI429:BM429" si="215">BI400</f>
        <v>5000</v>
      </c>
      <c r="BJ429" s="33">
        <f t="shared" si="215"/>
        <v>5000</v>
      </c>
      <c r="BK429" s="33">
        <f t="shared" si="215"/>
        <v>0</v>
      </c>
      <c r="BL429" s="33">
        <f t="shared" si="215"/>
        <v>0</v>
      </c>
      <c r="BM429" s="33">
        <f t="shared" si="215"/>
        <v>20000</v>
      </c>
      <c r="BN429" s="33"/>
      <c r="BO429" s="33"/>
      <c r="BP429" s="33"/>
      <c r="BQ429" s="33"/>
      <c r="BR429" s="33"/>
      <c r="BS429" s="33"/>
      <c r="BT429" s="33"/>
      <c r="BU429" s="33" t="str">
        <f t="shared" si="212"/>
        <v/>
      </c>
      <c r="BV429" s="33"/>
      <c r="BW429" s="33"/>
      <c r="BX429" s="33"/>
      <c r="BY429" s="33"/>
      <c r="BZ429" s="33"/>
      <c r="CA429" s="33"/>
      <c r="CB429" s="33"/>
      <c r="CC429" s="33"/>
      <c r="CD429" s="33"/>
      <c r="CE429" s="33"/>
      <c r="CF429" s="33"/>
      <c r="CG429" s="33" t="str">
        <f t="shared" si="192"/>
        <v/>
      </c>
      <c r="CH429" s="33" t="str">
        <f t="shared" si="192"/>
        <v/>
      </c>
      <c r="CI429" s="33" t="str">
        <f t="shared" si="192"/>
        <v/>
      </c>
      <c r="CJ429" s="33" t="str">
        <f t="shared" si="192"/>
        <v/>
      </c>
      <c r="CK429" s="33" t="str">
        <f t="shared" si="192"/>
        <v/>
      </c>
      <c r="CL429" s="33" t="str">
        <f t="shared" si="192"/>
        <v/>
      </c>
      <c r="CM429" s="33" t="str">
        <f t="shared" si="192"/>
        <v/>
      </c>
      <c r="CN429" s="33" t="str">
        <f t="shared" si="192"/>
        <v/>
      </c>
      <c r="CO429" s="33" t="str">
        <f t="shared" si="192"/>
        <v/>
      </c>
    </row>
    <row r="430" spans="1:93" s="58" customFormat="1" x14ac:dyDescent="0.15">
      <c r="A430" s="33">
        <v>31034424</v>
      </c>
      <c r="B430" s="33" t="s">
        <v>165</v>
      </c>
      <c r="C430" s="33" t="s">
        <v>288</v>
      </c>
      <c r="D430" s="33">
        <v>20</v>
      </c>
      <c r="E430" s="33" t="str">
        <f t="shared" si="193"/>
        <v>guard5</v>
      </c>
      <c r="F430" s="33">
        <v>10</v>
      </c>
      <c r="G430" s="33" t="s">
        <v>106</v>
      </c>
      <c r="H430" s="33">
        <f>VLOOKUP($L430,怪物模板!$A:$N,MATCH(角色!H$1,模板表头,0),0)</f>
        <v>2</v>
      </c>
      <c r="I430" s="33" t="str">
        <f>VLOOKUP($L430,怪物模板!$A:$N,MATCH(角色!I$1,模板表头,0),0)</f>
        <v>phy</v>
      </c>
      <c r="J430" s="33"/>
      <c r="K430" s="33"/>
      <c r="L430" s="33" t="s">
        <v>419</v>
      </c>
      <c r="M430" s="33" t="str">
        <f>VLOOKUP($L430,怪物模板!$A:$N,MATCH(角色!M$1,模板表头,0),0)</f>
        <v>无对应英雄</v>
      </c>
      <c r="N430" s="33" t="str">
        <f>VLOOKUP($L430,怪物模板!$A:$N,MATCH(角色!N$1,模板表头,0),0)</f>
        <v>特别BOSS版</v>
      </c>
      <c r="O430" s="33" t="str">
        <f>VLOOKUP($L430,怪物模板!$A:$N,MATCH(角色!O$1,模板表头,0),0)</f>
        <v>male</v>
      </c>
      <c r="P430" s="33">
        <v>5</v>
      </c>
      <c r="Q430" s="33">
        <v>3</v>
      </c>
      <c r="R430" s="33">
        <f>VLOOKUP(P430,辅助表!$A$2:$B$10,2,FALSE)</f>
        <v>3</v>
      </c>
      <c r="S430" s="33" t="str">
        <f>VLOOKUP($L430,怪物模板!$A:$N,MATCH(角色!S$1,模板表头,0),0)</f>
        <v>horde</v>
      </c>
      <c r="T430" s="33" t="s">
        <v>27</v>
      </c>
      <c r="U430" s="33" t="s">
        <v>274</v>
      </c>
      <c r="V430" s="33" t="s">
        <v>476</v>
      </c>
      <c r="W430" s="33" t="s">
        <v>258</v>
      </c>
      <c r="X430" s="33"/>
      <c r="Y430" s="33"/>
      <c r="Z430" s="33"/>
      <c r="AA430" s="33"/>
      <c r="AB430" s="33">
        <v>99</v>
      </c>
      <c r="AC430" s="33">
        <v>99</v>
      </c>
      <c r="AD430" s="33"/>
      <c r="AE430" s="33">
        <f t="shared" si="188"/>
        <v>20</v>
      </c>
      <c r="AF430" s="33">
        <f t="shared" si="189"/>
        <v>20</v>
      </c>
      <c r="AG430" s="33" t="str">
        <f>VLOOKUP($L430,怪物模板!$A:$N,MATCH(角色!AG$1,模板表头,0),0)</f>
        <v>melee.taranzhu</v>
      </c>
      <c r="AH430" s="33">
        <f>IF(VLOOKUP($L430,怪物模板!$A:$N,MATCH(角色!AH$1,模板表头,0),0)=0,"",VLOOKUP($L430,怪物模板!$A:$N,MATCH(角色!AH$1,模板表头,0),0))</f>
        <v>11999548</v>
      </c>
      <c r="AI430" s="33">
        <f>IF(VLOOKUP($L430,怪物模板!$A:$N,MATCH(角色!AI$1,模板表头,0),0)=0,"",VLOOKUP($L430,怪物模板!$A:$N,MATCH(角色!AI$1,模板表头,0),0))</f>
        <v>11999522</v>
      </c>
      <c r="AJ430" s="33">
        <f>IF(VLOOKUP($L430,怪物模板!$A:$N,MATCH(角色!AJ$1,模板表头,0),0)=0,"",VLOOKUP($L430,怪物模板!$A:$N,MATCH(角色!AJ$1,模板表头,0),0))</f>
        <v>11999523</v>
      </c>
      <c r="AK430" s="33">
        <f>IF(VLOOKUP($L430,怪物模板!$A:$N,MATCH(角色!AK$1,模板表头,0),0)=0,"",VLOOKUP($L430,怪物模板!$A:$N,MATCH(角色!AK$1,模板表头,0),0))</f>
        <v>11999505</v>
      </c>
      <c r="AL430" s="33" t="str">
        <f>IF(VLOOKUP($L430,怪物模板!$A:$N,MATCH(角色!AL$1,模板表头,0),0)=0,"",VLOOKUP($L430,怪物模板!$A:$N,MATCH(角色!AL$1,模板表头,0),0))</f>
        <v/>
      </c>
      <c r="AM430" s="33" t="str">
        <f>VLOOKUP($L430,怪物模板!$A:$N,MATCH(角色!AM$1,模板表头,0),0)</f>
        <v>taranzhu_boss</v>
      </c>
      <c r="AN430" s="33">
        <v>1</v>
      </c>
      <c r="AO430" s="33">
        <v>1</v>
      </c>
      <c r="AP430" s="33"/>
      <c r="AQ430" s="33"/>
      <c r="AR430" s="33"/>
      <c r="AS430" s="33"/>
      <c r="AT430" s="33"/>
      <c r="AU430" s="33">
        <v>230021</v>
      </c>
      <c r="AV430" s="33"/>
      <c r="AW430" s="33"/>
      <c r="AX430" s="33"/>
      <c r="AY430" s="33"/>
      <c r="AZ430" s="33"/>
      <c r="BA430" s="33"/>
      <c r="BB430" s="33"/>
      <c r="BC430" s="33"/>
      <c r="BD430" s="33"/>
      <c r="BE430" s="33"/>
      <c r="BF430" s="33"/>
      <c r="BG430" s="33"/>
      <c r="BH430" s="33"/>
      <c r="BI430" s="33">
        <f t="shared" ref="BI430:BM430" si="216">BI401</f>
        <v>-7000</v>
      </c>
      <c r="BJ430" s="33">
        <f t="shared" si="216"/>
        <v>10000</v>
      </c>
      <c r="BK430" s="33">
        <f t="shared" si="216"/>
        <v>0</v>
      </c>
      <c r="BL430" s="33">
        <f t="shared" si="216"/>
        <v>0</v>
      </c>
      <c r="BM430" s="33">
        <f t="shared" si="216"/>
        <v>20000</v>
      </c>
      <c r="BN430" s="33"/>
      <c r="BO430" s="33"/>
      <c r="BP430" s="33"/>
      <c r="BQ430" s="33"/>
      <c r="BR430" s="33"/>
      <c r="BS430" s="33"/>
      <c r="BT430" s="33"/>
      <c r="BU430" s="33" t="str">
        <f t="shared" si="212"/>
        <v/>
      </c>
      <c r="BV430" s="33"/>
      <c r="BW430" s="33"/>
      <c r="BX430" s="33"/>
      <c r="BY430" s="33"/>
      <c r="BZ430" s="33"/>
      <c r="CA430" s="33"/>
      <c r="CB430" s="33"/>
      <c r="CC430" s="33"/>
      <c r="CD430" s="33"/>
      <c r="CE430" s="33"/>
      <c r="CF430" s="33"/>
      <c r="CG430" s="33">
        <f t="shared" si="192"/>
        <v>5000</v>
      </c>
      <c r="CH430" s="33">
        <f t="shared" si="192"/>
        <v>5000</v>
      </c>
      <c r="CI430" s="33">
        <f t="shared" si="192"/>
        <v>5000</v>
      </c>
      <c r="CJ430" s="33">
        <f t="shared" si="192"/>
        <v>5000</v>
      </c>
      <c r="CK430" s="33">
        <f t="shared" si="192"/>
        <v>5000</v>
      </c>
      <c r="CL430" s="33">
        <f t="shared" si="192"/>
        <v>5000</v>
      </c>
      <c r="CM430" s="33">
        <f t="shared" si="192"/>
        <v>5000</v>
      </c>
      <c r="CN430" s="33">
        <f t="shared" si="192"/>
        <v>5000</v>
      </c>
      <c r="CO430" s="33">
        <f t="shared" si="192"/>
        <v>5000</v>
      </c>
    </row>
    <row r="431" spans="1:93" s="58" customFormat="1" x14ac:dyDescent="0.15">
      <c r="A431" s="33">
        <v>31034425</v>
      </c>
      <c r="B431" s="33" t="s">
        <v>88</v>
      </c>
      <c r="C431" s="33" t="s">
        <v>288</v>
      </c>
      <c r="D431" s="33">
        <v>20</v>
      </c>
      <c r="E431" s="33" t="str">
        <f t="shared" si="193"/>
        <v>guard5</v>
      </c>
      <c r="F431" s="33">
        <v>10</v>
      </c>
      <c r="G431" s="33" t="s">
        <v>105</v>
      </c>
      <c r="H431" s="33">
        <f>VLOOKUP($L431,怪物模板!$A:$N,MATCH(角色!H$1,模板表头,0),0)</f>
        <v>3</v>
      </c>
      <c r="I431" s="33" t="str">
        <f>VLOOKUP($L431,怪物模板!$A:$N,MATCH(角色!I$1,模板表头,0),0)</f>
        <v>mag</v>
      </c>
      <c r="J431" s="33"/>
      <c r="K431" s="33"/>
      <c r="L431" s="33" t="s">
        <v>379</v>
      </c>
      <c r="M431" s="33" t="str">
        <f>VLOOKUP($L431,怪物模板!$A:$N,MATCH(角色!M$1,模板表头,0),0)</f>
        <v>瘟疫骑士</v>
      </c>
      <c r="N431" s="33" t="str">
        <f>VLOOKUP($L431,怪物模板!$A:$N,MATCH(角色!N$1,模板表头,0),0)</f>
        <v>同英雄技能</v>
      </c>
      <c r="O431" s="33" t="str">
        <f>VLOOKUP($L431,怪物模板!$A:$N,MATCH(角色!O$1,模板表头,0),0)</f>
        <v>female</v>
      </c>
      <c r="P431" s="33">
        <v>4</v>
      </c>
      <c r="Q431" s="33">
        <v>3</v>
      </c>
      <c r="R431" s="33">
        <f>VLOOKUP(P431,辅助表!$A$2:$B$10,2,FALSE)</f>
        <v>3</v>
      </c>
      <c r="S431" s="33" t="str">
        <f>VLOOKUP($L431,怪物模板!$A:$N,MATCH(角色!S$1,模板表头,0),0)</f>
        <v>chaos</v>
      </c>
      <c r="T431" s="33" t="s">
        <v>176</v>
      </c>
      <c r="U431" s="33"/>
      <c r="V431" s="33" t="s">
        <v>476</v>
      </c>
      <c r="W431" s="33" t="s">
        <v>258</v>
      </c>
      <c r="X431" s="33"/>
      <c r="Y431" s="33"/>
      <c r="Z431" s="33"/>
      <c r="AA431" s="33"/>
      <c r="AB431" s="33">
        <v>99</v>
      </c>
      <c r="AC431" s="33">
        <v>99</v>
      </c>
      <c r="AD431" s="33"/>
      <c r="AE431" s="33">
        <f t="shared" si="188"/>
        <v>3</v>
      </c>
      <c r="AF431" s="33">
        <f t="shared" si="189"/>
        <v>0</v>
      </c>
      <c r="AG431" s="33" t="str">
        <f>VLOOKUP($L431,怪物模板!$A:$N,MATCH(角色!AG$1,模板表头,0),0)</f>
        <v>misc.5skills</v>
      </c>
      <c r="AH431" s="33">
        <f>IF(VLOOKUP($L431,怪物模板!$A:$N,MATCH(角色!AH$1,模板表头,0),0)=0,"",VLOOKUP($L431,怪物模板!$A:$N,MATCH(角色!AH$1,模板表头,0),0))</f>
        <v>11860101</v>
      </c>
      <c r="AI431" s="33">
        <f>IF(VLOOKUP($L431,怪物模板!$A:$N,MATCH(角色!AI$1,模板表头,0),0)=0,"",VLOOKUP($L431,怪物模板!$A:$N,MATCH(角色!AI$1,模板表头,0),0))</f>
        <v>11860102</v>
      </c>
      <c r="AJ431" s="33">
        <f>IF(VLOOKUP($L431,怪物模板!$A:$N,MATCH(角色!AJ$1,模板表头,0),0)=0,"",VLOOKUP($L431,怪物模板!$A:$N,MATCH(角色!AJ$1,模板表头,0),0))</f>
        <v>11860103</v>
      </c>
      <c r="AK431" s="33" t="str">
        <f>IF(VLOOKUP($L431,怪物模板!$A:$N,MATCH(角色!AK$1,模板表头,0),0)=0,"",VLOOKUP($L431,怪物模板!$A:$N,MATCH(角色!AK$1,模板表头,0),0))</f>
        <v/>
      </c>
      <c r="AL431" s="33" t="str">
        <f>IF(VLOOKUP($L431,怪物模板!$A:$N,MATCH(角色!AL$1,模板表头,0),0)=0,"",VLOOKUP($L431,怪物模板!$A:$N,MATCH(角色!AL$1,模板表头,0),0))</f>
        <v/>
      </c>
      <c r="AM431" s="33" t="str">
        <f>VLOOKUP($L431,怪物模板!$A:$N,MATCH(角色!AM$1,模板表头,0),0)</f>
        <v>sylvanas</v>
      </c>
      <c r="AN431" s="33">
        <v>1</v>
      </c>
      <c r="AO431" s="33">
        <v>1</v>
      </c>
      <c r="AP431" s="33"/>
      <c r="AQ431" s="33"/>
      <c r="AR431" s="33"/>
      <c r="AS431" s="33"/>
      <c r="AT431" s="33"/>
      <c r="AU431" s="33">
        <v>230011</v>
      </c>
      <c r="AV431" s="33"/>
      <c r="AW431" s="33"/>
      <c r="AX431" s="33"/>
      <c r="AY431" s="33"/>
      <c r="AZ431" s="33"/>
      <c r="BA431" s="33"/>
      <c r="BB431" s="33"/>
      <c r="BC431" s="33"/>
      <c r="BD431" s="33"/>
      <c r="BE431" s="33"/>
      <c r="BF431" s="33"/>
      <c r="BG431" s="33"/>
      <c r="BH431" s="33"/>
      <c r="BI431" s="33">
        <f t="shared" ref="BI431:BM431" si="217">BI402</f>
        <v>5000</v>
      </c>
      <c r="BJ431" s="33">
        <f t="shared" si="217"/>
        <v>5000</v>
      </c>
      <c r="BK431" s="33">
        <f t="shared" si="217"/>
        <v>0</v>
      </c>
      <c r="BL431" s="33">
        <f t="shared" si="217"/>
        <v>0</v>
      </c>
      <c r="BM431" s="33">
        <f t="shared" si="217"/>
        <v>20000</v>
      </c>
      <c r="BN431" s="33"/>
      <c r="BO431" s="33"/>
      <c r="BP431" s="33"/>
      <c r="BQ431" s="33"/>
      <c r="BR431" s="33"/>
      <c r="BS431" s="33"/>
      <c r="BT431" s="33"/>
      <c r="BU431" s="33" t="str">
        <f t="shared" si="212"/>
        <v/>
      </c>
      <c r="BV431" s="33"/>
      <c r="BW431" s="33"/>
      <c r="BX431" s="33"/>
      <c r="BY431" s="33"/>
      <c r="BZ431" s="33"/>
      <c r="CA431" s="33"/>
      <c r="CB431" s="33"/>
      <c r="CC431" s="33"/>
      <c r="CD431" s="33"/>
      <c r="CE431" s="33"/>
      <c r="CF431" s="33"/>
      <c r="CG431" s="33" t="str">
        <f t="shared" si="192"/>
        <v/>
      </c>
      <c r="CH431" s="33" t="str">
        <f t="shared" si="192"/>
        <v/>
      </c>
      <c r="CI431" s="33" t="str">
        <f t="shared" si="192"/>
        <v/>
      </c>
      <c r="CJ431" s="33" t="str">
        <f t="shared" si="192"/>
        <v/>
      </c>
      <c r="CK431" s="33" t="str">
        <f t="shared" si="192"/>
        <v/>
      </c>
      <c r="CL431" s="33" t="str">
        <f t="shared" si="192"/>
        <v/>
      </c>
      <c r="CM431" s="33" t="str">
        <f t="shared" si="192"/>
        <v/>
      </c>
      <c r="CN431" s="33" t="str">
        <f t="shared" si="192"/>
        <v/>
      </c>
      <c r="CO431" s="33" t="str">
        <f t="shared" si="192"/>
        <v/>
      </c>
    </row>
    <row r="432" spans="1:93" s="58" customFormat="1" ht="16.5" customHeight="1" x14ac:dyDescent="0.15">
      <c r="A432" s="33">
        <v>31034441</v>
      </c>
      <c r="B432" s="33" t="s">
        <v>168</v>
      </c>
      <c r="C432" s="33" t="s">
        <v>63</v>
      </c>
      <c r="D432" s="33">
        <v>1</v>
      </c>
      <c r="E432" s="33" t="str">
        <f t="shared" si="193"/>
        <v>guard5</v>
      </c>
      <c r="F432" s="33">
        <v>1</v>
      </c>
      <c r="G432" s="33" t="s">
        <v>105</v>
      </c>
      <c r="H432" s="33">
        <f>VLOOKUP($L432,怪物模板!$A:$N,MATCH(角色!H$1,模板表头,0),0)</f>
        <v>2</v>
      </c>
      <c r="I432" s="33" t="str">
        <f>VLOOKUP($L432,怪物模板!$A:$N,MATCH(角色!I$1,模板表头,0),0)</f>
        <v>mix</v>
      </c>
      <c r="J432" s="33"/>
      <c r="K432" s="33"/>
      <c r="L432" s="33" t="s">
        <v>397</v>
      </c>
      <c r="M432" s="33" t="str">
        <f>VLOOKUP($L432,怪物模板!$A:$N,MATCH(角色!M$1,模板表头,0),0)</f>
        <v>无对应英雄</v>
      </c>
      <c r="N432" s="33" t="str">
        <f>VLOOKUP($L432,怪物模板!$A:$N,MATCH(角色!N$1,模板表头,0),0)</f>
        <v>无技能</v>
      </c>
      <c r="O432" s="33" t="str">
        <f>VLOOKUP($L432,怪物模板!$A:$N,MATCH(角色!O$1,模板表头,0),0)</f>
        <v>male</v>
      </c>
      <c r="P432" s="33">
        <v>1</v>
      </c>
      <c r="Q432" s="33">
        <v>5</v>
      </c>
      <c r="R432" s="33">
        <f>VLOOKUP(P432,辅助表!$A$2:$B$10,2,FALSE)</f>
        <v>1</v>
      </c>
      <c r="S432" s="33" t="str">
        <f>VLOOKUP($L432,怪物模板!$A:$N,MATCH(角色!S$1,模板表头,0),0)</f>
        <v>order</v>
      </c>
      <c r="T432" s="33" t="s">
        <v>95</v>
      </c>
      <c r="U432" s="33"/>
      <c r="V432" s="33" t="s">
        <v>24</v>
      </c>
      <c r="W432" s="33" t="s">
        <v>170</v>
      </c>
      <c r="X432" s="33" t="s">
        <v>476</v>
      </c>
      <c r="Y432" s="33"/>
      <c r="Z432" s="33"/>
      <c r="AA432" s="33"/>
      <c r="AB432" s="33">
        <v>99</v>
      </c>
      <c r="AC432" s="33">
        <v>99</v>
      </c>
      <c r="AD432" s="33">
        <v>19</v>
      </c>
      <c r="AE432" s="33">
        <f t="shared" si="188"/>
        <v>3</v>
      </c>
      <c r="AF432" s="33">
        <f t="shared" si="189"/>
        <v>0</v>
      </c>
      <c r="AG432" s="33" t="str">
        <f>VLOOKUP($L432,怪物模板!$A:$N,MATCH(角色!AG$1,模板表头,0),0)</f>
        <v>misc.entity</v>
      </c>
      <c r="AH432" s="33" t="str">
        <f>IF(VLOOKUP($L432,怪物模板!$A:$N,MATCH(角色!AH$1,模板表头,0),0)=0,"",VLOOKUP($L432,怪物模板!$A:$N,MATCH(角色!AH$1,模板表头,0),0))</f>
        <v/>
      </c>
      <c r="AI432" s="33" t="str">
        <f>IF(VLOOKUP($L432,怪物模板!$A:$N,MATCH(角色!AI$1,模板表头,0),0)=0,"",VLOOKUP($L432,怪物模板!$A:$N,MATCH(角色!AI$1,模板表头,0),0))</f>
        <v/>
      </c>
      <c r="AJ432" s="33" t="str">
        <f>IF(VLOOKUP($L432,怪物模板!$A:$N,MATCH(角色!AJ$1,模板表头,0),0)=0,"",VLOOKUP($L432,怪物模板!$A:$N,MATCH(角色!AJ$1,模板表头,0),0))</f>
        <v/>
      </c>
      <c r="AK432" s="33" t="str">
        <f>IF(VLOOKUP($L432,怪物模板!$A:$N,MATCH(角色!AK$1,模板表头,0),0)=0,"",VLOOKUP($L432,怪物模板!$A:$N,MATCH(角色!AK$1,模板表头,0),0))</f>
        <v/>
      </c>
      <c r="AL432" s="33" t="str">
        <f>IF(VLOOKUP($L432,怪物模板!$A:$N,MATCH(角色!AL$1,模板表头,0),0)=0,"",VLOOKUP($L432,怪物模板!$A:$N,MATCH(角色!AL$1,模板表头,0),0))</f>
        <v/>
      </c>
      <c r="AM432" s="33" t="str">
        <f>VLOOKUP($L432,怪物模板!$A:$N,MATCH(角色!AM$1,模板表头,0),0)</f>
        <v>devils_door_new</v>
      </c>
      <c r="AN432" s="33">
        <v>1</v>
      </c>
      <c r="AO432" s="33">
        <v>1</v>
      </c>
      <c r="AP432" s="33" t="s">
        <v>173</v>
      </c>
      <c r="AQ432" s="33"/>
      <c r="AR432" s="33"/>
      <c r="AS432" s="33">
        <v>92430403</v>
      </c>
      <c r="AT432" s="33"/>
      <c r="AU432" s="33"/>
      <c r="AV432" s="33"/>
      <c r="AW432" s="33"/>
      <c r="AX432" s="33"/>
      <c r="AY432" s="33"/>
      <c r="AZ432" s="33"/>
      <c r="BA432" s="33"/>
      <c r="BB432" s="33"/>
      <c r="BC432" s="33"/>
      <c r="BD432" s="33"/>
      <c r="BE432" s="33"/>
      <c r="BF432" s="33"/>
      <c r="BG432" s="33"/>
      <c r="BH432" s="33"/>
      <c r="BI432" s="33">
        <f t="shared" ref="BI432:BM432" si="218">BI403</f>
        <v>10000</v>
      </c>
      <c r="BJ432" s="33">
        <f t="shared" si="218"/>
        <v>0</v>
      </c>
      <c r="BK432" s="33">
        <f t="shared" si="218"/>
        <v>0</v>
      </c>
      <c r="BL432" s="33">
        <f t="shared" si="218"/>
        <v>0</v>
      </c>
      <c r="BM432" s="33">
        <f t="shared" si="218"/>
        <v>0</v>
      </c>
      <c r="BN432" s="33"/>
      <c r="BO432" s="33"/>
      <c r="BP432" s="33"/>
      <c r="BQ432" s="33"/>
      <c r="BR432" s="33"/>
      <c r="BS432" s="33"/>
      <c r="BT432" s="33"/>
      <c r="BU432" s="33" t="str">
        <f t="shared" si="212"/>
        <v/>
      </c>
      <c r="BV432" s="33"/>
      <c r="BW432" s="33"/>
      <c r="BX432" s="33"/>
      <c r="BY432" s="33"/>
      <c r="BZ432" s="33"/>
      <c r="CA432" s="33"/>
      <c r="CB432" s="33"/>
      <c r="CC432" s="33"/>
      <c r="CD432" s="33"/>
      <c r="CE432" s="33"/>
      <c r="CF432" s="33"/>
      <c r="CG432" s="33" t="str">
        <f t="shared" si="192"/>
        <v/>
      </c>
      <c r="CH432" s="33" t="str">
        <f t="shared" si="192"/>
        <v/>
      </c>
      <c r="CI432" s="33" t="str">
        <f t="shared" si="192"/>
        <v/>
      </c>
      <c r="CJ432" s="33" t="str">
        <f t="shared" si="192"/>
        <v/>
      </c>
      <c r="CK432" s="33" t="str">
        <f t="shared" si="192"/>
        <v/>
      </c>
      <c r="CL432" s="33" t="str">
        <f t="shared" si="192"/>
        <v/>
      </c>
      <c r="CM432" s="33" t="str">
        <f t="shared" si="192"/>
        <v/>
      </c>
      <c r="CN432" s="33" t="str">
        <f t="shared" si="192"/>
        <v/>
      </c>
      <c r="CO432" s="33" t="str">
        <f t="shared" si="192"/>
        <v/>
      </c>
    </row>
    <row r="433" spans="1:93" s="58" customFormat="1" ht="16.5" customHeight="1" x14ac:dyDescent="0.15">
      <c r="A433" s="33">
        <v>31034442</v>
      </c>
      <c r="B433" s="33" t="s">
        <v>168</v>
      </c>
      <c r="C433" s="33" t="s">
        <v>64</v>
      </c>
      <c r="D433" s="33">
        <v>1</v>
      </c>
      <c r="E433" s="33" t="str">
        <f t="shared" si="193"/>
        <v>guard5</v>
      </c>
      <c r="F433" s="33">
        <v>1</v>
      </c>
      <c r="G433" s="33" t="s">
        <v>105</v>
      </c>
      <c r="H433" s="33">
        <f>VLOOKUP($L433,怪物模板!$A:$N,MATCH(角色!H$1,模板表头,0),0)</f>
        <v>2</v>
      </c>
      <c r="I433" s="33" t="str">
        <f>VLOOKUP($L433,怪物模板!$A:$N,MATCH(角色!I$1,模板表头,0),0)</f>
        <v>mix</v>
      </c>
      <c r="J433" s="33"/>
      <c r="K433" s="33"/>
      <c r="L433" s="33" t="s">
        <v>424</v>
      </c>
      <c r="M433" s="33" t="str">
        <f>VLOOKUP($L433,怪物模板!$A:$N,MATCH(角色!M$1,模板表头,0),0)</f>
        <v>无对应英雄</v>
      </c>
      <c r="N433" s="33" t="str">
        <f>VLOOKUP($L433,怪物模板!$A:$N,MATCH(角色!N$1,模板表头,0),0)</f>
        <v>无技能</v>
      </c>
      <c r="O433" s="33" t="str">
        <f>VLOOKUP($L433,怪物模板!$A:$N,MATCH(角色!O$1,模板表头,0),0)</f>
        <v>male</v>
      </c>
      <c r="P433" s="33">
        <v>1</v>
      </c>
      <c r="Q433" s="33">
        <v>5</v>
      </c>
      <c r="R433" s="33">
        <f>VLOOKUP(P433,辅助表!$A$2:$B$10,2,FALSE)</f>
        <v>1</v>
      </c>
      <c r="S433" s="33" t="str">
        <f>VLOOKUP($L433,怪物模板!$A:$N,MATCH(角色!S$1,模板表头,0),0)</f>
        <v>order</v>
      </c>
      <c r="T433" s="33" t="s">
        <v>95</v>
      </c>
      <c r="U433" s="33"/>
      <c r="V433" s="33" t="s">
        <v>24</v>
      </c>
      <c r="W433" s="33" t="s">
        <v>170</v>
      </c>
      <c r="X433" s="33" t="s">
        <v>476</v>
      </c>
      <c r="Y433" s="33"/>
      <c r="Z433" s="33"/>
      <c r="AA433" s="33"/>
      <c r="AB433" s="33">
        <v>99</v>
      </c>
      <c r="AC433" s="33">
        <v>99</v>
      </c>
      <c r="AD433" s="33">
        <v>19</v>
      </c>
      <c r="AE433" s="33">
        <f t="shared" si="188"/>
        <v>3</v>
      </c>
      <c r="AF433" s="33">
        <f t="shared" si="189"/>
        <v>0</v>
      </c>
      <c r="AG433" s="33" t="str">
        <f>VLOOKUP($L433,怪物模板!$A:$N,MATCH(角色!AG$1,模板表头,0),0)</f>
        <v>misc.entity</v>
      </c>
      <c r="AH433" s="33" t="str">
        <f>IF(VLOOKUP($L433,怪物模板!$A:$N,MATCH(角色!AH$1,模板表头,0),0)=0,"",VLOOKUP($L433,怪物模板!$A:$N,MATCH(角色!AH$1,模板表头,0),0))</f>
        <v/>
      </c>
      <c r="AI433" s="33" t="str">
        <f>IF(VLOOKUP($L433,怪物模板!$A:$N,MATCH(角色!AI$1,模板表头,0),0)=0,"",VLOOKUP($L433,怪物模板!$A:$N,MATCH(角色!AI$1,模板表头,0),0))</f>
        <v/>
      </c>
      <c r="AJ433" s="33" t="str">
        <f>IF(VLOOKUP($L433,怪物模板!$A:$N,MATCH(角色!AJ$1,模板表头,0),0)=0,"",VLOOKUP($L433,怪物模板!$A:$N,MATCH(角色!AJ$1,模板表头,0),0))</f>
        <v/>
      </c>
      <c r="AK433" s="33" t="str">
        <f>IF(VLOOKUP($L433,怪物模板!$A:$N,MATCH(角色!AK$1,模板表头,0),0)=0,"",VLOOKUP($L433,怪物模板!$A:$N,MATCH(角色!AK$1,模板表头,0),0))</f>
        <v/>
      </c>
      <c r="AL433" s="33" t="str">
        <f>IF(VLOOKUP($L433,怪物模板!$A:$N,MATCH(角色!AL$1,模板表头,0),0)=0,"",VLOOKUP($L433,怪物模板!$A:$N,MATCH(角色!AL$1,模板表头,0),0))</f>
        <v/>
      </c>
      <c r="AM433" s="33" t="str">
        <f>VLOOKUP($L433,怪物模板!$A:$N,MATCH(角色!AM$1,模板表头,0),0)</f>
        <v>devils_door_new</v>
      </c>
      <c r="AN433" s="33">
        <v>1</v>
      </c>
      <c r="AO433" s="33">
        <v>1</v>
      </c>
      <c r="AP433" s="33" t="s">
        <v>173</v>
      </c>
      <c r="AQ433" s="33"/>
      <c r="AR433" s="33"/>
      <c r="AS433" s="33">
        <v>92430403</v>
      </c>
      <c r="AT433" s="33"/>
      <c r="AU433" s="33"/>
      <c r="AV433" s="33"/>
      <c r="AW433" s="33"/>
      <c r="AX433" s="33"/>
      <c r="AY433" s="33"/>
      <c r="AZ433" s="33"/>
      <c r="BA433" s="33"/>
      <c r="BB433" s="33"/>
      <c r="BC433" s="33"/>
      <c r="BD433" s="33"/>
      <c r="BE433" s="33"/>
      <c r="BF433" s="33"/>
      <c r="BG433" s="33"/>
      <c r="BH433" s="33"/>
      <c r="BI433" s="33">
        <f t="shared" ref="BI433:BM433" si="219">BI404</f>
        <v>10000</v>
      </c>
      <c r="BJ433" s="33">
        <f t="shared" si="219"/>
        <v>0</v>
      </c>
      <c r="BK433" s="33">
        <f t="shared" si="219"/>
        <v>0</v>
      </c>
      <c r="BL433" s="33">
        <f t="shared" si="219"/>
        <v>0</v>
      </c>
      <c r="BM433" s="33">
        <f t="shared" si="219"/>
        <v>0</v>
      </c>
      <c r="BN433" s="33"/>
      <c r="BO433" s="33"/>
      <c r="BP433" s="33"/>
      <c r="BQ433" s="33"/>
      <c r="BR433" s="33"/>
      <c r="BS433" s="33"/>
      <c r="BT433" s="33"/>
      <c r="BU433" s="33" t="str">
        <f t="shared" si="212"/>
        <v/>
      </c>
      <c r="BV433" s="33"/>
      <c r="BW433" s="33"/>
      <c r="BX433" s="33"/>
      <c r="BY433" s="33"/>
      <c r="BZ433" s="33"/>
      <c r="CA433" s="33"/>
      <c r="CB433" s="33"/>
      <c r="CC433" s="33"/>
      <c r="CD433" s="33"/>
      <c r="CE433" s="33"/>
      <c r="CF433" s="33"/>
      <c r="CG433" s="33" t="str">
        <f t="shared" si="192"/>
        <v/>
      </c>
      <c r="CH433" s="33" t="str">
        <f t="shared" si="192"/>
        <v/>
      </c>
      <c r="CI433" s="33" t="str">
        <f t="shared" si="192"/>
        <v/>
      </c>
      <c r="CJ433" s="33" t="str">
        <f t="shared" si="192"/>
        <v/>
      </c>
      <c r="CK433" s="33" t="str">
        <f t="shared" si="192"/>
        <v/>
      </c>
      <c r="CL433" s="33" t="str">
        <f t="shared" si="192"/>
        <v/>
      </c>
      <c r="CM433" s="33" t="str">
        <f t="shared" si="192"/>
        <v/>
      </c>
      <c r="CN433" s="33" t="str">
        <f t="shared" si="192"/>
        <v/>
      </c>
      <c r="CO433" s="33" t="str">
        <f t="shared" si="192"/>
        <v/>
      </c>
    </row>
    <row r="434" spans="1:93" s="58" customFormat="1" ht="16.5" customHeight="1" x14ac:dyDescent="0.15">
      <c r="A434" s="33">
        <v>31034443</v>
      </c>
      <c r="B434" s="33" t="s">
        <v>168</v>
      </c>
      <c r="C434" s="33" t="s">
        <v>65</v>
      </c>
      <c r="D434" s="33">
        <v>1</v>
      </c>
      <c r="E434" s="33" t="str">
        <f t="shared" si="193"/>
        <v>guard5</v>
      </c>
      <c r="F434" s="33">
        <v>1</v>
      </c>
      <c r="G434" s="33" t="s">
        <v>105</v>
      </c>
      <c r="H434" s="33">
        <f>VLOOKUP($L434,怪物模板!$A:$N,MATCH(角色!H$1,模板表头,0),0)</f>
        <v>2</v>
      </c>
      <c r="I434" s="33" t="str">
        <f>VLOOKUP($L434,怪物模板!$A:$N,MATCH(角色!I$1,模板表头,0),0)</f>
        <v>mix</v>
      </c>
      <c r="J434" s="33"/>
      <c r="K434" s="33"/>
      <c r="L434" s="33" t="s">
        <v>424</v>
      </c>
      <c r="M434" s="33" t="str">
        <f>VLOOKUP($L434,怪物模板!$A:$N,MATCH(角色!M$1,模板表头,0),0)</f>
        <v>无对应英雄</v>
      </c>
      <c r="N434" s="33" t="str">
        <f>VLOOKUP($L434,怪物模板!$A:$N,MATCH(角色!N$1,模板表头,0),0)</f>
        <v>无技能</v>
      </c>
      <c r="O434" s="33" t="str">
        <f>VLOOKUP($L434,怪物模板!$A:$N,MATCH(角色!O$1,模板表头,0),0)</f>
        <v>male</v>
      </c>
      <c r="P434" s="33">
        <v>1</v>
      </c>
      <c r="Q434" s="33">
        <v>5</v>
      </c>
      <c r="R434" s="33">
        <f>VLOOKUP(P434,辅助表!$A$2:$B$10,2,FALSE)</f>
        <v>1</v>
      </c>
      <c r="S434" s="33" t="str">
        <f>VLOOKUP($L434,怪物模板!$A:$N,MATCH(角色!S$1,模板表头,0),0)</f>
        <v>order</v>
      </c>
      <c r="T434" s="33" t="s">
        <v>95</v>
      </c>
      <c r="U434" s="33"/>
      <c r="V434" s="33" t="s">
        <v>24</v>
      </c>
      <c r="W434" s="33" t="s">
        <v>170</v>
      </c>
      <c r="X434" s="33" t="s">
        <v>476</v>
      </c>
      <c r="Y434" s="33"/>
      <c r="Z434" s="33"/>
      <c r="AA434" s="33"/>
      <c r="AB434" s="33">
        <v>99</v>
      </c>
      <c r="AC434" s="33">
        <v>99</v>
      </c>
      <c r="AD434" s="33">
        <v>19</v>
      </c>
      <c r="AE434" s="33">
        <f t="shared" si="188"/>
        <v>3</v>
      </c>
      <c r="AF434" s="33">
        <f t="shared" si="189"/>
        <v>0</v>
      </c>
      <c r="AG434" s="33" t="str">
        <f>VLOOKUP($L434,怪物模板!$A:$N,MATCH(角色!AG$1,模板表头,0),0)</f>
        <v>misc.entity</v>
      </c>
      <c r="AH434" s="33" t="str">
        <f>IF(VLOOKUP($L434,怪物模板!$A:$N,MATCH(角色!AH$1,模板表头,0),0)=0,"",VLOOKUP($L434,怪物模板!$A:$N,MATCH(角色!AH$1,模板表头,0),0))</f>
        <v/>
      </c>
      <c r="AI434" s="33" t="str">
        <f>IF(VLOOKUP($L434,怪物模板!$A:$N,MATCH(角色!AI$1,模板表头,0),0)=0,"",VLOOKUP($L434,怪物模板!$A:$N,MATCH(角色!AI$1,模板表头,0),0))</f>
        <v/>
      </c>
      <c r="AJ434" s="33" t="str">
        <f>IF(VLOOKUP($L434,怪物模板!$A:$N,MATCH(角色!AJ$1,模板表头,0),0)=0,"",VLOOKUP($L434,怪物模板!$A:$N,MATCH(角色!AJ$1,模板表头,0),0))</f>
        <v/>
      </c>
      <c r="AK434" s="33" t="str">
        <f>IF(VLOOKUP($L434,怪物模板!$A:$N,MATCH(角色!AK$1,模板表头,0),0)=0,"",VLOOKUP($L434,怪物模板!$A:$N,MATCH(角色!AK$1,模板表头,0),0))</f>
        <v/>
      </c>
      <c r="AL434" s="33" t="str">
        <f>IF(VLOOKUP($L434,怪物模板!$A:$N,MATCH(角色!AL$1,模板表头,0),0)=0,"",VLOOKUP($L434,怪物模板!$A:$N,MATCH(角色!AL$1,模板表头,0),0))</f>
        <v/>
      </c>
      <c r="AM434" s="33" t="str">
        <f>VLOOKUP($L434,怪物模板!$A:$N,MATCH(角色!AM$1,模板表头,0),0)</f>
        <v>devils_door_new</v>
      </c>
      <c r="AN434" s="33">
        <v>1.2</v>
      </c>
      <c r="AO434" s="33">
        <v>1</v>
      </c>
      <c r="AP434" s="33" t="s">
        <v>173</v>
      </c>
      <c r="AQ434" s="33"/>
      <c r="AR434" s="33"/>
      <c r="AS434" s="33">
        <v>92430403</v>
      </c>
      <c r="AT434" s="33"/>
      <c r="AU434" s="33"/>
      <c r="AV434" s="33"/>
      <c r="AW434" s="33"/>
      <c r="AX434" s="33"/>
      <c r="AY434" s="33"/>
      <c r="AZ434" s="33"/>
      <c r="BA434" s="33"/>
      <c r="BB434" s="33"/>
      <c r="BC434" s="33"/>
      <c r="BD434" s="33"/>
      <c r="BE434" s="33"/>
      <c r="BF434" s="33"/>
      <c r="BG434" s="33"/>
      <c r="BH434" s="33"/>
      <c r="BI434" s="33">
        <f t="shared" ref="BI434:BM434" si="220">BI405</f>
        <v>10000</v>
      </c>
      <c r="BJ434" s="33">
        <f t="shared" si="220"/>
        <v>0</v>
      </c>
      <c r="BK434" s="33">
        <f t="shared" si="220"/>
        <v>0</v>
      </c>
      <c r="BL434" s="33">
        <f t="shared" si="220"/>
        <v>0</v>
      </c>
      <c r="BM434" s="33">
        <f t="shared" si="220"/>
        <v>0</v>
      </c>
      <c r="BN434" s="33"/>
      <c r="BO434" s="33"/>
      <c r="BP434" s="33"/>
      <c r="BQ434" s="33"/>
      <c r="BR434" s="33"/>
      <c r="BS434" s="33"/>
      <c r="BT434" s="33"/>
      <c r="BU434" s="33" t="str">
        <f t="shared" si="212"/>
        <v/>
      </c>
      <c r="BV434" s="33"/>
      <c r="BW434" s="33"/>
      <c r="BX434" s="33"/>
      <c r="BY434" s="33"/>
      <c r="BZ434" s="33"/>
      <c r="CA434" s="33"/>
      <c r="CB434" s="33"/>
      <c r="CC434" s="33"/>
      <c r="CD434" s="33"/>
      <c r="CE434" s="33"/>
      <c r="CF434" s="33"/>
      <c r="CG434" s="33" t="str">
        <f t="shared" si="192"/>
        <v/>
      </c>
      <c r="CH434" s="33" t="str">
        <f t="shared" si="192"/>
        <v/>
      </c>
      <c r="CI434" s="33" t="str">
        <f t="shared" si="192"/>
        <v/>
      </c>
      <c r="CJ434" s="33" t="str">
        <f t="shared" si="192"/>
        <v/>
      </c>
      <c r="CK434" s="33" t="str">
        <f t="shared" si="192"/>
        <v/>
      </c>
      <c r="CL434" s="33" t="str">
        <f t="shared" si="192"/>
        <v/>
      </c>
      <c r="CM434" s="33" t="str">
        <f t="shared" si="192"/>
        <v/>
      </c>
      <c r="CN434" s="33" t="str">
        <f t="shared" si="192"/>
        <v/>
      </c>
      <c r="CO434" s="33" t="str">
        <f t="shared" si="192"/>
        <v/>
      </c>
    </row>
    <row r="435" spans="1:93" s="58" customFormat="1" ht="16.5" customHeight="1" x14ac:dyDescent="0.15">
      <c r="A435" s="33">
        <v>31034444</v>
      </c>
      <c r="B435" s="33" t="s">
        <v>168</v>
      </c>
      <c r="C435" s="33" t="s">
        <v>62</v>
      </c>
      <c r="D435" s="33">
        <v>1</v>
      </c>
      <c r="E435" s="33" t="str">
        <f t="shared" si="193"/>
        <v>guard5</v>
      </c>
      <c r="F435" s="33">
        <v>1</v>
      </c>
      <c r="G435" s="33" t="s">
        <v>105</v>
      </c>
      <c r="H435" s="33">
        <f>VLOOKUP($L435,怪物模板!$A:$N,MATCH(角色!H$1,模板表头,0),0)</f>
        <v>2</v>
      </c>
      <c r="I435" s="33" t="str">
        <f>VLOOKUP($L435,怪物模板!$A:$N,MATCH(角色!I$1,模板表头,0),0)</f>
        <v>mix</v>
      </c>
      <c r="J435" s="33"/>
      <c r="K435" s="33"/>
      <c r="L435" s="33" t="s">
        <v>424</v>
      </c>
      <c r="M435" s="33" t="str">
        <f>VLOOKUP($L435,怪物模板!$A:$N,MATCH(角色!M$1,模板表头,0),0)</f>
        <v>无对应英雄</v>
      </c>
      <c r="N435" s="33" t="str">
        <f>VLOOKUP($L435,怪物模板!$A:$N,MATCH(角色!N$1,模板表头,0),0)</f>
        <v>无技能</v>
      </c>
      <c r="O435" s="33" t="str">
        <f>VLOOKUP($L435,怪物模板!$A:$N,MATCH(角色!O$1,模板表头,0),0)</f>
        <v>male</v>
      </c>
      <c r="P435" s="33">
        <v>1</v>
      </c>
      <c r="Q435" s="33">
        <v>5</v>
      </c>
      <c r="R435" s="33">
        <f>VLOOKUP(P435,辅助表!$A$2:$B$10,2,FALSE)</f>
        <v>1</v>
      </c>
      <c r="S435" s="33" t="str">
        <f>VLOOKUP($L435,怪物模板!$A:$N,MATCH(角色!S$1,模板表头,0),0)</f>
        <v>order</v>
      </c>
      <c r="T435" s="33" t="s">
        <v>95</v>
      </c>
      <c r="U435" s="33"/>
      <c r="V435" s="33" t="s">
        <v>24</v>
      </c>
      <c r="W435" s="33" t="s">
        <v>170</v>
      </c>
      <c r="X435" s="33" t="s">
        <v>476</v>
      </c>
      <c r="Y435" s="33"/>
      <c r="Z435" s="33"/>
      <c r="AA435" s="33"/>
      <c r="AB435" s="33">
        <v>99</v>
      </c>
      <c r="AC435" s="33">
        <v>99</v>
      </c>
      <c r="AD435" s="33">
        <v>19</v>
      </c>
      <c r="AE435" s="33">
        <f t="shared" si="188"/>
        <v>3</v>
      </c>
      <c r="AF435" s="33">
        <f t="shared" si="189"/>
        <v>0</v>
      </c>
      <c r="AG435" s="33" t="str">
        <f>VLOOKUP($L435,怪物模板!$A:$N,MATCH(角色!AG$1,模板表头,0),0)</f>
        <v>misc.entity</v>
      </c>
      <c r="AH435" s="33" t="str">
        <f>IF(VLOOKUP($L435,怪物模板!$A:$N,MATCH(角色!AH$1,模板表头,0),0)=0,"",VLOOKUP($L435,怪物模板!$A:$N,MATCH(角色!AH$1,模板表头,0),0))</f>
        <v/>
      </c>
      <c r="AI435" s="33" t="str">
        <f>IF(VLOOKUP($L435,怪物模板!$A:$N,MATCH(角色!AI$1,模板表头,0),0)=0,"",VLOOKUP($L435,怪物模板!$A:$N,MATCH(角色!AI$1,模板表头,0),0))</f>
        <v/>
      </c>
      <c r="AJ435" s="33" t="str">
        <f>IF(VLOOKUP($L435,怪物模板!$A:$N,MATCH(角色!AJ$1,模板表头,0),0)=0,"",VLOOKUP($L435,怪物模板!$A:$N,MATCH(角色!AJ$1,模板表头,0),0))</f>
        <v/>
      </c>
      <c r="AK435" s="33" t="str">
        <f>IF(VLOOKUP($L435,怪物模板!$A:$N,MATCH(角色!AK$1,模板表头,0),0)=0,"",VLOOKUP($L435,怪物模板!$A:$N,MATCH(角色!AK$1,模板表头,0),0))</f>
        <v/>
      </c>
      <c r="AL435" s="33" t="str">
        <f>IF(VLOOKUP($L435,怪物模板!$A:$N,MATCH(角色!AL$1,模板表头,0),0)=0,"",VLOOKUP($L435,怪物模板!$A:$N,MATCH(角色!AL$1,模板表头,0),0))</f>
        <v/>
      </c>
      <c r="AM435" s="33" t="str">
        <f>VLOOKUP($L435,怪物模板!$A:$N,MATCH(角色!AM$1,模板表头,0),0)</f>
        <v>devils_door_new</v>
      </c>
      <c r="AN435" s="33">
        <v>1</v>
      </c>
      <c r="AO435" s="33">
        <v>1</v>
      </c>
      <c r="AP435" s="33" t="s">
        <v>173</v>
      </c>
      <c r="AQ435" s="33"/>
      <c r="AR435" s="33"/>
      <c r="AS435" s="33">
        <v>92430403</v>
      </c>
      <c r="AT435" s="33"/>
      <c r="AU435" s="33"/>
      <c r="AV435" s="33"/>
      <c r="AW435" s="33"/>
      <c r="AX435" s="33"/>
      <c r="AY435" s="33"/>
      <c r="AZ435" s="33"/>
      <c r="BA435" s="33"/>
      <c r="BB435" s="33"/>
      <c r="BC435" s="33"/>
      <c r="BD435" s="33"/>
      <c r="BE435" s="33"/>
      <c r="BF435" s="33"/>
      <c r="BG435" s="33"/>
      <c r="BH435" s="33"/>
      <c r="BI435" s="33">
        <f t="shared" ref="BI435:BM435" si="221">BI406</f>
        <v>10000</v>
      </c>
      <c r="BJ435" s="33">
        <f t="shared" si="221"/>
        <v>0</v>
      </c>
      <c r="BK435" s="33">
        <f t="shared" si="221"/>
        <v>0</v>
      </c>
      <c r="BL435" s="33">
        <f t="shared" si="221"/>
        <v>0</v>
      </c>
      <c r="BM435" s="33">
        <f t="shared" si="221"/>
        <v>0</v>
      </c>
      <c r="BN435" s="33"/>
      <c r="BO435" s="33"/>
      <c r="BP435" s="33"/>
      <c r="BQ435" s="33"/>
      <c r="BR435" s="33"/>
      <c r="BS435" s="33"/>
      <c r="BT435" s="33"/>
      <c r="BU435" s="33" t="str">
        <f t="shared" si="212"/>
        <v/>
      </c>
      <c r="BV435" s="33"/>
      <c r="BW435" s="33"/>
      <c r="BX435" s="33"/>
      <c r="BY435" s="33"/>
      <c r="BZ435" s="33"/>
      <c r="CA435" s="33"/>
      <c r="CB435" s="33"/>
      <c r="CC435" s="33"/>
      <c r="CD435" s="33"/>
      <c r="CE435" s="33"/>
      <c r="CF435" s="33"/>
      <c r="CG435" s="33" t="str">
        <f t="shared" si="192"/>
        <v/>
      </c>
      <c r="CH435" s="33" t="str">
        <f t="shared" si="192"/>
        <v/>
      </c>
      <c r="CI435" s="33" t="str">
        <f t="shared" si="192"/>
        <v/>
      </c>
      <c r="CJ435" s="33" t="str">
        <f t="shared" si="192"/>
        <v/>
      </c>
      <c r="CK435" s="33" t="str">
        <f t="shared" si="192"/>
        <v/>
      </c>
      <c r="CL435" s="33" t="str">
        <f t="shared" si="192"/>
        <v/>
      </c>
      <c r="CM435" s="33" t="str">
        <f t="shared" si="192"/>
        <v/>
      </c>
      <c r="CN435" s="33" t="str">
        <f t="shared" si="192"/>
        <v/>
      </c>
      <c r="CO435" s="33" t="str">
        <f t="shared" si="192"/>
        <v/>
      </c>
    </row>
    <row r="436" spans="1:93" s="58" customFormat="1" ht="16.5" customHeight="1" x14ac:dyDescent="0.15">
      <c r="A436" s="33">
        <v>31034445</v>
      </c>
      <c r="B436" s="33" t="s">
        <v>259</v>
      </c>
      <c r="C436" s="33" t="s">
        <v>249</v>
      </c>
      <c r="D436" s="33">
        <v>1</v>
      </c>
      <c r="E436" s="33" t="str">
        <f t="shared" si="193"/>
        <v>guard5</v>
      </c>
      <c r="F436" s="33">
        <v>1</v>
      </c>
      <c r="G436" s="33" t="s">
        <v>104</v>
      </c>
      <c r="H436" s="33">
        <f>VLOOKUP($L436,怪物模板!$A:$N,MATCH(角色!H$1,模板表头,0),0)</f>
        <v>2</v>
      </c>
      <c r="I436" s="33" t="str">
        <f>VLOOKUP($L436,怪物模板!$A:$N,MATCH(角色!I$1,模板表头,0),0)</f>
        <v>mix</v>
      </c>
      <c r="J436" s="33"/>
      <c r="K436" s="33"/>
      <c r="L436" s="33" t="s">
        <v>398</v>
      </c>
      <c r="M436" s="33" t="str">
        <f>VLOOKUP($L436,怪物模板!$A:$N,MATCH(角色!M$1,模板表头,0),0)</f>
        <v>无对应英雄</v>
      </c>
      <c r="N436" s="33" t="str">
        <f>VLOOKUP($L436,怪物模板!$A:$N,MATCH(角色!N$1,模板表头,0),0)</f>
        <v>统一模板</v>
      </c>
      <c r="O436" s="33" t="str">
        <f>VLOOKUP($L436,怪物模板!$A:$N,MATCH(角色!O$1,模板表头,0),0)</f>
        <v>male</v>
      </c>
      <c r="P436" s="33">
        <v>1</v>
      </c>
      <c r="Q436" s="33">
        <v>5</v>
      </c>
      <c r="R436" s="33">
        <f>VLOOKUP(P436,辅助表!$A$2:$B$10,2,FALSE)</f>
        <v>1</v>
      </c>
      <c r="S436" s="33" t="str">
        <f>VLOOKUP($L436,怪物模板!$A:$N,MATCH(角色!S$1,模板表头,0),0)</f>
        <v>order</v>
      </c>
      <c r="T436" s="33" t="s">
        <v>95</v>
      </c>
      <c r="U436" s="33"/>
      <c r="V436" s="33" t="s">
        <v>24</v>
      </c>
      <c r="W436" s="33" t="s">
        <v>170</v>
      </c>
      <c r="X436" s="33"/>
      <c r="Y436" s="33">
        <v>13999548</v>
      </c>
      <c r="Z436" s="33"/>
      <c r="AA436" s="33"/>
      <c r="AB436" s="33">
        <v>99</v>
      </c>
      <c r="AC436" s="33">
        <v>99</v>
      </c>
      <c r="AD436" s="33"/>
      <c r="AE436" s="33">
        <f t="shared" si="188"/>
        <v>3</v>
      </c>
      <c r="AF436" s="33">
        <f t="shared" si="189"/>
        <v>0</v>
      </c>
      <c r="AG436" s="33" t="str">
        <f>VLOOKUP($L436,怪物模板!$A:$N,MATCH(角色!AG$1,模板表头,0),0)</f>
        <v>misc.entity</v>
      </c>
      <c r="AH436" s="33" t="str">
        <f>IF(VLOOKUP($L436,怪物模板!$A:$N,MATCH(角色!AH$1,模板表头,0),0)=0,"",VLOOKUP($L436,怪物模板!$A:$N,MATCH(角色!AH$1,模板表头,0),0))</f>
        <v/>
      </c>
      <c r="AI436" s="33" t="str">
        <f>IF(VLOOKUP($L436,怪物模板!$A:$N,MATCH(角色!AI$1,模板表头,0),0)=0,"",VLOOKUP($L436,怪物模板!$A:$N,MATCH(角色!AI$1,模板表头,0),0))</f>
        <v/>
      </c>
      <c r="AJ436" s="33" t="str">
        <f>IF(VLOOKUP($L436,怪物模板!$A:$N,MATCH(角色!AJ$1,模板表头,0),0)=0,"",VLOOKUP($L436,怪物模板!$A:$N,MATCH(角色!AJ$1,模板表头,0),0))</f>
        <v/>
      </c>
      <c r="AK436" s="33" t="str">
        <f>IF(VLOOKUP($L436,怪物模板!$A:$N,MATCH(角色!AK$1,模板表头,0),0)=0,"",VLOOKUP($L436,怪物模板!$A:$N,MATCH(角色!AK$1,模板表头,0),0))</f>
        <v/>
      </c>
      <c r="AL436" s="33" t="str">
        <f>IF(VLOOKUP($L436,怪物模板!$A:$N,MATCH(角色!AL$1,模板表头,0),0)=0,"",VLOOKUP($L436,怪物模板!$A:$N,MATCH(角色!AL$1,模板表头,0),0))</f>
        <v/>
      </c>
      <c r="AM436" s="33" t="str">
        <f>VLOOKUP($L436,怪物模板!$A:$N,MATCH(角色!AM$1,模板表头,0),0)</f>
        <v>panda_statue</v>
      </c>
      <c r="AN436" s="33">
        <v>1.2</v>
      </c>
      <c r="AO436" s="33">
        <v>1</v>
      </c>
      <c r="AP436" s="33" t="s">
        <v>250</v>
      </c>
      <c r="AQ436" s="33"/>
      <c r="AR436" s="33"/>
      <c r="AS436" s="33"/>
      <c r="AT436" s="33">
        <v>92430405</v>
      </c>
      <c r="AU436" s="33"/>
      <c r="AV436" s="33"/>
      <c r="AW436" s="33"/>
      <c r="AX436" s="33"/>
      <c r="AY436" s="33"/>
      <c r="AZ436" s="33"/>
      <c r="BA436" s="33"/>
      <c r="BB436" s="33"/>
      <c r="BC436" s="33"/>
      <c r="BD436" s="33"/>
      <c r="BE436" s="33"/>
      <c r="BF436" s="33"/>
      <c r="BG436" s="33"/>
      <c r="BH436" s="33"/>
      <c r="BI436" s="33">
        <f t="shared" ref="BI436:BM436" si="222">BI407</f>
        <v>20000</v>
      </c>
      <c r="BJ436" s="33">
        <f t="shared" si="222"/>
        <v>0</v>
      </c>
      <c r="BK436" s="33">
        <f t="shared" si="222"/>
        <v>0</v>
      </c>
      <c r="BL436" s="33">
        <f t="shared" si="222"/>
        <v>0</v>
      </c>
      <c r="BM436" s="33">
        <f t="shared" si="222"/>
        <v>0</v>
      </c>
      <c r="BN436" s="33"/>
      <c r="BO436" s="33"/>
      <c r="BP436" s="33"/>
      <c r="BQ436" s="33"/>
      <c r="BR436" s="33"/>
      <c r="BS436" s="33"/>
      <c r="BT436" s="33"/>
      <c r="BU436" s="33" t="str">
        <f t="shared" si="212"/>
        <v/>
      </c>
      <c r="BV436" s="33"/>
      <c r="BW436" s="33"/>
      <c r="BX436" s="33"/>
      <c r="BY436" s="33"/>
      <c r="BZ436" s="33"/>
      <c r="CA436" s="33"/>
      <c r="CB436" s="33"/>
      <c r="CC436" s="33"/>
      <c r="CD436" s="33"/>
      <c r="CE436" s="33"/>
      <c r="CF436" s="33"/>
      <c r="CG436" s="33" t="str">
        <f t="shared" si="192"/>
        <v/>
      </c>
      <c r="CH436" s="33" t="str">
        <f t="shared" si="192"/>
        <v/>
      </c>
      <c r="CI436" s="33" t="str">
        <f t="shared" si="192"/>
        <v/>
      </c>
      <c r="CJ436" s="33" t="str">
        <f t="shared" si="192"/>
        <v/>
      </c>
      <c r="CK436" s="33" t="str">
        <f t="shared" si="192"/>
        <v/>
      </c>
      <c r="CL436" s="33" t="str">
        <f t="shared" si="192"/>
        <v/>
      </c>
      <c r="CM436" s="33" t="str">
        <f t="shared" si="192"/>
        <v/>
      </c>
      <c r="CN436" s="33" t="str">
        <f t="shared" si="192"/>
        <v/>
      </c>
      <c r="CO436" s="33" t="str">
        <f t="shared" si="192"/>
        <v/>
      </c>
    </row>
    <row r="437" spans="1:93" s="58" customFormat="1" ht="16.5" customHeight="1" x14ac:dyDescent="0.15">
      <c r="A437" s="33">
        <v>31034448</v>
      </c>
      <c r="B437" s="33" t="s">
        <v>254</v>
      </c>
      <c r="C437" s="33"/>
      <c r="D437" s="33">
        <v>1</v>
      </c>
      <c r="E437" s="33" t="str">
        <f t="shared" si="193"/>
        <v>guard5</v>
      </c>
      <c r="F437" s="33">
        <v>1</v>
      </c>
      <c r="G437" s="33" t="s">
        <v>104</v>
      </c>
      <c r="H437" s="33">
        <f>VLOOKUP($L437,怪物模板!$A:$N,MATCH(角色!H$1,模板表头,0),0)</f>
        <v>2</v>
      </c>
      <c r="I437" s="33" t="str">
        <f>VLOOKUP($L437,怪物模板!$A:$N,MATCH(角色!I$1,模板表头,0),0)</f>
        <v>mag</v>
      </c>
      <c r="J437" s="33"/>
      <c r="K437" s="33" t="s">
        <v>253</v>
      </c>
      <c r="L437" s="33" t="s">
        <v>396</v>
      </c>
      <c r="M437" s="33" t="str">
        <f>VLOOKUP($L437,怪物模板!$A:$N,MATCH(角色!M$1,模板表头,0),0)</f>
        <v>无对应英雄</v>
      </c>
      <c r="N437" s="33" t="str">
        <f>VLOOKUP($L437,怪物模板!$A:$N,MATCH(角色!N$1,模板表头,0),0)</f>
        <v>统一模板</v>
      </c>
      <c r="O437" s="33" t="str">
        <f>VLOOKUP($L437,怪物模板!$A:$N,MATCH(角色!O$1,模板表头,0),0)</f>
        <v>male</v>
      </c>
      <c r="P437" s="33">
        <v>1</v>
      </c>
      <c r="Q437" s="33">
        <v>1</v>
      </c>
      <c r="R437" s="33">
        <f>VLOOKUP(P437,[2]辅助表!$A$2:$B$10,2,FALSE)</f>
        <v>1</v>
      </c>
      <c r="S437" s="33" t="str">
        <f>VLOOKUP($L437,怪物模板!$A:$N,MATCH(角色!S$1,模板表头,0),0)</f>
        <v>order</v>
      </c>
      <c r="T437" s="33" t="s">
        <v>95</v>
      </c>
      <c r="U437" s="33" t="s">
        <v>269</v>
      </c>
      <c r="V437" s="33" t="s">
        <v>70</v>
      </c>
      <c r="W437" s="33" t="s">
        <v>252</v>
      </c>
      <c r="X437" s="33"/>
      <c r="Y437" s="33"/>
      <c r="Z437" s="33"/>
      <c r="AA437" s="33"/>
      <c r="AB437" s="33">
        <v>4</v>
      </c>
      <c r="AC437" s="33">
        <v>6</v>
      </c>
      <c r="AD437" s="33"/>
      <c r="AE437" s="33">
        <f t="shared" si="188"/>
        <v>3</v>
      </c>
      <c r="AF437" s="33">
        <f t="shared" si="189"/>
        <v>0</v>
      </c>
      <c r="AG437" s="33" t="str">
        <f>VLOOKUP($L437,怪物模板!$A:$N,MATCH(角色!AG$1,模板表头,0),0)</f>
        <v>misc.entity</v>
      </c>
      <c r="AH437" s="33" t="str">
        <f>IF(VLOOKUP($L437,怪物模板!$A:$N,MATCH(角色!AH$1,模板表头,0),0)=0,"",VLOOKUP($L437,怪物模板!$A:$N,MATCH(角色!AH$1,模板表头,0),0))</f>
        <v/>
      </c>
      <c r="AI437" s="33" t="str">
        <f>IF(VLOOKUP($L437,怪物模板!$A:$N,MATCH(角色!AI$1,模板表头,0),0)=0,"",VLOOKUP($L437,怪物模板!$A:$N,MATCH(角色!AI$1,模板表头,0),0))</f>
        <v/>
      </c>
      <c r="AJ437" s="33" t="str">
        <f>IF(VLOOKUP($L437,怪物模板!$A:$N,MATCH(角色!AJ$1,模板表头,0),0)=0,"",VLOOKUP($L437,怪物模板!$A:$N,MATCH(角色!AJ$1,模板表头,0),0))</f>
        <v/>
      </c>
      <c r="AK437" s="33" t="str">
        <f>IF(VLOOKUP($L437,怪物模板!$A:$N,MATCH(角色!AK$1,模板表头,0),0)=0,"",VLOOKUP($L437,怪物模板!$A:$N,MATCH(角色!AK$1,模板表头,0),0))</f>
        <v/>
      </c>
      <c r="AL437" s="33" t="str">
        <f>IF(VLOOKUP($L437,怪物模板!$A:$N,MATCH(角色!AL$1,模板表头,0),0)=0,"",VLOOKUP($L437,怪物模板!$A:$N,MATCH(角色!AL$1,模板表头,0),0))</f>
        <v/>
      </c>
      <c r="AM437" s="33" t="str">
        <f>VLOOKUP($L437,怪物模板!$A:$N,MATCH(角色!AM$1,模板表头,0),0)</f>
        <v>treasure_gold</v>
      </c>
      <c r="AN437" s="33">
        <v>1</v>
      </c>
      <c r="AO437" s="33">
        <v>1</v>
      </c>
      <c r="AP437" s="33"/>
      <c r="AQ437" s="33"/>
      <c r="AR437" s="33"/>
      <c r="AS437" s="33">
        <v>92430404</v>
      </c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  <c r="BD437" s="33"/>
      <c r="BE437" s="33"/>
      <c r="BF437" s="33"/>
      <c r="BG437" s="33"/>
      <c r="BH437" s="33"/>
      <c r="BI437" s="33">
        <f t="shared" ref="BI437:BM437" si="223">BI408</f>
        <v>-7000</v>
      </c>
      <c r="BJ437" s="33">
        <f t="shared" si="223"/>
        <v>0</v>
      </c>
      <c r="BK437" s="33">
        <f t="shared" si="223"/>
        <v>0</v>
      </c>
      <c r="BL437" s="33">
        <f t="shared" si="223"/>
        <v>0</v>
      </c>
      <c r="BM437" s="33">
        <f t="shared" si="223"/>
        <v>0</v>
      </c>
      <c r="BN437" s="33"/>
      <c r="BO437" s="33">
        <v>-10000</v>
      </c>
      <c r="BP437" s="33"/>
      <c r="BQ437" s="33"/>
      <c r="BR437" s="33">
        <v>-10000</v>
      </c>
      <c r="BS437" s="33"/>
      <c r="BT437" s="33"/>
      <c r="BU437" s="33" t="str">
        <f t="shared" si="212"/>
        <v/>
      </c>
      <c r="BV437" s="33"/>
      <c r="BW437" s="33"/>
      <c r="BX437" s="33"/>
      <c r="BY437" s="33"/>
      <c r="BZ437" s="33"/>
      <c r="CA437" s="33"/>
      <c r="CB437" s="33"/>
      <c r="CC437" s="33"/>
      <c r="CD437" s="33"/>
      <c r="CE437" s="33"/>
      <c r="CF437" s="33"/>
      <c r="CG437" s="33" t="str">
        <f t="shared" si="187"/>
        <v/>
      </c>
      <c r="CH437" s="33" t="str">
        <f t="shared" si="187"/>
        <v/>
      </c>
      <c r="CI437" s="33" t="str">
        <f t="shared" si="187"/>
        <v/>
      </c>
      <c r="CJ437" s="33" t="str">
        <f t="shared" si="187"/>
        <v/>
      </c>
      <c r="CK437" s="33" t="str">
        <f t="shared" si="187"/>
        <v/>
      </c>
      <c r="CL437" s="33" t="str">
        <f t="shared" si="187"/>
        <v/>
      </c>
      <c r="CM437" s="33" t="str">
        <f t="shared" si="187"/>
        <v/>
      </c>
      <c r="CN437" s="33" t="str">
        <f t="shared" si="187"/>
        <v/>
      </c>
      <c r="CO437" s="33" t="str">
        <f t="shared" si="187"/>
        <v/>
      </c>
    </row>
    <row r="438" spans="1:93" s="58" customFormat="1" ht="16.5" customHeight="1" x14ac:dyDescent="0.15">
      <c r="A438" s="33">
        <v>31038001</v>
      </c>
      <c r="B438" s="33" t="s">
        <v>556</v>
      </c>
      <c r="C438" s="33" t="s">
        <v>1150</v>
      </c>
      <c r="D438" s="33">
        <v>5</v>
      </c>
      <c r="E438" s="33" t="s">
        <v>262</v>
      </c>
      <c r="F438" s="33">
        <v>1</v>
      </c>
      <c r="G438" s="33" t="s">
        <v>104</v>
      </c>
      <c r="H438" s="33">
        <v>1</v>
      </c>
      <c r="I438" s="33" t="str">
        <f>VLOOKUP($L438,怪物模板!$A:$N,MATCH(角色!I$1,模板表头,0),0)</f>
        <v>phy</v>
      </c>
      <c r="J438" s="33"/>
      <c r="K438" s="33"/>
      <c r="L438" s="33" t="s">
        <v>1164</v>
      </c>
      <c r="M438" s="33" t="str">
        <f>VLOOKUP($L438,怪物模板!$A:$N,MATCH(角色!M$1,模板表头,0),0)</f>
        <v>无对应英雄</v>
      </c>
      <c r="N438" s="33" t="str">
        <f>VLOOKUP($L438,怪物模板!$A:$N,MATCH(角色!N$1,模板表头,0),0)</f>
        <v>统一模板</v>
      </c>
      <c r="O438" s="33" t="s">
        <v>38</v>
      </c>
      <c r="P438" s="33">
        <v>2</v>
      </c>
      <c r="Q438" s="33">
        <v>2</v>
      </c>
      <c r="R438" s="33">
        <f>VLOOKUP(P438,辅助表!$A$2:$B$10,2,FALSE)</f>
        <v>2</v>
      </c>
      <c r="S438" s="33" t="str">
        <f>VLOOKUP($L438,怪物模板!$A:$N,MATCH(角色!S$1,模板表头,0),0)</f>
        <v>chaos</v>
      </c>
      <c r="T438" s="33" t="s">
        <v>39</v>
      </c>
      <c r="U438" s="33" t="s">
        <v>1195</v>
      </c>
      <c r="V438" s="33"/>
      <c r="Y438" s="33"/>
      <c r="Z438" s="33"/>
      <c r="AA438" s="33"/>
      <c r="AB438" s="33">
        <v>99</v>
      </c>
      <c r="AC438" s="33">
        <v>99</v>
      </c>
      <c r="AD438" s="33"/>
      <c r="AE438" s="33">
        <f>IF(G438="BOSS",20,3)</f>
        <v>3</v>
      </c>
      <c r="AF438" s="33">
        <f>IF(G438="BOSS",20,0)</f>
        <v>0</v>
      </c>
      <c r="AG438" s="33" t="str">
        <f>VLOOKUP($L438,怪物模板!$A:$N,MATCH(角色!AG$1,模板表头,0),0)</f>
        <v>misc.5skills</v>
      </c>
      <c r="AH438" s="33">
        <f>IF(VLOOKUP($L438,怪物模板!$A:$N,MATCH(角色!AH$1,模板表头,0),0)=0,"",VLOOKUP($L438,怪物模板!$A:$N,MATCH(角色!AH$1,模板表头,0),0))</f>
        <v>11999022</v>
      </c>
      <c r="AI438" s="33">
        <f>IF(VLOOKUP($L438,怪物模板!$A:$N,MATCH(角色!AI$1,模板表头,0),0)=0,"",VLOOKUP($L438,怪物模板!$A:$N,MATCH(角色!AI$1,模板表头,0),0))</f>
        <v>11999023</v>
      </c>
      <c r="AJ438" s="33" t="str">
        <f>IF(VLOOKUP($L438,怪物模板!$A:$N,MATCH(角色!AJ$1,模板表头,0),0)=0,"",VLOOKUP($L438,怪物模板!$A:$N,MATCH(角色!AJ$1,模板表头,0),0))</f>
        <v/>
      </c>
      <c r="AK438" s="33" t="str">
        <f>IF(VLOOKUP($L438,怪物模板!$A:$N,MATCH(角色!AK$1,模板表头,0),0)=0,"",VLOOKUP($L438,怪物模板!$A:$N,MATCH(角色!AK$1,模板表头,0),0))</f>
        <v/>
      </c>
      <c r="AL438" s="33" t="str">
        <f>IF(VLOOKUP($L438,怪物模板!$A:$N,MATCH(角色!AL$1,模板表头,0),0)=0,"",VLOOKUP($L438,怪物模板!$A:$N,MATCH(角色!AL$1,模板表头,0),0))</f>
        <v/>
      </c>
      <c r="AM438" s="33" t="str">
        <f>VLOOKUP($L438,怪物模板!$A:$N,MATCH(角色!AM$1,模板表头,0),0)</f>
        <v>demon_gorilla</v>
      </c>
      <c r="AN438" s="33">
        <f>IF(T438="monster",0.8,IF(T438="boss",1.3,IF(T438="entity",1,IF(T438="guard",1.5,1))))</f>
        <v>0.8</v>
      </c>
      <c r="AO438" s="33">
        <v>1</v>
      </c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  <c r="BC438" s="33"/>
      <c r="BD438" s="33"/>
      <c r="BE438" s="33"/>
      <c r="BF438" s="33"/>
      <c r="BG438" s="33"/>
      <c r="BH438" s="33"/>
      <c r="BI438" s="33">
        <f>IF(G438="BOSS",-7000,5000)</f>
        <v>5000</v>
      </c>
      <c r="BJ438" s="33">
        <f>IF(G438="BOSS",10000,5000)</f>
        <v>5000</v>
      </c>
      <c r="BK438" s="33"/>
      <c r="BL438" s="33"/>
      <c r="BM438" s="33">
        <v>20000</v>
      </c>
      <c r="BN438" s="33"/>
      <c r="BO438" s="33"/>
      <c r="BP438" s="33"/>
      <c r="BQ438" s="33"/>
      <c r="BR438" s="33"/>
      <c r="BS438" s="33"/>
      <c r="BT438" s="33"/>
      <c r="BU438" s="33" t="str">
        <f t="shared" si="175"/>
        <v/>
      </c>
      <c r="BV438" s="33"/>
      <c r="BW438" s="33"/>
      <c r="BX438" s="33"/>
      <c r="BY438" s="33"/>
      <c r="BZ438" s="33"/>
      <c r="CA438" s="33"/>
      <c r="CB438" s="33"/>
      <c r="CC438" s="33"/>
      <c r="CD438" s="33"/>
      <c r="CE438" s="33"/>
      <c r="CF438" s="33"/>
      <c r="CG438" s="33" t="str">
        <f>IF($G438="boss",5000,"")</f>
        <v/>
      </c>
      <c r="CH438" s="33" t="str">
        <f t="shared" si="187"/>
        <v/>
      </c>
      <c r="CI438" s="33" t="str">
        <f t="shared" si="187"/>
        <v/>
      </c>
      <c r="CJ438" s="33" t="str">
        <f t="shared" si="187"/>
        <v/>
      </c>
      <c r="CK438" s="33" t="str">
        <f t="shared" si="187"/>
        <v/>
      </c>
      <c r="CL438" s="33" t="str">
        <f t="shared" si="187"/>
        <v/>
      </c>
      <c r="CM438" s="33" t="str">
        <f t="shared" si="187"/>
        <v/>
      </c>
      <c r="CN438" s="33" t="str">
        <f t="shared" si="187"/>
        <v/>
      </c>
      <c r="CO438" s="33" t="str">
        <f t="shared" si="187"/>
        <v/>
      </c>
    </row>
    <row r="439" spans="1:93" s="12" customFormat="1" ht="16.5" customHeight="1" x14ac:dyDescent="0.15">
      <c r="A439" s="26">
        <v>31038002</v>
      </c>
      <c r="B439" s="26" t="s">
        <v>1180</v>
      </c>
      <c r="C439" s="26" t="s">
        <v>1176</v>
      </c>
      <c r="D439" s="26">
        <v>7</v>
      </c>
      <c r="E439" s="26" t="s">
        <v>262</v>
      </c>
      <c r="F439" s="26">
        <v>1</v>
      </c>
      <c r="G439" s="26" t="s">
        <v>105</v>
      </c>
      <c r="H439" s="26">
        <v>3</v>
      </c>
      <c r="I439" s="26" t="str">
        <f>VLOOKUP($L439,怪物模板!$A:$N,MATCH(角色!I$1,模板表头,0),0)</f>
        <v>phy</v>
      </c>
      <c r="J439" s="26"/>
      <c r="K439" s="26"/>
      <c r="L439" s="26" t="s">
        <v>1163</v>
      </c>
      <c r="M439" s="26" t="str">
        <f>VLOOKUP($L439,怪物模板!$A:$N,MATCH(角色!M$1,模板表头,0),0)</f>
        <v>精灵游侠</v>
      </c>
      <c r="N439" s="26" t="str">
        <f>VLOOKUP($L439,怪物模板!$A:$N,MATCH(角色!N$1,模板表头,0),0)</f>
        <v>关卡12-3，4技能BOSS版</v>
      </c>
      <c r="O439" s="26" t="s">
        <v>41</v>
      </c>
      <c r="P439" s="26">
        <v>3</v>
      </c>
      <c r="Q439" s="26">
        <v>2</v>
      </c>
      <c r="R439" s="26">
        <f>VLOOKUP(P439,辅助表!$A$2:$B$10,2,FALSE)</f>
        <v>2</v>
      </c>
      <c r="S439" s="26" t="str">
        <f>VLOOKUP($L439,怪物模板!$A:$N,MATCH(角色!S$1,模板表头,0),0)</f>
        <v>alliance</v>
      </c>
      <c r="T439" s="26" t="s">
        <v>39</v>
      </c>
      <c r="U439" s="26" t="s">
        <v>1195</v>
      </c>
      <c r="V439" s="26"/>
      <c r="Y439" s="26"/>
      <c r="Z439" s="26"/>
      <c r="AA439" s="26"/>
      <c r="AB439" s="26">
        <v>99</v>
      </c>
      <c r="AC439" s="26">
        <v>99</v>
      </c>
      <c r="AD439" s="26"/>
      <c r="AE439" s="26">
        <f t="shared" ref="AE439" si="224">IF(G439="BOSS",20,3)</f>
        <v>3</v>
      </c>
      <c r="AF439" s="26">
        <f t="shared" ref="AF439" si="225">IF(G439="BOSS",20,0)</f>
        <v>0</v>
      </c>
      <c r="AG439" s="26" t="str">
        <f>VLOOKUP($L439,怪物模板!$A:$N,MATCH(角色!AG$1,模板表头,0),0)</f>
        <v>misc.5skills</v>
      </c>
      <c r="AH439" s="26">
        <f>IF(VLOOKUP($L439,怪物模板!$A:$N,MATCH(角色!AH$1,模板表头,0),0)=0,"",VLOOKUP($L439,怪物模板!$A:$N,MATCH(角色!AH$1,模板表头,0),0))</f>
        <v>11780301</v>
      </c>
      <c r="AI439" s="26">
        <f>IF(VLOOKUP($L439,怪物模板!$A:$N,MATCH(角色!AI$1,模板表头,0),0)=0,"",VLOOKUP($L439,怪物模板!$A:$N,MATCH(角色!AI$1,模板表头,0),0))</f>
        <v>11780302</v>
      </c>
      <c r="AJ439" s="26">
        <f>IF(VLOOKUP($L439,怪物模板!$A:$N,MATCH(角色!AJ$1,模板表头,0),0)=0,"",VLOOKUP($L439,怪物模板!$A:$N,MATCH(角色!AJ$1,模板表头,0),0))</f>
        <v>11780303</v>
      </c>
      <c r="AK439" s="26">
        <f>IF(VLOOKUP($L439,怪物模板!$A:$N,MATCH(角色!AK$1,模板表头,0),0)=0,"",VLOOKUP($L439,怪物模板!$A:$N,MATCH(角色!AK$1,模板表头,0),0))</f>
        <v>11780304</v>
      </c>
      <c r="AL439" s="26" t="str">
        <f>IF(VLOOKUP($L439,怪物模板!$A:$N,MATCH(角色!AL$1,模板表头,0),0)=0,"",VLOOKUP($L439,怪物模板!$A:$N,MATCH(角色!AL$1,模板表头,0),0))</f>
        <v/>
      </c>
      <c r="AM439" s="26" t="str">
        <f>VLOOKUP($L439,怪物模板!$A:$N,MATCH(角色!AM$1,模板表头,0),0)</f>
        <v>elf_assassin_npc</v>
      </c>
      <c r="AN439" s="26">
        <f>IF(T439="monster",0.8,IF(T439="boss",1.3,IF(T439="entity",1,IF(T439="guard",1.5,1))))</f>
        <v>0.8</v>
      </c>
      <c r="AO439" s="26">
        <v>1</v>
      </c>
      <c r="AP439" s="26"/>
      <c r="AQ439" s="26"/>
      <c r="AR439" s="26"/>
      <c r="AS439" s="26"/>
      <c r="AT439" s="26"/>
      <c r="AU439" s="26"/>
      <c r="AV439" s="26"/>
      <c r="AW439" s="26"/>
      <c r="AX439" s="26"/>
      <c r="AY439" s="26"/>
      <c r="AZ439" s="26"/>
      <c r="BA439" s="26"/>
      <c r="BB439" s="26"/>
      <c r="BC439" s="26"/>
      <c r="BD439" s="26"/>
      <c r="BE439" s="26"/>
      <c r="BF439" s="26"/>
      <c r="BG439" s="26"/>
      <c r="BH439" s="26"/>
      <c r="BI439" s="26">
        <f t="shared" ref="BI439" si="226">IF(G439="BOSS",-7000,5000)</f>
        <v>5000</v>
      </c>
      <c r="BJ439" s="26">
        <f t="shared" ref="BJ439" si="227">IF(G439="BOSS",10000,5000)</f>
        <v>5000</v>
      </c>
      <c r="BK439" s="26"/>
      <c r="BL439" s="26"/>
      <c r="BM439" s="26">
        <v>20000</v>
      </c>
      <c r="BN439" s="26"/>
      <c r="BO439" s="26"/>
      <c r="BP439" s="26"/>
      <c r="BQ439" s="26"/>
      <c r="BR439" s="26"/>
      <c r="BS439" s="26"/>
      <c r="BT439" s="26"/>
      <c r="BU439" s="26" t="str">
        <f>IF(OR(B439="骷髅战士",B439="骷髅法师"),-0.9,"")</f>
        <v/>
      </c>
      <c r="BV439" s="26"/>
      <c r="BW439" s="26"/>
      <c r="BX439" s="26"/>
      <c r="BY439" s="26"/>
      <c r="BZ439" s="26"/>
      <c r="CA439" s="26"/>
      <c r="CB439" s="26"/>
      <c r="CC439" s="26"/>
      <c r="CD439" s="26"/>
      <c r="CE439" s="26"/>
      <c r="CF439" s="26"/>
      <c r="CG439" s="26" t="str">
        <f t="shared" ref="CG439:CO464" si="228">IF($G439="boss",5000,"")</f>
        <v/>
      </c>
      <c r="CH439" s="26" t="str">
        <f t="shared" si="228"/>
        <v/>
      </c>
      <c r="CI439" s="26" t="str">
        <f t="shared" si="228"/>
        <v/>
      </c>
      <c r="CJ439" s="26" t="str">
        <f t="shared" si="228"/>
        <v/>
      </c>
      <c r="CK439" s="26" t="str">
        <f t="shared" si="228"/>
        <v/>
      </c>
      <c r="CL439" s="26" t="str">
        <f t="shared" si="228"/>
        <v/>
      </c>
      <c r="CM439" s="26" t="str">
        <f t="shared" si="228"/>
        <v/>
      </c>
      <c r="CN439" s="26" t="str">
        <f t="shared" si="228"/>
        <v/>
      </c>
      <c r="CO439" s="26" t="str">
        <f t="shared" si="228"/>
        <v/>
      </c>
    </row>
    <row r="440" spans="1:93" s="12" customFormat="1" ht="16.5" customHeight="1" x14ac:dyDescent="0.15">
      <c r="A440" s="26">
        <v>31038006</v>
      </c>
      <c r="B440" s="26" t="s">
        <v>1162</v>
      </c>
      <c r="C440" s="26" t="s">
        <v>1151</v>
      </c>
      <c r="D440" s="26">
        <v>7</v>
      </c>
      <c r="E440" s="26" t="str">
        <f>E441</f>
        <v>guard1</v>
      </c>
      <c r="F440" s="26">
        <v>2</v>
      </c>
      <c r="G440" s="26" t="s">
        <v>104</v>
      </c>
      <c r="H440" s="26">
        <v>1</v>
      </c>
      <c r="I440" s="26" t="str">
        <f>VLOOKUP($L440,怪物模板!$A:$N,MATCH(角色!I$1,模板表头,0),0)</f>
        <v>mag</v>
      </c>
      <c r="J440" s="26"/>
      <c r="K440" s="26"/>
      <c r="L440" s="26" t="s">
        <v>1181</v>
      </c>
      <c r="M440" s="26" t="str">
        <f>VLOOKUP($L440,怪物模板!$A:$N,MATCH(角色!M$1,模板表头,0),0)</f>
        <v>无对应英雄</v>
      </c>
      <c r="N440" s="26" t="str">
        <f>VLOOKUP($L440,怪物模板!$A:$N,MATCH(角色!N$1,模板表头,0),0)</f>
        <v>统一模板</v>
      </c>
      <c r="O440" s="26" t="s">
        <v>38</v>
      </c>
      <c r="P440" s="26">
        <v>2</v>
      </c>
      <c r="Q440" s="26">
        <v>2</v>
      </c>
      <c r="R440" s="26">
        <f>VLOOKUP(P440,辅助表!$A$2:$B$10,2,FALSE)</f>
        <v>2</v>
      </c>
      <c r="S440" s="26" t="str">
        <f>VLOOKUP($L440,怪物模板!$A:$N,MATCH(角色!S$1,模板表头,0),0)</f>
        <v>horde</v>
      </c>
      <c r="T440" s="26" t="s">
        <v>176</v>
      </c>
      <c r="U440" s="26" t="s">
        <v>1195</v>
      </c>
      <c r="V440" s="26" t="s">
        <v>258</v>
      </c>
      <c r="Y440" s="26"/>
      <c r="Z440" s="26"/>
      <c r="AA440" s="26"/>
      <c r="AB440" s="26">
        <v>99</v>
      </c>
      <c r="AC440" s="26">
        <v>99</v>
      </c>
      <c r="AD440" s="26"/>
      <c r="AE440" s="26">
        <f t="shared" ref="AE440:AE465" si="229">IF(G440="BOSS",20,3)</f>
        <v>3</v>
      </c>
      <c r="AF440" s="26">
        <f t="shared" ref="AF440:AF465" si="230">IF(G440="BOSS",20,0)</f>
        <v>0</v>
      </c>
      <c r="AG440" s="26" t="str">
        <f>VLOOKUP($L440,怪物模板!$A:$N,MATCH(角色!AG$1,模板表头,0),0)</f>
        <v>misc.5skills_third_target_is_valid</v>
      </c>
      <c r="AH440" s="26">
        <f>IF(VLOOKUP($L440,怪物模板!$A:$N,MATCH(角色!AH$1,模板表头,0),0)=0,"",VLOOKUP($L440,怪物模板!$A:$N,MATCH(角色!AH$1,模板表头,0),0))</f>
        <v>11870101</v>
      </c>
      <c r="AI440" s="26">
        <f>IF(VLOOKUP($L440,怪物模板!$A:$N,MATCH(角色!AI$1,模板表头,0),0)=0,"",VLOOKUP($L440,怪物模板!$A:$N,MATCH(角色!AI$1,模板表头,0),0))</f>
        <v>11999518</v>
      </c>
      <c r="AJ440" s="26">
        <f>IF(VLOOKUP($L440,怪物模板!$A:$N,MATCH(角色!AJ$1,模板表头,0),0)=0,"",VLOOKUP($L440,怪物模板!$A:$N,MATCH(角色!AJ$1,模板表头,0),0))</f>
        <v>11870103</v>
      </c>
      <c r="AK440" s="26" t="str">
        <f>IF(VLOOKUP($L440,怪物模板!$A:$N,MATCH(角色!AK$1,模板表头,0),0)=0,"",VLOOKUP($L440,怪物模板!$A:$N,MATCH(角色!AK$1,模板表头,0),0))</f>
        <v/>
      </c>
      <c r="AL440" s="26" t="str">
        <f>IF(VLOOKUP($L440,怪物模板!$A:$N,MATCH(角色!AL$1,模板表头,0),0)=0,"",VLOOKUP($L440,怪物模板!$A:$N,MATCH(角色!AL$1,模板表头,0),0))</f>
        <v/>
      </c>
      <c r="AM440" s="26" t="str">
        <f>VLOOKUP($L440,怪物模板!$A:$N,MATCH(角色!AM$1,模板表头,0),0)</f>
        <v>senjin_shieldman_boss</v>
      </c>
      <c r="AN440" s="26">
        <f>IF(T440="monster",0.8,IF(T440="boss",1.3,IF(T440="entity",1,IF(T440="guard",1.5,1))))</f>
        <v>1</v>
      </c>
      <c r="AO440" s="26">
        <v>1</v>
      </c>
      <c r="AP440" s="26"/>
      <c r="AQ440" s="26"/>
      <c r="AR440" s="26"/>
      <c r="AS440" s="26"/>
      <c r="AT440" s="26"/>
      <c r="AU440" s="26"/>
      <c r="AV440" s="26"/>
      <c r="AW440" s="26"/>
      <c r="AX440" s="26"/>
      <c r="AY440" s="26"/>
      <c r="AZ440" s="26"/>
      <c r="BA440" s="26"/>
      <c r="BB440" s="26"/>
      <c r="BC440" s="26"/>
      <c r="BD440" s="26"/>
      <c r="BE440" s="26"/>
      <c r="BF440" s="26"/>
      <c r="BG440" s="26"/>
      <c r="BH440" s="26"/>
      <c r="BI440" s="26">
        <f t="shared" ref="BI440:BI463" si="231">IF(G440="BOSS",-7000,5000)</f>
        <v>5000</v>
      </c>
      <c r="BJ440" s="26">
        <f t="shared" ref="BJ440:BJ463" si="232">IF(G440="BOSS",10000,5000)</f>
        <v>5000</v>
      </c>
      <c r="BK440" s="26"/>
      <c r="BL440" s="26"/>
      <c r="BM440" s="26">
        <v>20000</v>
      </c>
      <c r="BN440" s="26"/>
      <c r="BO440" s="26"/>
      <c r="BP440" s="26"/>
      <c r="BQ440" s="26"/>
      <c r="BR440" s="26"/>
      <c r="BS440" s="26"/>
      <c r="BT440" s="26"/>
      <c r="BU440" s="26"/>
      <c r="BV440" s="26"/>
      <c r="BW440" s="26"/>
      <c r="BX440" s="26"/>
      <c r="BY440" s="26"/>
      <c r="BZ440" s="26"/>
      <c r="CA440" s="26"/>
      <c r="CB440" s="26"/>
      <c r="CC440" s="26"/>
      <c r="CD440" s="26"/>
      <c r="CE440" s="26"/>
      <c r="CF440" s="26"/>
      <c r="CG440" s="26" t="str">
        <f t="shared" si="228"/>
        <v/>
      </c>
      <c r="CH440" s="26" t="str">
        <f t="shared" si="228"/>
        <v/>
      </c>
      <c r="CI440" s="26" t="str">
        <f t="shared" si="228"/>
        <v/>
      </c>
      <c r="CJ440" s="26" t="str">
        <f t="shared" si="228"/>
        <v/>
      </c>
      <c r="CK440" s="26" t="str">
        <f t="shared" si="228"/>
        <v/>
      </c>
      <c r="CL440" s="26" t="str">
        <f t="shared" si="228"/>
        <v/>
      </c>
      <c r="CM440" s="26" t="str">
        <f t="shared" si="228"/>
        <v/>
      </c>
      <c r="CN440" s="26" t="str">
        <f t="shared" si="228"/>
        <v/>
      </c>
      <c r="CO440" s="26" t="str">
        <f t="shared" si="228"/>
        <v/>
      </c>
    </row>
    <row r="441" spans="1:93" s="12" customFormat="1" ht="16.5" customHeight="1" x14ac:dyDescent="0.15">
      <c r="A441" s="26">
        <v>31038007</v>
      </c>
      <c r="B441" s="26" t="s">
        <v>1180</v>
      </c>
      <c r="C441" s="26" t="s">
        <v>1151</v>
      </c>
      <c r="D441" s="26">
        <v>7</v>
      </c>
      <c r="E441" s="26" t="str">
        <f>E438</f>
        <v>guard1</v>
      </c>
      <c r="F441" s="26">
        <v>2</v>
      </c>
      <c r="G441" s="26" t="s">
        <v>105</v>
      </c>
      <c r="H441" s="26">
        <v>3</v>
      </c>
      <c r="I441" s="26" t="str">
        <f>VLOOKUP($L441,怪物模板!$A:$N,MATCH(角色!I$1,模板表头,0),0)</f>
        <v>phy</v>
      </c>
      <c r="J441" s="26"/>
      <c r="K441" s="26"/>
      <c r="L441" s="26" t="s">
        <v>1163</v>
      </c>
      <c r="M441" s="26" t="str">
        <f>VLOOKUP($L441,怪物模板!$A:$N,MATCH(角色!M$1,模板表头,0),0)</f>
        <v>精灵游侠</v>
      </c>
      <c r="N441" s="26" t="str">
        <f>VLOOKUP($L441,怪物模板!$A:$N,MATCH(角色!N$1,模板表头,0),0)</f>
        <v>关卡12-3，4技能BOSS版</v>
      </c>
      <c r="O441" s="26" t="s">
        <v>41</v>
      </c>
      <c r="P441" s="26">
        <v>3</v>
      </c>
      <c r="Q441" s="26">
        <v>2</v>
      </c>
      <c r="R441" s="26">
        <f>VLOOKUP(P441,辅助表!$A$2:$B$10,2,FALSE)</f>
        <v>2</v>
      </c>
      <c r="S441" s="26" t="str">
        <f>VLOOKUP($L441,怪物模板!$A:$N,MATCH(角色!S$1,模板表头,0),0)</f>
        <v>alliance</v>
      </c>
      <c r="T441" s="26" t="s">
        <v>39</v>
      </c>
      <c r="U441" s="26" t="s">
        <v>1195</v>
      </c>
      <c r="V441" s="26" t="s">
        <v>290</v>
      </c>
      <c r="Y441" s="26"/>
      <c r="Z441" s="26"/>
      <c r="AA441" s="26"/>
      <c r="AB441" s="26">
        <v>99</v>
      </c>
      <c r="AC441" s="26">
        <v>99</v>
      </c>
      <c r="AD441" s="26"/>
      <c r="AE441" s="26">
        <f t="shared" si="229"/>
        <v>3</v>
      </c>
      <c r="AF441" s="26">
        <f t="shared" si="230"/>
        <v>0</v>
      </c>
      <c r="AG441" s="26" t="str">
        <f>VLOOKUP($L441,怪物模板!$A:$N,MATCH(角色!AG$1,模板表头,0),0)</f>
        <v>misc.5skills</v>
      </c>
      <c r="AH441" s="26">
        <f>IF(VLOOKUP($L441,怪物模板!$A:$N,MATCH(角色!AH$1,模板表头,0),0)=0,"",VLOOKUP($L441,怪物模板!$A:$N,MATCH(角色!AH$1,模板表头,0),0))</f>
        <v>11780301</v>
      </c>
      <c r="AI441" s="26">
        <f>IF(VLOOKUP($L441,怪物模板!$A:$N,MATCH(角色!AI$1,模板表头,0),0)=0,"",VLOOKUP($L441,怪物模板!$A:$N,MATCH(角色!AI$1,模板表头,0),0))</f>
        <v>11780302</v>
      </c>
      <c r="AJ441" s="26">
        <f>IF(VLOOKUP($L441,怪物模板!$A:$N,MATCH(角色!AJ$1,模板表头,0),0)=0,"",VLOOKUP($L441,怪物模板!$A:$N,MATCH(角色!AJ$1,模板表头,0),0))</f>
        <v>11780303</v>
      </c>
      <c r="AK441" s="26">
        <f>IF(VLOOKUP($L441,怪物模板!$A:$N,MATCH(角色!AK$1,模板表头,0),0)=0,"",VLOOKUP($L441,怪物模板!$A:$N,MATCH(角色!AK$1,模板表头,0),0))</f>
        <v>11780304</v>
      </c>
      <c r="AL441" s="26" t="str">
        <f>IF(VLOOKUP($L441,怪物模板!$A:$N,MATCH(角色!AL$1,模板表头,0),0)=0,"",VLOOKUP($L441,怪物模板!$A:$N,MATCH(角色!AL$1,模板表头,0),0))</f>
        <v/>
      </c>
      <c r="AM441" s="26" t="str">
        <f>VLOOKUP($L441,怪物模板!$A:$N,MATCH(角色!AM$1,模板表头,0),0)</f>
        <v>elf_assassin_npc</v>
      </c>
      <c r="AN441" s="26">
        <f>IF(T441="monster",0.8,IF(T441="boss",1.3,IF(T441="entity",1,IF(T441="guard",1.5,1))))</f>
        <v>0.8</v>
      </c>
      <c r="AO441" s="26">
        <v>1</v>
      </c>
      <c r="AP441" s="26"/>
      <c r="AQ441" s="26"/>
      <c r="AR441" s="26"/>
      <c r="AS441" s="26"/>
      <c r="AT441" s="26"/>
      <c r="AU441" s="26"/>
      <c r="AV441" s="26"/>
      <c r="AW441" s="26"/>
      <c r="AX441" s="26"/>
      <c r="AY441" s="26"/>
      <c r="AZ441" s="26"/>
      <c r="BA441" s="26"/>
      <c r="BB441" s="26"/>
      <c r="BC441" s="26"/>
      <c r="BD441" s="26"/>
      <c r="BE441" s="26"/>
      <c r="BF441" s="26"/>
      <c r="BG441" s="26"/>
      <c r="BH441" s="26"/>
      <c r="BI441" s="26">
        <f t="shared" si="231"/>
        <v>5000</v>
      </c>
      <c r="BJ441" s="26">
        <f t="shared" si="232"/>
        <v>5000</v>
      </c>
      <c r="BK441" s="26"/>
      <c r="BL441" s="26"/>
      <c r="BM441" s="26">
        <v>20000</v>
      </c>
      <c r="BN441" s="26"/>
      <c r="BO441" s="26"/>
      <c r="BP441" s="26"/>
      <c r="BQ441" s="26"/>
      <c r="BR441" s="26"/>
      <c r="BS441" s="26"/>
      <c r="BT441" s="26"/>
      <c r="BU441" s="26"/>
      <c r="BV441" s="26"/>
      <c r="BW441" s="26"/>
      <c r="BX441" s="26"/>
      <c r="BY441" s="26"/>
      <c r="BZ441" s="26"/>
      <c r="CA441" s="26"/>
      <c r="CB441" s="26"/>
      <c r="CC441" s="26"/>
      <c r="CD441" s="26"/>
      <c r="CE441" s="26"/>
      <c r="CF441" s="26"/>
      <c r="CG441" s="26" t="str">
        <f t="shared" si="228"/>
        <v/>
      </c>
      <c r="CH441" s="26" t="str">
        <f t="shared" si="228"/>
        <v/>
      </c>
      <c r="CI441" s="26" t="str">
        <f t="shared" si="228"/>
        <v/>
      </c>
      <c r="CJ441" s="26" t="str">
        <f t="shared" si="228"/>
        <v/>
      </c>
      <c r="CK441" s="26" t="str">
        <f t="shared" si="228"/>
        <v/>
      </c>
      <c r="CL441" s="26" t="str">
        <f t="shared" si="228"/>
        <v/>
      </c>
      <c r="CM441" s="26" t="str">
        <f t="shared" si="228"/>
        <v/>
      </c>
      <c r="CN441" s="26" t="str">
        <f t="shared" si="228"/>
        <v/>
      </c>
      <c r="CO441" s="26" t="str">
        <f t="shared" si="228"/>
        <v/>
      </c>
    </row>
    <row r="442" spans="1:93" s="12" customFormat="1" ht="16.5" customHeight="1" x14ac:dyDescent="0.15">
      <c r="A442" s="26">
        <v>31038011</v>
      </c>
      <c r="B442" s="26" t="s">
        <v>1182</v>
      </c>
      <c r="C442" s="26" t="s">
        <v>1152</v>
      </c>
      <c r="D442" s="26">
        <v>10</v>
      </c>
      <c r="E442" s="26" t="str">
        <f>E440</f>
        <v>guard1</v>
      </c>
      <c r="F442" s="26">
        <v>3</v>
      </c>
      <c r="G442" s="26" t="s">
        <v>106</v>
      </c>
      <c r="H442" s="26">
        <v>1</v>
      </c>
      <c r="I442" s="26" t="str">
        <f>VLOOKUP($L442,怪物模板!$A:$N,MATCH(角色!I$1,模板表头,0),0)</f>
        <v>mag</v>
      </c>
      <c r="J442" s="26"/>
      <c r="K442" s="26"/>
      <c r="L442" s="26" t="s">
        <v>391</v>
      </c>
      <c r="M442" s="26" t="str">
        <f>VLOOKUP($L442,怪物模板!$A:$N,MATCH(角色!M$1,模板表头,0),0)</f>
        <v>哥布林亲王</v>
      </c>
      <c r="N442" s="26" t="str">
        <f>VLOOKUP($L442,怪物模板!$A:$N,MATCH(角色!N$1,模板表头,0),0)</f>
        <v>统一模板，boss</v>
      </c>
      <c r="O442" s="26" t="s">
        <v>38</v>
      </c>
      <c r="P442" s="26">
        <v>7</v>
      </c>
      <c r="Q442" s="26">
        <v>3</v>
      </c>
      <c r="R442" s="26">
        <f>VLOOKUP(P442,辅助表!$A$2:$B$10,2,FALSE)</f>
        <v>4</v>
      </c>
      <c r="S442" s="26" t="str">
        <f>VLOOKUP($L442,怪物模板!$A:$N,MATCH(角色!S$1,模板表头,0),0)</f>
        <v>horde</v>
      </c>
      <c r="T442" s="26" t="s">
        <v>27</v>
      </c>
      <c r="U442" s="26" t="s">
        <v>1196</v>
      </c>
      <c r="V442" s="26"/>
      <c r="Y442" s="26"/>
      <c r="Z442" s="26"/>
      <c r="AA442" s="26"/>
      <c r="AB442" s="26">
        <v>99</v>
      </c>
      <c r="AC442" s="26">
        <v>99</v>
      </c>
      <c r="AD442" s="26"/>
      <c r="AE442" s="26">
        <f t="shared" si="229"/>
        <v>20</v>
      </c>
      <c r="AF442" s="26">
        <f t="shared" si="230"/>
        <v>20</v>
      </c>
      <c r="AG442" s="26" t="str">
        <f>VLOOKUP($L442,怪物模板!$A:$N,MATCH(角色!AG$1,模板表头,0),0)</f>
        <v>range.gallywix</v>
      </c>
      <c r="AH442" s="26">
        <f>IF(VLOOKUP($L442,怪物模板!$A:$N,MATCH(角色!AH$1,模板表头,0),0)=0,"",VLOOKUP($L442,怪物模板!$A:$N,MATCH(角色!AH$1,模板表头,0),0))</f>
        <v>11860401</v>
      </c>
      <c r="AI442" s="26">
        <f>IF(VLOOKUP($L442,怪物模板!$A:$N,MATCH(角色!AI$1,模板表头,0),0)=0,"",VLOOKUP($L442,怪物模板!$A:$N,MATCH(角色!AI$1,模板表头,0),0))</f>
        <v>11860402</v>
      </c>
      <c r="AJ442" s="26">
        <f>IF(VLOOKUP($L442,怪物模板!$A:$N,MATCH(角色!AJ$1,模板表头,0),0)=0,"",VLOOKUP($L442,怪物模板!$A:$N,MATCH(角色!AJ$1,模板表头,0),0))</f>
        <v>11860403</v>
      </c>
      <c r="AK442" s="26" t="str">
        <f>IF(VLOOKUP($L442,怪物模板!$A:$N,MATCH(角色!AK$1,模板表头,0),0)=0,"",VLOOKUP($L442,怪物模板!$A:$N,MATCH(角色!AK$1,模板表头,0),0))</f>
        <v/>
      </c>
      <c r="AL442" s="26" t="str">
        <f>IF(VLOOKUP($L442,怪物模板!$A:$N,MATCH(角色!AL$1,模板表头,0),0)=0,"",VLOOKUP($L442,怪物模板!$A:$N,MATCH(角色!AL$1,模板表头,0),0))</f>
        <v/>
      </c>
      <c r="AM442" s="26" t="str">
        <f>VLOOKUP($L442,怪物模板!$A:$N,MATCH(角色!AM$1,模板表头,0),0)</f>
        <v>gallywix_boss</v>
      </c>
      <c r="AN442" s="26">
        <v>1.5</v>
      </c>
      <c r="AO442" s="26">
        <v>1</v>
      </c>
      <c r="AP442" s="26"/>
      <c r="AQ442" s="26"/>
      <c r="AR442" s="26" t="s">
        <v>181</v>
      </c>
      <c r="AS442" s="26"/>
      <c r="AT442" s="26"/>
      <c r="AU442" s="26"/>
      <c r="AV442" s="26"/>
      <c r="AW442" s="26"/>
      <c r="AX442" s="26"/>
      <c r="AY442" s="26"/>
      <c r="AZ442" s="26"/>
      <c r="BA442" s="26"/>
      <c r="BB442" s="26"/>
      <c r="BC442" s="26"/>
      <c r="BD442" s="26"/>
      <c r="BE442" s="26"/>
      <c r="BF442" s="26"/>
      <c r="BG442" s="26"/>
      <c r="BH442" s="26"/>
      <c r="BI442" s="26">
        <f t="shared" si="231"/>
        <v>-7000</v>
      </c>
      <c r="BJ442" s="26">
        <f t="shared" si="232"/>
        <v>10000</v>
      </c>
      <c r="BK442" s="26"/>
      <c r="BL442" s="26"/>
      <c r="BM442" s="26">
        <v>20000</v>
      </c>
      <c r="BN442" s="26"/>
      <c r="BO442" s="26"/>
      <c r="BP442" s="26"/>
      <c r="BQ442" s="26"/>
      <c r="BR442" s="26"/>
      <c r="BS442" s="26"/>
      <c r="BT442" s="26"/>
      <c r="BU442" s="26"/>
      <c r="BV442" s="26"/>
      <c r="BW442" s="26"/>
      <c r="BX442" s="26"/>
      <c r="BY442" s="26"/>
      <c r="BZ442" s="26"/>
      <c r="CA442" s="26"/>
      <c r="CB442" s="26"/>
      <c r="CC442" s="26"/>
      <c r="CD442" s="26"/>
      <c r="CE442" s="26"/>
      <c r="CF442" s="26"/>
      <c r="CG442" s="26">
        <f t="shared" si="228"/>
        <v>5000</v>
      </c>
      <c r="CH442" s="26">
        <f t="shared" si="228"/>
        <v>5000</v>
      </c>
      <c r="CI442" s="26">
        <f t="shared" si="228"/>
        <v>5000</v>
      </c>
      <c r="CJ442" s="26">
        <f t="shared" si="228"/>
        <v>5000</v>
      </c>
      <c r="CK442" s="26">
        <f t="shared" si="228"/>
        <v>5000</v>
      </c>
      <c r="CL442" s="26">
        <f t="shared" si="228"/>
        <v>5000</v>
      </c>
      <c r="CM442" s="26">
        <f t="shared" si="228"/>
        <v>5000</v>
      </c>
      <c r="CN442" s="26">
        <f t="shared" si="228"/>
        <v>5000</v>
      </c>
      <c r="CO442" s="26">
        <f t="shared" si="228"/>
        <v>5000</v>
      </c>
    </row>
    <row r="443" spans="1:93" s="12" customFormat="1" ht="16.5" customHeight="1" x14ac:dyDescent="0.15">
      <c r="A443" s="26">
        <v>31038012</v>
      </c>
      <c r="B443" s="26" t="s">
        <v>40</v>
      </c>
      <c r="C443" s="26" t="s">
        <v>1152</v>
      </c>
      <c r="D443" s="26">
        <v>10</v>
      </c>
      <c r="E443" s="26" t="str">
        <f>E441</f>
        <v>guard1</v>
      </c>
      <c r="F443" s="26">
        <v>3</v>
      </c>
      <c r="G443" s="26" t="s">
        <v>105</v>
      </c>
      <c r="H443" s="26">
        <v>1</v>
      </c>
      <c r="I443" s="26" t="str">
        <f>VLOOKUP($L443,怪物模板!$A:$N,MATCH(角色!I$1,模板表头,0),0)</f>
        <v>phy</v>
      </c>
      <c r="J443" s="26"/>
      <c r="K443" s="26"/>
      <c r="L443" s="26" t="s">
        <v>384</v>
      </c>
      <c r="M443" s="26" t="str">
        <f>VLOOKUP($L443,怪物模板!$A:$N,MATCH(角色!M$1,模板表头,0),0)</f>
        <v>无对应英雄</v>
      </c>
      <c r="N443" s="26" t="str">
        <f>VLOOKUP($L443,怪物模板!$A:$N,MATCH(角色!N$1,模板表头,0),0)</f>
        <v>新增突袭小招，大招改为引导</v>
      </c>
      <c r="O443" s="26" t="s">
        <v>38</v>
      </c>
      <c r="P443" s="26">
        <v>7</v>
      </c>
      <c r="Q443" s="26">
        <v>3</v>
      </c>
      <c r="R443" s="26">
        <f>VLOOKUP(P443,辅助表!$A$2:$B$10,2,FALSE)</f>
        <v>4</v>
      </c>
      <c r="S443" s="26" t="str">
        <f>VLOOKUP($L443,怪物模板!$A:$N,MATCH(角色!S$1,模板表头,0),0)</f>
        <v>horde</v>
      </c>
      <c r="T443" s="26" t="s">
        <v>176</v>
      </c>
      <c r="U443" s="26" t="s">
        <v>1195</v>
      </c>
      <c r="V443" s="26"/>
      <c r="Y443" s="26"/>
      <c r="Z443" s="26"/>
      <c r="AA443" s="26"/>
      <c r="AB443" s="26">
        <v>99</v>
      </c>
      <c r="AC443" s="26">
        <v>99</v>
      </c>
      <c r="AD443" s="26"/>
      <c r="AE443" s="26">
        <f t="shared" ref="AE443" si="233">IF(G443="BOSS",20,3)</f>
        <v>3</v>
      </c>
      <c r="AF443" s="26">
        <f t="shared" ref="AF443" si="234">IF(G443="BOSS",20,0)</f>
        <v>0</v>
      </c>
      <c r="AG443" s="26" t="str">
        <f>VLOOKUP($L443,怪物模板!$A:$N,MATCH(角色!AG$1,模板表头,0),0)</f>
        <v>misc.5skills</v>
      </c>
      <c r="AH443" s="26">
        <f>IF(VLOOKUP($L443,怪物模板!$A:$N,MATCH(角色!AH$1,模板表头,0),0)=0,"",VLOOKUP($L443,怪物模板!$A:$N,MATCH(角色!AH$1,模板表头,0),0))</f>
        <v>11980101</v>
      </c>
      <c r="AI443" s="26">
        <f>IF(VLOOKUP($L443,怪物模板!$A:$N,MATCH(角色!AI$1,模板表头,0),0)=0,"",VLOOKUP($L443,怪物模板!$A:$N,MATCH(角色!AI$1,模板表头,0),0))</f>
        <v>11999536</v>
      </c>
      <c r="AJ443" s="26">
        <f>IF(VLOOKUP($L443,怪物模板!$A:$N,MATCH(角色!AJ$1,模板表头,0),0)=0,"",VLOOKUP($L443,怪物模板!$A:$N,MATCH(角色!AJ$1,模板表头,0),0))</f>
        <v>11999537</v>
      </c>
      <c r="AK443" s="26" t="str">
        <f>IF(VLOOKUP($L443,怪物模板!$A:$N,MATCH(角色!AK$1,模板表头,0),0)=0,"",VLOOKUP($L443,怪物模板!$A:$N,MATCH(角色!AK$1,模板表头,0),0))</f>
        <v/>
      </c>
      <c r="AL443" s="26" t="str">
        <f>IF(VLOOKUP($L443,怪物模板!$A:$N,MATCH(角色!AL$1,模板表头,0),0)=0,"",VLOOKUP($L443,怪物模板!$A:$N,MATCH(角色!AL$1,模板表头,0),0))</f>
        <v/>
      </c>
      <c r="AM443" s="26" t="str">
        <f>VLOOKUP($L443,怪物模板!$A:$N,MATCH(角色!AM$1,模板表头,0),0)</f>
        <v>rogue</v>
      </c>
      <c r="AN443" s="26">
        <v>1</v>
      </c>
      <c r="AO443" s="26">
        <v>1</v>
      </c>
      <c r="AP443" s="26"/>
      <c r="AQ443" s="26"/>
      <c r="AR443" s="26"/>
      <c r="AS443" s="26"/>
      <c r="AT443" s="26"/>
      <c r="AU443" s="26"/>
      <c r="AV443" s="26"/>
      <c r="AW443" s="26"/>
      <c r="AX443" s="26"/>
      <c r="AY443" s="26"/>
      <c r="AZ443" s="26"/>
      <c r="BA443" s="26"/>
      <c r="BB443" s="26"/>
      <c r="BC443" s="26"/>
      <c r="BD443" s="26"/>
      <c r="BE443" s="26"/>
      <c r="BF443" s="26"/>
      <c r="BG443" s="26"/>
      <c r="BH443" s="26"/>
      <c r="BI443" s="26">
        <f t="shared" ref="BI443" si="235">IF(G443="BOSS",-7000,5000)</f>
        <v>5000</v>
      </c>
      <c r="BJ443" s="26">
        <f t="shared" ref="BJ443" si="236">IF(G443="BOSS",10000,5000)</f>
        <v>5000</v>
      </c>
      <c r="BK443" s="26"/>
      <c r="BL443" s="26"/>
      <c r="BM443" s="26">
        <v>20000</v>
      </c>
      <c r="BN443" s="26"/>
      <c r="BO443" s="26"/>
      <c r="BP443" s="26"/>
      <c r="BQ443" s="26"/>
      <c r="BR443" s="26"/>
      <c r="BS443" s="26"/>
      <c r="BT443" s="26"/>
      <c r="BU443" s="26"/>
      <c r="BV443" s="26"/>
      <c r="BW443" s="26"/>
      <c r="BX443" s="26"/>
      <c r="BY443" s="26"/>
      <c r="BZ443" s="26"/>
      <c r="CA443" s="26"/>
      <c r="CB443" s="26"/>
      <c r="CC443" s="26"/>
      <c r="CD443" s="26"/>
      <c r="CE443" s="26"/>
      <c r="CF443" s="26"/>
      <c r="CG443" s="26" t="str">
        <f t="shared" si="228"/>
        <v/>
      </c>
      <c r="CH443" s="26" t="str">
        <f t="shared" si="228"/>
        <v/>
      </c>
      <c r="CI443" s="26" t="str">
        <f t="shared" si="228"/>
        <v/>
      </c>
      <c r="CJ443" s="26" t="str">
        <f t="shared" si="228"/>
        <v/>
      </c>
      <c r="CK443" s="26" t="str">
        <f t="shared" si="228"/>
        <v/>
      </c>
      <c r="CL443" s="26" t="str">
        <f t="shared" si="228"/>
        <v/>
      </c>
      <c r="CM443" s="26" t="str">
        <f t="shared" si="228"/>
        <v/>
      </c>
      <c r="CN443" s="26" t="str">
        <f t="shared" si="228"/>
        <v/>
      </c>
      <c r="CO443" s="26" t="str">
        <f t="shared" si="228"/>
        <v/>
      </c>
    </row>
    <row r="444" spans="1:93" s="12" customFormat="1" ht="16.5" customHeight="1" x14ac:dyDescent="0.15">
      <c r="A444" s="26">
        <v>31038016</v>
      </c>
      <c r="B444" s="26" t="s">
        <v>40</v>
      </c>
      <c r="C444" s="26" t="s">
        <v>1153</v>
      </c>
      <c r="D444" s="26">
        <v>10</v>
      </c>
      <c r="E444" s="26" t="str">
        <f>E442</f>
        <v>guard1</v>
      </c>
      <c r="F444" s="26">
        <v>4</v>
      </c>
      <c r="G444" s="26" t="s">
        <v>104</v>
      </c>
      <c r="H444" s="26">
        <v>2</v>
      </c>
      <c r="I444" s="26" t="str">
        <f>VLOOKUP($L444,怪物模板!$A:$N,MATCH(角色!I$1,模板表头,0),0)</f>
        <v>phy</v>
      </c>
      <c r="J444" s="26"/>
      <c r="K444" s="26"/>
      <c r="L444" s="26" t="s">
        <v>401</v>
      </c>
      <c r="M444" s="26" t="str">
        <f>VLOOKUP($L444,怪物模板!$A:$N,MATCH(角色!M$1,模板表头,0),0)</f>
        <v>无对应英雄</v>
      </c>
      <c r="N444" s="26" t="str">
        <f>VLOOKUP($L444,怪物模板!$A:$N,MATCH(角色!N$1,模板表头,0),0)</f>
        <v>新增突袭小招，大招改为引导</v>
      </c>
      <c r="O444" s="26" t="s">
        <v>38</v>
      </c>
      <c r="P444" s="26">
        <v>3</v>
      </c>
      <c r="Q444" s="26">
        <v>2</v>
      </c>
      <c r="R444" s="26">
        <f>VLOOKUP(P444,辅助表!$A$2:$B$10,2,FALSE)</f>
        <v>2</v>
      </c>
      <c r="S444" s="26" t="str">
        <f>VLOOKUP($L444,怪物模板!$A:$N,MATCH(角色!S$1,模板表头,0),0)</f>
        <v>horde</v>
      </c>
      <c r="T444" s="26" t="s">
        <v>39</v>
      </c>
      <c r="U444" s="26" t="s">
        <v>1195</v>
      </c>
      <c r="V444" s="26"/>
      <c r="Y444" s="26"/>
      <c r="Z444" s="26"/>
      <c r="AA444" s="26"/>
      <c r="AB444" s="26">
        <v>99</v>
      </c>
      <c r="AC444" s="26">
        <v>99</v>
      </c>
      <c r="AD444" s="26"/>
      <c r="AE444" s="26">
        <f t="shared" si="229"/>
        <v>3</v>
      </c>
      <c r="AF444" s="26">
        <f t="shared" si="230"/>
        <v>0</v>
      </c>
      <c r="AG444" s="26" t="str">
        <f>VLOOKUP($L444,怪物模板!$A:$N,MATCH(角色!AG$1,模板表头,0),0)</f>
        <v>misc.5skills</v>
      </c>
      <c r="AH444" s="26">
        <f>IF(VLOOKUP($L444,怪物模板!$A:$N,MATCH(角色!AH$1,模板表头,0),0)=0,"",VLOOKUP($L444,怪物模板!$A:$N,MATCH(角色!AH$1,模板表头,0),0))</f>
        <v>11980101</v>
      </c>
      <c r="AI444" s="26">
        <f>IF(VLOOKUP($L444,怪物模板!$A:$N,MATCH(角色!AI$1,模板表头,0),0)=0,"",VLOOKUP($L444,怪物模板!$A:$N,MATCH(角色!AI$1,模板表头,0),0))</f>
        <v>11999536</v>
      </c>
      <c r="AJ444" s="26">
        <f>IF(VLOOKUP($L444,怪物模板!$A:$N,MATCH(角色!AJ$1,模板表头,0),0)=0,"",VLOOKUP($L444,怪物模板!$A:$N,MATCH(角色!AJ$1,模板表头,0),0))</f>
        <v>11999537</v>
      </c>
      <c r="AK444" s="26" t="str">
        <f>IF(VLOOKUP($L444,怪物模板!$A:$N,MATCH(角色!AK$1,模板表头,0),0)=0,"",VLOOKUP($L444,怪物模板!$A:$N,MATCH(角色!AK$1,模板表头,0),0))</f>
        <v/>
      </c>
      <c r="AL444" s="26" t="str">
        <f>IF(VLOOKUP($L444,怪物模板!$A:$N,MATCH(角色!AL$1,模板表头,0),0)=0,"",VLOOKUP($L444,怪物模板!$A:$N,MATCH(角色!AL$1,模板表头,0),0))</f>
        <v/>
      </c>
      <c r="AM444" s="26" t="str">
        <f>VLOOKUP($L444,怪物模板!$A:$N,MATCH(角色!AM$1,模板表头,0),0)</f>
        <v>rogue</v>
      </c>
      <c r="AN444" s="26">
        <f>IF(T444="monster",0.8,IF(T444="boss",1.3,IF(T444="entity",1,IF(T444="guard",1.5,1))))</f>
        <v>0.8</v>
      </c>
      <c r="AO444" s="26">
        <v>1</v>
      </c>
      <c r="AP444" s="26"/>
      <c r="AQ444" s="26"/>
      <c r="AR444" s="26"/>
      <c r="AS444" s="26"/>
      <c r="AT444" s="26"/>
      <c r="AU444" s="26"/>
      <c r="AV444" s="26"/>
      <c r="AW444" s="26"/>
      <c r="AX444" s="26"/>
      <c r="AY444" s="26"/>
      <c r="AZ444" s="26"/>
      <c r="BA444" s="26"/>
      <c r="BB444" s="26"/>
      <c r="BC444" s="26"/>
      <c r="BD444" s="26"/>
      <c r="BE444" s="26"/>
      <c r="BF444" s="26"/>
      <c r="BG444" s="26"/>
      <c r="BH444" s="26"/>
      <c r="BI444" s="26">
        <f t="shared" si="231"/>
        <v>5000</v>
      </c>
      <c r="BJ444" s="26">
        <f t="shared" si="232"/>
        <v>5000</v>
      </c>
      <c r="BK444" s="26"/>
      <c r="BL444" s="26"/>
      <c r="BM444" s="26">
        <v>20000</v>
      </c>
      <c r="BN444" s="26"/>
      <c r="BO444" s="26"/>
      <c r="BP444" s="26"/>
      <c r="BQ444" s="26"/>
      <c r="BR444" s="26"/>
      <c r="BS444" s="26"/>
      <c r="BT444" s="26"/>
      <c r="BU444" s="26"/>
      <c r="BV444" s="26"/>
      <c r="BW444" s="26"/>
      <c r="BX444" s="26"/>
      <c r="BY444" s="26"/>
      <c r="BZ444" s="26"/>
      <c r="CA444" s="26"/>
      <c r="CB444" s="26"/>
      <c r="CC444" s="26"/>
      <c r="CD444" s="26"/>
      <c r="CE444" s="26"/>
      <c r="CF444" s="26"/>
      <c r="CG444" s="26" t="str">
        <f t="shared" si="228"/>
        <v/>
      </c>
      <c r="CH444" s="26" t="str">
        <f t="shared" si="228"/>
        <v/>
      </c>
      <c r="CI444" s="26" t="str">
        <f t="shared" si="228"/>
        <v/>
      </c>
      <c r="CJ444" s="26" t="str">
        <f t="shared" si="228"/>
        <v/>
      </c>
      <c r="CK444" s="26" t="str">
        <f t="shared" si="228"/>
        <v/>
      </c>
      <c r="CL444" s="26" t="str">
        <f t="shared" si="228"/>
        <v/>
      </c>
      <c r="CM444" s="26" t="str">
        <f t="shared" si="228"/>
        <v/>
      </c>
      <c r="CN444" s="26" t="str">
        <f t="shared" si="228"/>
        <v/>
      </c>
      <c r="CO444" s="26" t="str">
        <f t="shared" si="228"/>
        <v/>
      </c>
    </row>
    <row r="445" spans="1:93" s="12" customFormat="1" ht="16.5" customHeight="1" x14ac:dyDescent="0.15">
      <c r="A445" s="26">
        <v>31038017</v>
      </c>
      <c r="B445" s="26" t="s">
        <v>1175</v>
      </c>
      <c r="C445" s="26" t="s">
        <v>1153</v>
      </c>
      <c r="D445" s="26">
        <v>10</v>
      </c>
      <c r="E445" s="26" t="str">
        <f>E441</f>
        <v>guard1</v>
      </c>
      <c r="F445" s="26">
        <v>4</v>
      </c>
      <c r="G445" s="26" t="s">
        <v>105</v>
      </c>
      <c r="H445" s="26">
        <v>3</v>
      </c>
      <c r="I445" s="26" t="str">
        <f>VLOOKUP($L445,怪物模板!$A:$N,MATCH(角色!I$1,模板表头,0),0)</f>
        <v>phy</v>
      </c>
      <c r="J445" s="26"/>
      <c r="K445" s="26"/>
      <c r="L445" s="26" t="s">
        <v>935</v>
      </c>
      <c r="M445" s="26" t="str">
        <f>VLOOKUP($L445,怪物模板!$A:$N,MATCH(角色!M$1,模板表头,0),0)</f>
        <v>无对应英雄</v>
      </c>
      <c r="N445" s="26" t="str">
        <f>VLOOKUP($L445,怪物模板!$A:$N,MATCH(角色!N$1,模板表头,0),0)</f>
        <v>同英雄技能</v>
      </c>
      <c r="O445" s="26" t="s">
        <v>41</v>
      </c>
      <c r="P445" s="26">
        <v>3</v>
      </c>
      <c r="Q445" s="26">
        <v>2</v>
      </c>
      <c r="R445" s="26">
        <f>VLOOKUP(P445,辅助表!$A$2:$B$10,2,FALSE)</f>
        <v>2</v>
      </c>
      <c r="S445" s="26" t="str">
        <f>VLOOKUP($L445,怪物模板!$A:$N,MATCH(角色!S$1,模板表头,0),0)</f>
        <v>horde</v>
      </c>
      <c r="T445" s="26" t="s">
        <v>39</v>
      </c>
      <c r="U445" s="26" t="s">
        <v>1195</v>
      </c>
      <c r="V445" s="26"/>
      <c r="Y445" s="26"/>
      <c r="Z445" s="26"/>
      <c r="AA445" s="26"/>
      <c r="AB445" s="26">
        <v>99</v>
      </c>
      <c r="AC445" s="26">
        <v>99</v>
      </c>
      <c r="AD445" s="26"/>
      <c r="AE445" s="26">
        <f t="shared" si="229"/>
        <v>3</v>
      </c>
      <c r="AF445" s="26">
        <f t="shared" si="230"/>
        <v>0</v>
      </c>
      <c r="AG445" s="26" t="str">
        <f>VLOOKUP($L445,怪物模板!$A:$N,MATCH(角色!AG$1,模板表头,0),0)</f>
        <v>misc.5skills_target_is_valid</v>
      </c>
      <c r="AH445" s="26">
        <f>IF(VLOOKUP($L445,怪物模板!$A:$N,MATCH(角色!AH$1,模板表头,0),0)=0,"",VLOOKUP($L445,怪物模板!$A:$N,MATCH(角色!AH$1,模板表头,0),0))</f>
        <v>11890201</v>
      </c>
      <c r="AI445" s="26">
        <f>IF(VLOOKUP($L445,怪物模板!$A:$N,MATCH(角色!AI$1,模板表头,0),0)=0,"",VLOOKUP($L445,怪物模板!$A:$N,MATCH(角色!AI$1,模板表头,0),0))</f>
        <v>11890202</v>
      </c>
      <c r="AJ445" s="26" t="str">
        <f>IF(VLOOKUP($L445,怪物模板!$A:$N,MATCH(角色!AJ$1,模板表头,0),0)=0,"",VLOOKUP($L445,怪物模板!$A:$N,MATCH(角色!AJ$1,模板表头,0),0))</f>
        <v/>
      </c>
      <c r="AK445" s="26" t="str">
        <f>IF(VLOOKUP($L445,怪物模板!$A:$N,MATCH(角色!AK$1,模板表头,0),0)=0,"",VLOOKUP($L445,怪物模板!$A:$N,MATCH(角色!AK$1,模板表头,0),0))</f>
        <v/>
      </c>
      <c r="AL445" s="26" t="str">
        <f>IF(VLOOKUP($L445,怪物模板!$A:$N,MATCH(角色!AL$1,模板表头,0),0)=0,"",VLOOKUP($L445,怪物模板!$A:$N,MATCH(角色!AL$1,模板表头,0),0))</f>
        <v/>
      </c>
      <c r="AM445" s="26" t="str">
        <f>VLOOKUP($L445,怪物模板!$A:$N,MATCH(角色!AM$1,模板表头,0),0)</f>
        <v>troll_hunter</v>
      </c>
      <c r="AN445" s="26">
        <f>IF(T445="monster",0.8,IF(T445="boss",1.3,IF(T445="entity",1,IF(T445="guard",1.5,1))))</f>
        <v>0.8</v>
      </c>
      <c r="AO445" s="26">
        <v>1</v>
      </c>
      <c r="AP445" s="26"/>
      <c r="AQ445" s="26"/>
      <c r="AR445" s="26"/>
      <c r="AS445" s="26"/>
      <c r="AT445" s="26"/>
      <c r="AU445" s="26"/>
      <c r="AV445" s="26"/>
      <c r="AW445" s="26"/>
      <c r="AX445" s="26"/>
      <c r="AY445" s="26"/>
      <c r="AZ445" s="26"/>
      <c r="BA445" s="26"/>
      <c r="BB445" s="26"/>
      <c r="BC445" s="26"/>
      <c r="BD445" s="26"/>
      <c r="BE445" s="26"/>
      <c r="BF445" s="26"/>
      <c r="BG445" s="26"/>
      <c r="BH445" s="26"/>
      <c r="BI445" s="26">
        <f t="shared" si="231"/>
        <v>5000</v>
      </c>
      <c r="BJ445" s="26">
        <f t="shared" si="232"/>
        <v>5000</v>
      </c>
      <c r="BK445" s="26"/>
      <c r="BL445" s="26"/>
      <c r="BM445" s="26">
        <v>20000</v>
      </c>
      <c r="BN445" s="26"/>
      <c r="BO445" s="26"/>
      <c r="BP445" s="26"/>
      <c r="BQ445" s="26"/>
      <c r="BR445" s="26"/>
      <c r="BS445" s="26"/>
      <c r="BT445" s="26"/>
      <c r="BU445" s="26"/>
      <c r="BV445" s="26"/>
      <c r="BW445" s="26"/>
      <c r="BX445" s="26"/>
      <c r="BY445" s="26"/>
      <c r="BZ445" s="26"/>
      <c r="CA445" s="26"/>
      <c r="CB445" s="26"/>
      <c r="CC445" s="26"/>
      <c r="CD445" s="26"/>
      <c r="CE445" s="26"/>
      <c r="CF445" s="26"/>
      <c r="CG445" s="26" t="str">
        <f t="shared" si="228"/>
        <v/>
      </c>
      <c r="CH445" s="26" t="str">
        <f t="shared" si="228"/>
        <v/>
      </c>
      <c r="CI445" s="26" t="str">
        <f t="shared" si="228"/>
        <v/>
      </c>
      <c r="CJ445" s="26" t="str">
        <f t="shared" si="228"/>
        <v/>
      </c>
      <c r="CK445" s="26" t="str">
        <f t="shared" si="228"/>
        <v/>
      </c>
      <c r="CL445" s="26" t="str">
        <f t="shared" si="228"/>
        <v/>
      </c>
      <c r="CM445" s="26" t="str">
        <f t="shared" si="228"/>
        <v/>
      </c>
      <c r="CN445" s="26" t="str">
        <f t="shared" si="228"/>
        <v/>
      </c>
      <c r="CO445" s="26" t="str">
        <f t="shared" si="228"/>
        <v/>
      </c>
    </row>
    <row r="446" spans="1:93" s="12" customFormat="1" x14ac:dyDescent="0.15">
      <c r="A446" s="26">
        <v>31038021</v>
      </c>
      <c r="B446" s="26" t="s">
        <v>1168</v>
      </c>
      <c r="C446" s="26" t="s">
        <v>1154</v>
      </c>
      <c r="D446" s="26">
        <v>12</v>
      </c>
      <c r="E446" s="26" t="str">
        <f>E444</f>
        <v>guard1</v>
      </c>
      <c r="F446" s="26">
        <v>5</v>
      </c>
      <c r="G446" s="26" t="s">
        <v>104</v>
      </c>
      <c r="H446" s="26">
        <v>3</v>
      </c>
      <c r="I446" s="26" t="str">
        <f>VLOOKUP($L446,怪物模板!$A:$N,MATCH(角色!I$1,模板表头,0),0)</f>
        <v>phy</v>
      </c>
      <c r="J446" s="26"/>
      <c r="K446" s="26"/>
      <c r="L446" s="26" t="s">
        <v>1183</v>
      </c>
      <c r="M446" s="26" t="str">
        <f>VLOOKUP($L446,怪物模板!$A:$N,MATCH(角色!M$1,模板表头,0),0)</f>
        <v>无对应英雄</v>
      </c>
      <c r="N446" s="26" t="str">
        <f>VLOOKUP($L446,怪物模板!$A:$N,MATCH(角色!N$1,模板表头,0),0)</f>
        <v>统一模板</v>
      </c>
      <c r="O446" s="26" t="s">
        <v>38</v>
      </c>
      <c r="P446" s="26">
        <v>1</v>
      </c>
      <c r="Q446" s="26">
        <v>1</v>
      </c>
      <c r="R446" s="26">
        <f>VLOOKUP(P446,辅助表!$A$2:$B$10,2,FALSE)</f>
        <v>1</v>
      </c>
      <c r="S446" s="26" t="str">
        <f>VLOOKUP($L446,怪物模板!$A:$N,MATCH(角色!S$1,模板表头,0),0)</f>
        <v>horde</v>
      </c>
      <c r="T446" s="26" t="s">
        <v>39</v>
      </c>
      <c r="U446" s="26" t="s">
        <v>1195</v>
      </c>
      <c r="V446" s="26" t="s">
        <v>258</v>
      </c>
      <c r="Y446" s="26"/>
      <c r="Z446" s="26"/>
      <c r="AA446" s="26"/>
      <c r="AB446" s="26">
        <v>99</v>
      </c>
      <c r="AC446" s="26">
        <v>99</v>
      </c>
      <c r="AD446" s="26"/>
      <c r="AE446" s="26">
        <f t="shared" si="229"/>
        <v>3</v>
      </c>
      <c r="AF446" s="26">
        <f t="shared" si="230"/>
        <v>0</v>
      </c>
      <c r="AG446" s="26" t="str">
        <f>VLOOKUP($L446,怪物模板!$A:$N,MATCH(角色!AG$1,模板表头,0),0)</f>
        <v>tank.tauren_warrior</v>
      </c>
      <c r="AH446" s="26">
        <f>IF(VLOOKUP($L446,怪物模板!$A:$N,MATCH(角色!AH$1,模板表头,0),0)=0,"",VLOOKUP($L446,怪物模板!$A:$N,MATCH(角色!AH$1,模板表头,0),0))</f>
        <v>11880201</v>
      </c>
      <c r="AI446" s="26">
        <f>IF(VLOOKUP($L446,怪物模板!$A:$N,MATCH(角色!AI$1,模板表头,0),0)=0,"",VLOOKUP($L446,怪物模板!$A:$N,MATCH(角色!AI$1,模板表头,0),0))</f>
        <v>11880202</v>
      </c>
      <c r="AJ446" s="26">
        <f>IF(VLOOKUP($L446,怪物模板!$A:$N,MATCH(角色!AJ$1,模板表头,0),0)=0,"",VLOOKUP($L446,怪物模板!$A:$N,MATCH(角色!AJ$1,模板表头,0),0))</f>
        <v>11880203</v>
      </c>
      <c r="AK446" s="26">
        <f>IF(VLOOKUP($L446,怪物模板!$A:$N,MATCH(角色!AK$1,模板表头,0),0)=0,"",VLOOKUP($L446,怪物模板!$A:$N,MATCH(角色!AK$1,模板表头,0),0))</f>
        <v>11880204</v>
      </c>
      <c r="AL446" s="26" t="str">
        <f>IF(VLOOKUP($L446,怪物模板!$A:$N,MATCH(角色!AL$1,模板表头,0),0)=0,"",VLOOKUP($L446,怪物模板!$A:$N,MATCH(角色!AL$1,模板表头,0),0))</f>
        <v/>
      </c>
      <c r="AM446" s="26" t="str">
        <f>VLOOKUP($L446,怪物模板!$A:$N,MATCH(角色!AM$1,模板表头,0),0)</f>
        <v>tauren_warrior_npc</v>
      </c>
      <c r="AN446" s="26">
        <f>IF(T446="monster",0.8,IF(T446="boss",1.3,IF(T446="entity",1,IF(T446="guard",1.5,1))))</f>
        <v>0.8</v>
      </c>
      <c r="AO446" s="26">
        <v>1</v>
      </c>
      <c r="AP446" s="26"/>
      <c r="AQ446" s="26"/>
      <c r="AR446" s="26"/>
      <c r="AS446" s="26"/>
      <c r="AT446" s="26"/>
      <c r="AU446" s="26"/>
      <c r="AV446" s="26"/>
      <c r="AW446" s="26"/>
      <c r="AX446" s="26"/>
      <c r="AY446" s="26"/>
      <c r="AZ446" s="26"/>
      <c r="BA446" s="26"/>
      <c r="BB446" s="26"/>
      <c r="BC446" s="26"/>
      <c r="BD446" s="26"/>
      <c r="BE446" s="26"/>
      <c r="BF446" s="26"/>
      <c r="BG446" s="26"/>
      <c r="BH446" s="26"/>
      <c r="BI446" s="26">
        <f t="shared" si="231"/>
        <v>5000</v>
      </c>
      <c r="BJ446" s="26">
        <f t="shared" si="232"/>
        <v>5000</v>
      </c>
      <c r="BK446" s="26"/>
      <c r="BL446" s="26"/>
      <c r="BM446" s="26">
        <v>20000</v>
      </c>
      <c r="BN446" s="26"/>
      <c r="BO446" s="26"/>
      <c r="BP446" s="26"/>
      <c r="BQ446" s="26"/>
      <c r="BR446" s="26"/>
      <c r="BS446" s="26"/>
      <c r="BT446" s="26"/>
      <c r="BU446" s="26"/>
      <c r="BV446" s="26"/>
      <c r="BW446" s="26"/>
      <c r="BX446" s="26"/>
      <c r="BY446" s="26"/>
      <c r="BZ446" s="26"/>
      <c r="CA446" s="26"/>
      <c r="CB446" s="26"/>
      <c r="CC446" s="26"/>
      <c r="CD446" s="26"/>
      <c r="CE446" s="26"/>
      <c r="CF446" s="26"/>
      <c r="CG446" s="26" t="str">
        <f t="shared" si="228"/>
        <v/>
      </c>
      <c r="CH446" s="26" t="str">
        <f t="shared" si="228"/>
        <v/>
      </c>
      <c r="CI446" s="26" t="str">
        <f t="shared" si="228"/>
        <v/>
      </c>
      <c r="CJ446" s="26" t="str">
        <f t="shared" si="228"/>
        <v/>
      </c>
      <c r="CK446" s="26" t="str">
        <f t="shared" si="228"/>
        <v/>
      </c>
      <c r="CL446" s="26" t="str">
        <f t="shared" si="228"/>
        <v/>
      </c>
      <c r="CM446" s="26" t="str">
        <f t="shared" si="228"/>
        <v/>
      </c>
      <c r="CN446" s="26" t="str">
        <f t="shared" si="228"/>
        <v/>
      </c>
      <c r="CO446" s="26" t="str">
        <f t="shared" si="228"/>
        <v/>
      </c>
    </row>
    <row r="447" spans="1:93" s="12" customFormat="1" x14ac:dyDescent="0.15">
      <c r="A447" s="26">
        <v>31038022</v>
      </c>
      <c r="B447" s="26" t="s">
        <v>1180</v>
      </c>
      <c r="C447" s="26" t="s">
        <v>1154</v>
      </c>
      <c r="D447" s="26">
        <v>12</v>
      </c>
      <c r="E447" s="26" t="str">
        <f>E445</f>
        <v>guard1</v>
      </c>
      <c r="F447" s="26">
        <v>5</v>
      </c>
      <c r="G447" s="26" t="s">
        <v>105</v>
      </c>
      <c r="H447" s="26">
        <v>3</v>
      </c>
      <c r="I447" s="26" t="str">
        <f>VLOOKUP($L447,怪物模板!$A:$N,MATCH(角色!I$1,模板表头,0),0)</f>
        <v>phy</v>
      </c>
      <c r="J447" s="26"/>
      <c r="K447" s="26"/>
      <c r="L447" s="26" t="s">
        <v>1163</v>
      </c>
      <c r="M447" s="26" t="str">
        <f>VLOOKUP($L447,怪物模板!$A:$N,MATCH(角色!M$1,模板表头,0),0)</f>
        <v>精灵游侠</v>
      </c>
      <c r="N447" s="26" t="str">
        <f>VLOOKUP($L447,怪物模板!$A:$N,MATCH(角色!N$1,模板表头,0),0)</f>
        <v>关卡12-3，4技能BOSS版</v>
      </c>
      <c r="O447" s="26" t="s">
        <v>38</v>
      </c>
      <c r="P447" s="26">
        <v>1</v>
      </c>
      <c r="Q447" s="26">
        <v>1</v>
      </c>
      <c r="R447" s="26">
        <f>VLOOKUP(P447,辅助表!$A$2:$B$10,2,FALSE)</f>
        <v>1</v>
      </c>
      <c r="S447" s="26" t="str">
        <f>VLOOKUP($L447,怪物模板!$A:$N,MATCH(角色!S$1,模板表头,0),0)</f>
        <v>alliance</v>
      </c>
      <c r="T447" s="26" t="s">
        <v>39</v>
      </c>
      <c r="U447" s="26" t="s">
        <v>1195</v>
      </c>
      <c r="V447" s="26" t="s">
        <v>290</v>
      </c>
      <c r="Y447" s="26"/>
      <c r="Z447" s="26"/>
      <c r="AA447" s="26"/>
      <c r="AB447" s="26">
        <v>99</v>
      </c>
      <c r="AC447" s="26">
        <v>99</v>
      </c>
      <c r="AD447" s="26"/>
      <c r="AE447" s="26">
        <f t="shared" ref="AE447" si="237">IF(G447="BOSS",20,3)</f>
        <v>3</v>
      </c>
      <c r="AF447" s="26">
        <f t="shared" ref="AF447" si="238">IF(G447="BOSS",20,0)</f>
        <v>0</v>
      </c>
      <c r="AG447" s="26" t="str">
        <f>VLOOKUP($L447,怪物模板!$A:$N,MATCH(角色!AG$1,模板表头,0),0)</f>
        <v>misc.5skills</v>
      </c>
      <c r="AH447" s="26">
        <f>IF(VLOOKUP($L447,怪物模板!$A:$N,MATCH(角色!AH$1,模板表头,0),0)=0,"",VLOOKUP($L447,怪物模板!$A:$N,MATCH(角色!AH$1,模板表头,0),0))</f>
        <v>11780301</v>
      </c>
      <c r="AI447" s="26">
        <f>IF(VLOOKUP($L447,怪物模板!$A:$N,MATCH(角色!AI$1,模板表头,0),0)=0,"",VLOOKUP($L447,怪物模板!$A:$N,MATCH(角色!AI$1,模板表头,0),0))</f>
        <v>11780302</v>
      </c>
      <c r="AJ447" s="26">
        <f>IF(VLOOKUP($L447,怪物模板!$A:$N,MATCH(角色!AJ$1,模板表头,0),0)=0,"",VLOOKUP($L447,怪物模板!$A:$N,MATCH(角色!AJ$1,模板表头,0),0))</f>
        <v>11780303</v>
      </c>
      <c r="AK447" s="26">
        <f>IF(VLOOKUP($L447,怪物模板!$A:$N,MATCH(角色!AK$1,模板表头,0),0)=0,"",VLOOKUP($L447,怪物模板!$A:$N,MATCH(角色!AK$1,模板表头,0),0))</f>
        <v>11780304</v>
      </c>
      <c r="AL447" s="26" t="str">
        <f>IF(VLOOKUP($L447,怪物模板!$A:$N,MATCH(角色!AL$1,模板表头,0),0)=0,"",VLOOKUP($L447,怪物模板!$A:$N,MATCH(角色!AL$1,模板表头,0),0))</f>
        <v/>
      </c>
      <c r="AM447" s="26" t="str">
        <f>VLOOKUP($L447,怪物模板!$A:$N,MATCH(角色!AM$1,模板表头,0),0)</f>
        <v>elf_assassin_npc</v>
      </c>
      <c r="AN447" s="26">
        <f>IF(T447="monster",0.8,IF(T447="boss",1.3,IF(T447="entity",1,IF(T447="guard",1.5,1))))</f>
        <v>0.8</v>
      </c>
      <c r="AO447" s="26">
        <v>1</v>
      </c>
      <c r="AP447" s="26"/>
      <c r="AQ447" s="26"/>
      <c r="AR447" s="26"/>
      <c r="AS447" s="26"/>
      <c r="AT447" s="26"/>
      <c r="AU447" s="26"/>
      <c r="AV447" s="26"/>
      <c r="AW447" s="26"/>
      <c r="AX447" s="26"/>
      <c r="AY447" s="26"/>
      <c r="AZ447" s="26"/>
      <c r="BA447" s="26"/>
      <c r="BB447" s="26"/>
      <c r="BC447" s="26"/>
      <c r="BD447" s="26"/>
      <c r="BE447" s="26"/>
      <c r="BF447" s="26"/>
      <c r="BG447" s="26"/>
      <c r="BH447" s="26"/>
      <c r="BI447" s="26">
        <f t="shared" ref="BI447" si="239">IF(G447="BOSS",-7000,5000)</f>
        <v>5000</v>
      </c>
      <c r="BJ447" s="26">
        <f t="shared" ref="BJ447" si="240">IF(G447="BOSS",10000,5000)</f>
        <v>5000</v>
      </c>
      <c r="BK447" s="26"/>
      <c r="BL447" s="26"/>
      <c r="BM447" s="26">
        <v>20000</v>
      </c>
      <c r="BN447" s="26"/>
      <c r="BO447" s="26"/>
      <c r="BP447" s="26"/>
      <c r="BQ447" s="26"/>
      <c r="BR447" s="26"/>
      <c r="BS447" s="26"/>
      <c r="BT447" s="26"/>
      <c r="BU447" s="26"/>
      <c r="BV447" s="26"/>
      <c r="BW447" s="26"/>
      <c r="BX447" s="26"/>
      <c r="BY447" s="26"/>
      <c r="BZ447" s="26"/>
      <c r="CA447" s="26"/>
      <c r="CB447" s="26"/>
      <c r="CC447" s="26"/>
      <c r="CD447" s="26"/>
      <c r="CE447" s="26"/>
      <c r="CF447" s="26"/>
      <c r="CG447" s="26" t="str">
        <f t="shared" si="228"/>
        <v/>
      </c>
      <c r="CH447" s="26" t="str">
        <f t="shared" si="228"/>
        <v/>
      </c>
      <c r="CI447" s="26" t="str">
        <f t="shared" si="228"/>
        <v/>
      </c>
      <c r="CJ447" s="26" t="str">
        <f t="shared" si="228"/>
        <v/>
      </c>
      <c r="CK447" s="26" t="str">
        <f t="shared" si="228"/>
        <v/>
      </c>
      <c r="CL447" s="26" t="str">
        <f t="shared" si="228"/>
        <v/>
      </c>
      <c r="CM447" s="26" t="str">
        <f t="shared" si="228"/>
        <v/>
      </c>
      <c r="CN447" s="26" t="str">
        <f t="shared" si="228"/>
        <v/>
      </c>
      <c r="CO447" s="26" t="str">
        <f t="shared" si="228"/>
        <v/>
      </c>
    </row>
    <row r="448" spans="1:93" s="12" customFormat="1" ht="16.5" customHeight="1" x14ac:dyDescent="0.15">
      <c r="A448" s="26">
        <v>31038026</v>
      </c>
      <c r="B448" s="26" t="s">
        <v>1184</v>
      </c>
      <c r="C448" s="26" t="s">
        <v>1155</v>
      </c>
      <c r="D448" s="26">
        <v>15</v>
      </c>
      <c r="E448" s="26" t="str">
        <f>E446</f>
        <v>guard1</v>
      </c>
      <c r="F448" s="26">
        <v>6</v>
      </c>
      <c r="G448" s="26" t="s">
        <v>105</v>
      </c>
      <c r="H448" s="26">
        <v>1</v>
      </c>
      <c r="I448" s="26" t="str">
        <f>VLOOKUP($L448,怪物模板!$A:$N,MATCH(角色!I$1,模板表头,0),0)</f>
        <v>phy</v>
      </c>
      <c r="J448" s="26"/>
      <c r="K448" s="26"/>
      <c r="L448" s="26" t="s">
        <v>591</v>
      </c>
      <c r="M448" s="26" t="str">
        <f>VLOOKUP($L448,怪物模板!$A:$N,MATCH(角色!M$1,模板表头,0),0)</f>
        <v>食人魔BOSS</v>
      </c>
      <c r="N448" s="26" t="str">
        <f>VLOOKUP($L448,怪物模板!$A:$N,MATCH(角色!N$1,模板表头,0),0)</f>
        <v>BOSS模板</v>
      </c>
      <c r="O448" s="26" t="s">
        <v>38</v>
      </c>
      <c r="P448" s="26">
        <v>7</v>
      </c>
      <c r="Q448" s="26">
        <v>3</v>
      </c>
      <c r="R448" s="26">
        <f>VLOOKUP(P448,辅助表!$A$2:$B$10,2,FALSE)</f>
        <v>4</v>
      </c>
      <c r="S448" s="26" t="str">
        <f>VLOOKUP($L448,怪物模板!$A:$N,MATCH(角色!S$1,模板表头,0),0)</f>
        <v>horde</v>
      </c>
      <c r="T448" s="26" t="s">
        <v>176</v>
      </c>
      <c r="U448" s="26" t="s">
        <v>1195</v>
      </c>
      <c r="V448" s="26"/>
      <c r="Y448" s="26"/>
      <c r="Z448" s="26"/>
      <c r="AA448" s="26"/>
      <c r="AB448" s="26">
        <v>99</v>
      </c>
      <c r="AC448" s="26">
        <v>99</v>
      </c>
      <c r="AD448" s="26"/>
      <c r="AE448" s="26">
        <f t="shared" si="229"/>
        <v>3</v>
      </c>
      <c r="AF448" s="26">
        <f t="shared" si="230"/>
        <v>0</v>
      </c>
      <c r="AG448" s="26" t="str">
        <f>VLOOKUP($L448,怪物模板!$A:$N,MATCH(角色!AG$1,模板表头,0),0)</f>
        <v>tank.hate</v>
      </c>
      <c r="AH448" s="26">
        <f>IF(VLOOKUP($L448,怪物模板!$A:$N,MATCH(角色!AH$1,模板表头,0),0)=0,"",VLOOKUP($L448,怪物模板!$A:$N,MATCH(角色!AH$1,模板表头,0),0))</f>
        <v>11970401</v>
      </c>
      <c r="AI448" s="26">
        <f>IF(VLOOKUP($L448,怪物模板!$A:$N,MATCH(角色!AI$1,模板表头,0),0)=0,"",VLOOKUP($L448,怪物模板!$A:$N,MATCH(角色!AI$1,模板表头,0),0))</f>
        <v>11970402</v>
      </c>
      <c r="AJ448" s="26">
        <f>IF(VLOOKUP($L448,怪物模板!$A:$N,MATCH(角色!AJ$1,模板表头,0),0)=0,"",VLOOKUP($L448,怪物模板!$A:$N,MATCH(角色!AJ$1,模板表头,0),0))</f>
        <v>11970403</v>
      </c>
      <c r="AK448" s="26" t="str">
        <f>IF(VLOOKUP($L448,怪物模板!$A:$N,MATCH(角色!AK$1,模板表头,0),0)=0,"",VLOOKUP($L448,怪物模板!$A:$N,MATCH(角色!AK$1,模板表头,0),0))</f>
        <v/>
      </c>
      <c r="AL448" s="26" t="str">
        <f>IF(VLOOKUP($L448,怪物模板!$A:$N,MATCH(角色!AL$1,模板表头,0),0)=0,"",VLOOKUP($L448,怪物模板!$A:$N,MATCH(角色!AL$1,模板表头,0),0))</f>
        <v/>
      </c>
      <c r="AM448" s="26" t="str">
        <f>VLOOKUP($L448,怪物模板!$A:$N,MATCH(角色!AM$1,模板表头,0),0)</f>
        <v>ogre</v>
      </c>
      <c r="AN448" s="26">
        <v>1</v>
      </c>
      <c r="AO448" s="26">
        <v>1</v>
      </c>
      <c r="AP448" s="26"/>
      <c r="AQ448" s="26"/>
      <c r="AR448" s="26"/>
      <c r="AS448" s="26"/>
      <c r="AT448" s="26"/>
      <c r="AU448" s="26">
        <v>230021</v>
      </c>
      <c r="AV448" s="26"/>
      <c r="AW448" s="26"/>
      <c r="AX448" s="26"/>
      <c r="AY448" s="26"/>
      <c r="AZ448" s="26"/>
      <c r="BA448" s="26"/>
      <c r="BB448" s="26"/>
      <c r="BC448" s="26"/>
      <c r="BD448" s="26"/>
      <c r="BE448" s="26"/>
      <c r="BF448" s="26"/>
      <c r="BG448" s="26"/>
      <c r="BH448" s="26"/>
      <c r="BI448" s="26">
        <f t="shared" si="231"/>
        <v>5000</v>
      </c>
      <c r="BJ448" s="26">
        <f t="shared" si="232"/>
        <v>5000</v>
      </c>
      <c r="BK448" s="26"/>
      <c r="BL448" s="26"/>
      <c r="BM448" s="26">
        <v>20000</v>
      </c>
      <c r="BN448" s="26"/>
      <c r="BO448" s="26"/>
      <c r="BP448" s="26"/>
      <c r="BQ448" s="26"/>
      <c r="BR448" s="26"/>
      <c r="BS448" s="26"/>
      <c r="BT448" s="26"/>
      <c r="BU448" s="26" t="str">
        <f t="shared" ref="BU448:BU455" si="241">IF(OR(B448="骷髅战士",B448="骷髅法师"),-0.9,"")</f>
        <v/>
      </c>
      <c r="BV448" s="26"/>
      <c r="BW448" s="26"/>
      <c r="BX448" s="26"/>
      <c r="BY448" s="26"/>
      <c r="BZ448" s="26"/>
      <c r="CA448" s="26"/>
      <c r="CB448" s="26"/>
      <c r="CC448" s="26"/>
      <c r="CD448" s="26"/>
      <c r="CE448" s="26"/>
      <c r="CF448" s="26"/>
      <c r="CG448" s="26" t="str">
        <f t="shared" si="228"/>
        <v/>
      </c>
      <c r="CH448" s="26" t="str">
        <f t="shared" si="228"/>
        <v/>
      </c>
      <c r="CI448" s="26" t="str">
        <f t="shared" si="228"/>
        <v/>
      </c>
      <c r="CJ448" s="26" t="str">
        <f t="shared" si="228"/>
        <v/>
      </c>
      <c r="CK448" s="26" t="str">
        <f t="shared" si="228"/>
        <v/>
      </c>
      <c r="CL448" s="26" t="str">
        <f t="shared" si="228"/>
        <v/>
      </c>
      <c r="CM448" s="26" t="str">
        <f t="shared" si="228"/>
        <v/>
      </c>
      <c r="CN448" s="26" t="str">
        <f t="shared" si="228"/>
        <v/>
      </c>
      <c r="CO448" s="26" t="str">
        <f t="shared" si="228"/>
        <v/>
      </c>
    </row>
    <row r="449" spans="1:93" s="12" customFormat="1" ht="16.5" customHeight="1" x14ac:dyDescent="0.15">
      <c r="A449" s="26">
        <v>31038027</v>
      </c>
      <c r="B449" s="26" t="s">
        <v>1169</v>
      </c>
      <c r="C449" s="26" t="s">
        <v>1155</v>
      </c>
      <c r="D449" s="26">
        <v>15</v>
      </c>
      <c r="E449" s="26" t="str">
        <f t="shared" ref="E449:E465" si="242">E448</f>
        <v>guard1</v>
      </c>
      <c r="F449" s="26">
        <v>6</v>
      </c>
      <c r="G449" s="26" t="s">
        <v>105</v>
      </c>
      <c r="H449" s="26">
        <v>4</v>
      </c>
      <c r="I449" s="26" t="str">
        <f>VLOOKUP($L449,怪物模板!$A:$N,MATCH(角色!I$1,模板表头,0),0)</f>
        <v>mag</v>
      </c>
      <c r="J449" s="26"/>
      <c r="K449" s="26"/>
      <c r="L449" s="26" t="s">
        <v>1169</v>
      </c>
      <c r="M449" s="26" t="str">
        <f>VLOOKUP($L449,怪物模板!$A:$N,MATCH(角色!M$1,模板表头,0),0)</f>
        <v>无对应英雄</v>
      </c>
      <c r="N449" s="26" t="str">
        <f>VLOOKUP($L449,怪物模板!$A:$N,MATCH(角色!N$1,模板表头,0),0)</f>
        <v>统一模板</v>
      </c>
      <c r="O449" s="26" t="s">
        <v>38</v>
      </c>
      <c r="P449" s="26">
        <v>6</v>
      </c>
      <c r="Q449" s="26">
        <v>3</v>
      </c>
      <c r="R449" s="26">
        <f>VLOOKUP(P449,辅助表!$A$2:$B$10,2,FALSE)</f>
        <v>4</v>
      </c>
      <c r="S449" s="26" t="str">
        <f>VLOOKUP($L449,怪物模板!$A:$N,MATCH(角色!S$1,模板表头,0),0)</f>
        <v>chaos</v>
      </c>
      <c r="T449" s="26" t="s">
        <v>176</v>
      </c>
      <c r="U449" s="26" t="s">
        <v>1195</v>
      </c>
      <c r="V449" s="26"/>
      <c r="Y449" s="26"/>
      <c r="Z449" s="26"/>
      <c r="AA449" s="26"/>
      <c r="AB449" s="26">
        <v>99</v>
      </c>
      <c r="AC449" s="26">
        <v>99</v>
      </c>
      <c r="AD449" s="26"/>
      <c r="AE449" s="26">
        <f t="shared" si="229"/>
        <v>3</v>
      </c>
      <c r="AF449" s="26">
        <f t="shared" si="230"/>
        <v>0</v>
      </c>
      <c r="AG449" s="26" t="str">
        <f>VLOOKUP($L449,怪物模板!$A:$N,MATCH(角色!AG$1,模板表头,0),0)</f>
        <v>misc.5skills_friendly_ratio</v>
      </c>
      <c r="AH449" s="26">
        <f>IF(VLOOKUP($L449,怪物模板!$A:$N,MATCH(角色!AH$1,模板表头,0),0)=0,"",VLOOKUP($L449,怪物模板!$A:$N,MATCH(角色!AH$1,模板表头,0),0))</f>
        <v>11670201</v>
      </c>
      <c r="AI449" s="26">
        <f>IF(VLOOKUP($L449,怪物模板!$A:$N,MATCH(角色!AI$1,模板表头,0),0)=0,"",VLOOKUP($L449,怪物模板!$A:$N,MATCH(角色!AI$1,模板表头,0),0))</f>
        <v>11670202</v>
      </c>
      <c r="AJ449" s="26">
        <f>IF(VLOOKUP($L449,怪物模板!$A:$N,MATCH(角色!AJ$1,模板表头,0),0)=0,"",VLOOKUP($L449,怪物模板!$A:$N,MATCH(角色!AJ$1,模板表头,0),0))</f>
        <v>11670203</v>
      </c>
      <c r="AK449" s="26" t="str">
        <f>IF(VLOOKUP($L449,怪物模板!$A:$N,MATCH(角色!AK$1,模板表头,0),0)=0,"",VLOOKUP($L449,怪物模板!$A:$N,MATCH(角色!AK$1,模板表头,0),0))</f>
        <v/>
      </c>
      <c r="AL449" s="26" t="str">
        <f>IF(VLOOKUP($L449,怪物模板!$A:$N,MATCH(角色!AL$1,模板表头,0),0)=0,"",VLOOKUP($L449,怪物模板!$A:$N,MATCH(角色!AL$1,模板表头,0),0))</f>
        <v/>
      </c>
      <c r="AM449" s="26" t="str">
        <f>VLOOKUP($L449,怪物模板!$A:$N,MATCH(角色!AM$1,模板表头,0),0)</f>
        <v>scarlet_priest</v>
      </c>
      <c r="AN449" s="26">
        <v>1</v>
      </c>
      <c r="AO449" s="26">
        <v>1</v>
      </c>
      <c r="AP449" s="26"/>
      <c r="AQ449" s="26"/>
      <c r="AR449" s="26"/>
      <c r="AS449" s="26"/>
      <c r="AT449" s="26"/>
      <c r="AU449" s="26"/>
      <c r="AV449" s="26"/>
      <c r="AW449" s="26"/>
      <c r="AX449" s="26"/>
      <c r="AY449" s="26"/>
      <c r="AZ449" s="26"/>
      <c r="BA449" s="26"/>
      <c r="BB449" s="26"/>
      <c r="BC449" s="26"/>
      <c r="BD449" s="26"/>
      <c r="BE449" s="26"/>
      <c r="BF449" s="26"/>
      <c r="BG449" s="26"/>
      <c r="BH449" s="26"/>
      <c r="BI449" s="26">
        <f t="shared" si="231"/>
        <v>5000</v>
      </c>
      <c r="BJ449" s="26">
        <f t="shared" si="232"/>
        <v>5000</v>
      </c>
      <c r="BK449" s="26"/>
      <c r="BL449" s="26"/>
      <c r="BM449" s="26">
        <v>20000</v>
      </c>
      <c r="BN449" s="26"/>
      <c r="BO449" s="26"/>
      <c r="BP449" s="26"/>
      <c r="BQ449" s="26"/>
      <c r="BR449" s="26"/>
      <c r="BS449" s="26"/>
      <c r="BT449" s="26"/>
      <c r="BU449" s="26" t="str">
        <f t="shared" si="241"/>
        <v/>
      </c>
      <c r="BV449" s="26"/>
      <c r="BW449" s="26"/>
      <c r="BX449" s="26"/>
      <c r="BY449" s="26"/>
      <c r="BZ449" s="26"/>
      <c r="CA449" s="26"/>
      <c r="CB449" s="26"/>
      <c r="CC449" s="26"/>
      <c r="CD449" s="26"/>
      <c r="CE449" s="26"/>
      <c r="CF449" s="26"/>
      <c r="CG449" s="26" t="str">
        <f t="shared" si="228"/>
        <v/>
      </c>
      <c r="CH449" s="26" t="str">
        <f t="shared" si="228"/>
        <v/>
      </c>
      <c r="CI449" s="26" t="str">
        <f t="shared" si="228"/>
        <v/>
      </c>
      <c r="CJ449" s="26" t="str">
        <f t="shared" si="228"/>
        <v/>
      </c>
      <c r="CK449" s="26" t="str">
        <f t="shared" si="228"/>
        <v/>
      </c>
      <c r="CL449" s="26" t="str">
        <f t="shared" si="228"/>
        <v/>
      </c>
      <c r="CM449" s="26" t="str">
        <f t="shared" si="228"/>
        <v/>
      </c>
      <c r="CN449" s="26" t="str">
        <f t="shared" si="228"/>
        <v/>
      </c>
      <c r="CO449" s="26" t="str">
        <f t="shared" si="228"/>
        <v/>
      </c>
    </row>
    <row r="450" spans="1:93" s="12" customFormat="1" x14ac:dyDescent="0.15">
      <c r="A450" s="26">
        <v>31038028</v>
      </c>
      <c r="B450" s="26" t="s">
        <v>1170</v>
      </c>
      <c r="C450" s="26" t="s">
        <v>1155</v>
      </c>
      <c r="D450" s="26">
        <v>15</v>
      </c>
      <c r="E450" s="26" t="str">
        <f t="shared" si="242"/>
        <v>guard1</v>
      </c>
      <c r="F450" s="26">
        <v>6</v>
      </c>
      <c r="G450" s="26" t="s">
        <v>104</v>
      </c>
      <c r="H450" s="26">
        <v>2</v>
      </c>
      <c r="I450" s="26" t="str">
        <f>VLOOKUP($L450,怪物模板!$A:$N,MATCH(角色!I$1,模板表头,0),0)</f>
        <v>phy</v>
      </c>
      <c r="J450" s="26"/>
      <c r="K450" s="26"/>
      <c r="L450" s="26" t="s">
        <v>1170</v>
      </c>
      <c r="M450" s="26" t="str">
        <f>VLOOKUP($L450,怪物模板!$A:$N,MATCH(角色!M$1,模板表头,0),0)</f>
        <v>无对应英雄</v>
      </c>
      <c r="N450" s="26" t="str">
        <f>VLOOKUP($L450,怪物模板!$A:$N,MATCH(角色!N$1,模板表头,0),0)</f>
        <v>统一模板</v>
      </c>
      <c r="O450" s="26" t="s">
        <v>38</v>
      </c>
      <c r="P450" s="26">
        <v>5</v>
      </c>
      <c r="Q450" s="26">
        <v>3</v>
      </c>
      <c r="R450" s="26">
        <f>VLOOKUP(P450,辅助表!$A$2:$B$10,2,FALSE)</f>
        <v>3</v>
      </c>
      <c r="S450" s="26" t="str">
        <f>VLOOKUP($L450,怪物模板!$A:$N,MATCH(角色!S$1,模板表头,0),0)</f>
        <v>chaos</v>
      </c>
      <c r="T450" s="26" t="s">
        <v>185</v>
      </c>
      <c r="U450" s="26" t="s">
        <v>1195</v>
      </c>
      <c r="V450" s="26"/>
      <c r="Y450" s="26"/>
      <c r="Z450" s="26"/>
      <c r="AA450" s="26"/>
      <c r="AB450" s="26">
        <v>99</v>
      </c>
      <c r="AC450" s="26">
        <v>99</v>
      </c>
      <c r="AD450" s="26"/>
      <c r="AE450" s="26">
        <f t="shared" si="229"/>
        <v>3</v>
      </c>
      <c r="AF450" s="26">
        <f t="shared" si="230"/>
        <v>0</v>
      </c>
      <c r="AG450" s="26" t="str">
        <f>VLOOKUP($L450,怪物模板!$A:$N,MATCH(角色!AG$1,模板表头,0),0)</f>
        <v>misc.5skills</v>
      </c>
      <c r="AH450" s="26">
        <f>IF(VLOOKUP($L450,怪物模板!$A:$N,MATCH(角色!AH$1,模板表头,0),0)=0,"",VLOOKUP($L450,怪物模板!$A:$N,MATCH(角色!AH$1,模板表头,0),0))</f>
        <v>11980601</v>
      </c>
      <c r="AI450" s="26">
        <f>IF(VLOOKUP($L450,怪物模板!$A:$N,MATCH(角色!AI$1,模板表头,0),0)=0,"",VLOOKUP($L450,怪物模板!$A:$N,MATCH(角色!AI$1,模板表头,0),0))</f>
        <v>11999526</v>
      </c>
      <c r="AJ450" s="26" t="str">
        <f>IF(VLOOKUP($L450,怪物模板!$A:$N,MATCH(角色!AJ$1,模板表头,0),0)=0,"",VLOOKUP($L450,怪物模板!$A:$N,MATCH(角色!AJ$1,模板表头,0),0))</f>
        <v/>
      </c>
      <c r="AK450" s="26" t="str">
        <f>IF(VLOOKUP($L450,怪物模板!$A:$N,MATCH(角色!AK$1,模板表头,0),0)=0,"",VLOOKUP($L450,怪物模板!$A:$N,MATCH(角色!AK$1,模板表头,0),0))</f>
        <v/>
      </c>
      <c r="AL450" s="26" t="str">
        <f>IF(VLOOKUP($L450,怪物模板!$A:$N,MATCH(角色!AL$1,模板表头,0),0)=0,"",VLOOKUP($L450,怪物模板!$A:$N,MATCH(角色!AL$1,模板表头,0),0))</f>
        <v/>
      </c>
      <c r="AM450" s="26" t="str">
        <f>VLOOKUP($L450,怪物模板!$A:$N,MATCH(角色!AM$1,模板表头,0),0)</f>
        <v>scarlet_crusade_boss</v>
      </c>
      <c r="AN450" s="26">
        <f>IF(T450="monster",0.8,IF(T450="boss",1.3,IF(T450="entity",1,IF(T450="guard",1.5,1))))</f>
        <v>1</v>
      </c>
      <c r="AO450" s="26">
        <v>1</v>
      </c>
      <c r="AP450" s="26"/>
      <c r="AQ450" s="26"/>
      <c r="AR450" s="26"/>
      <c r="AS450" s="26"/>
      <c r="AT450" s="26"/>
      <c r="AU450" s="26"/>
      <c r="AV450" s="26"/>
      <c r="AW450" s="26"/>
      <c r="AX450" s="26"/>
      <c r="AY450" s="26"/>
      <c r="AZ450" s="26"/>
      <c r="BA450" s="26"/>
      <c r="BB450" s="26"/>
      <c r="BC450" s="26"/>
      <c r="BD450" s="26"/>
      <c r="BE450" s="26"/>
      <c r="BF450" s="26"/>
      <c r="BG450" s="26"/>
      <c r="BH450" s="26"/>
      <c r="BI450" s="26">
        <f t="shared" si="231"/>
        <v>5000</v>
      </c>
      <c r="BJ450" s="26">
        <f t="shared" si="232"/>
        <v>5000</v>
      </c>
      <c r="BK450" s="26"/>
      <c r="BL450" s="26"/>
      <c r="BM450" s="26">
        <v>20000</v>
      </c>
      <c r="BN450" s="26"/>
      <c r="BO450" s="26"/>
      <c r="BP450" s="26"/>
      <c r="BQ450" s="26"/>
      <c r="BR450" s="26"/>
      <c r="BS450" s="26"/>
      <c r="BT450" s="26"/>
      <c r="BU450" s="26" t="str">
        <f t="shared" si="241"/>
        <v/>
      </c>
      <c r="BV450" s="26"/>
      <c r="BW450" s="26"/>
      <c r="BX450" s="26"/>
      <c r="BY450" s="26"/>
      <c r="BZ450" s="26"/>
      <c r="CA450" s="26"/>
      <c r="CB450" s="26"/>
      <c r="CC450" s="26"/>
      <c r="CD450" s="26"/>
      <c r="CE450" s="26"/>
      <c r="CF450" s="26"/>
      <c r="CG450" s="26" t="str">
        <f t="shared" si="228"/>
        <v/>
      </c>
      <c r="CH450" s="26" t="str">
        <f t="shared" si="228"/>
        <v/>
      </c>
      <c r="CI450" s="26" t="str">
        <f t="shared" si="228"/>
        <v/>
      </c>
      <c r="CJ450" s="26" t="str">
        <f t="shared" si="228"/>
        <v/>
      </c>
      <c r="CK450" s="26" t="str">
        <f t="shared" si="228"/>
        <v/>
      </c>
      <c r="CL450" s="26" t="str">
        <f t="shared" si="228"/>
        <v/>
      </c>
      <c r="CM450" s="26" t="str">
        <f t="shared" si="228"/>
        <v/>
      </c>
      <c r="CN450" s="26" t="str">
        <f t="shared" si="228"/>
        <v/>
      </c>
      <c r="CO450" s="26" t="str">
        <f t="shared" si="228"/>
        <v/>
      </c>
    </row>
    <row r="451" spans="1:93" s="12" customFormat="1" x14ac:dyDescent="0.15">
      <c r="A451" s="26">
        <v>31038029</v>
      </c>
      <c r="B451" s="26" t="s">
        <v>623</v>
      </c>
      <c r="C451" s="26" t="s">
        <v>1155</v>
      </c>
      <c r="D451" s="26">
        <v>15</v>
      </c>
      <c r="E451" s="26" t="str">
        <f t="shared" si="242"/>
        <v>guard1</v>
      </c>
      <c r="F451" s="26">
        <v>6</v>
      </c>
      <c r="G451" s="26" t="s">
        <v>106</v>
      </c>
      <c r="H451" s="26">
        <v>4</v>
      </c>
      <c r="I451" s="26" t="str">
        <f>VLOOKUP($L451,怪物模板!$A:$N,MATCH(角色!I$1,模板表头,0),0)</f>
        <v>mag</v>
      </c>
      <c r="J451" s="26"/>
      <c r="K451" s="26"/>
      <c r="L451" s="26" t="s">
        <v>1171</v>
      </c>
      <c r="M451" s="26" t="str">
        <f>VLOOKUP($L451,怪物模板!$A:$N,MATCH(角色!M$1,模板表头,0),0)</f>
        <v>蛇头女妖</v>
      </c>
      <c r="N451" s="26" t="str">
        <f>VLOOKUP($L451,怪物模板!$A:$N,MATCH(角色!N$1,模板表头,0),0)</f>
        <v>BOSS特别4技能版，带禁锢技能，龙卷风必定击飞</v>
      </c>
      <c r="O451" s="26" t="s">
        <v>37</v>
      </c>
      <c r="P451" s="26">
        <v>4</v>
      </c>
      <c r="Q451" s="26">
        <v>3</v>
      </c>
      <c r="R451" s="26">
        <f>VLOOKUP(P451,辅助表!$A$2:$B$10,2,FALSE)</f>
        <v>3</v>
      </c>
      <c r="S451" s="26" t="str">
        <f>VLOOKUP($L451,怪物模板!$A:$N,MATCH(角色!S$1,模板表头,0),0)</f>
        <v>chaos</v>
      </c>
      <c r="T451" s="26" t="s">
        <v>27</v>
      </c>
      <c r="U451" s="26" t="s">
        <v>1196</v>
      </c>
      <c r="V451" s="26"/>
      <c r="Y451" s="26"/>
      <c r="Z451" s="26"/>
      <c r="AA451" s="26"/>
      <c r="AB451" s="26">
        <v>99</v>
      </c>
      <c r="AC451" s="26">
        <v>99</v>
      </c>
      <c r="AD451" s="26"/>
      <c r="AE451" s="26">
        <f t="shared" si="229"/>
        <v>20</v>
      </c>
      <c r="AF451" s="26">
        <f t="shared" si="230"/>
        <v>20</v>
      </c>
      <c r="AG451" s="26" t="str">
        <f>VLOOKUP($L451,怪物模板!$A:$N,MATCH(角色!AG$1,模板表头,0),0)</f>
        <v>misc.5skills</v>
      </c>
      <c r="AH451" s="26">
        <f>IF(VLOOKUP($L451,怪物模板!$A:$N,MATCH(角色!AH$1,模板表头,0),0)=0,"",VLOOKUP($L451,怪物模板!$A:$N,MATCH(角色!AH$1,模板表头,0),0))</f>
        <v>11660101</v>
      </c>
      <c r="AI451" s="26">
        <f>IF(VLOOKUP($L451,怪物模板!$A:$N,MATCH(角色!AI$1,模板表头,0),0)=0,"",VLOOKUP($L451,怪物模板!$A:$N,MATCH(角色!AI$1,模板表头,0),0))</f>
        <v>11999524</v>
      </c>
      <c r="AJ451" s="26">
        <f>IF(VLOOKUP($L451,怪物模板!$A:$N,MATCH(角色!AJ$1,模板表头,0),0)=0,"",VLOOKUP($L451,怪物模板!$A:$N,MATCH(角色!AJ$1,模板表头,0),0))</f>
        <v>11660103</v>
      </c>
      <c r="AK451" s="26">
        <f>IF(VLOOKUP($L451,怪物模板!$A:$N,MATCH(角色!AK$1,模板表头,0),0)=0,"",VLOOKUP($L451,怪物模板!$A:$N,MATCH(角色!AK$1,模板表头,0),0))</f>
        <v>11999529</v>
      </c>
      <c r="AL451" s="26">
        <f>IF(VLOOKUP($L451,怪物模板!$A:$N,MATCH(角色!AL$1,模板表头,0),0)=0,"",VLOOKUP($L451,怪物模板!$A:$N,MATCH(角色!AL$1,模板表头,0),0))</f>
        <v>11999525</v>
      </c>
      <c r="AM451" s="26" t="str">
        <f>VLOOKUP($L451,怪物模板!$A:$N,MATCH(角色!AM$1,模板表头,0),0)</f>
        <v>vashj_boss</v>
      </c>
      <c r="AN451" s="26">
        <v>1.5</v>
      </c>
      <c r="AO451" s="26">
        <v>1</v>
      </c>
      <c r="AP451" s="26"/>
      <c r="AQ451" s="26"/>
      <c r="AR451" s="26" t="s">
        <v>180</v>
      </c>
      <c r="AS451" s="26"/>
      <c r="AT451" s="26"/>
      <c r="AU451" s="26">
        <v>230011</v>
      </c>
      <c r="AV451" s="26"/>
      <c r="AW451" s="26"/>
      <c r="AX451" s="26"/>
      <c r="AY451" s="26"/>
      <c r="AZ451" s="26"/>
      <c r="BA451" s="26"/>
      <c r="BB451" s="26"/>
      <c r="BC451" s="26"/>
      <c r="BD451" s="26"/>
      <c r="BE451" s="26"/>
      <c r="BF451" s="26"/>
      <c r="BG451" s="26"/>
      <c r="BH451" s="26"/>
      <c r="BI451" s="26">
        <f t="shared" si="231"/>
        <v>-7000</v>
      </c>
      <c r="BJ451" s="26">
        <f t="shared" si="232"/>
        <v>10000</v>
      </c>
      <c r="BK451" s="26"/>
      <c r="BL451" s="26"/>
      <c r="BM451" s="26">
        <v>20000</v>
      </c>
      <c r="BN451" s="26"/>
      <c r="BO451" s="26"/>
      <c r="BP451" s="26"/>
      <c r="BQ451" s="26"/>
      <c r="BR451" s="26"/>
      <c r="BS451" s="26"/>
      <c r="BT451" s="26"/>
      <c r="BU451" s="26" t="str">
        <f t="shared" si="241"/>
        <v/>
      </c>
      <c r="BV451" s="26"/>
      <c r="BW451" s="26"/>
      <c r="BX451" s="26"/>
      <c r="BY451" s="26"/>
      <c r="BZ451" s="26"/>
      <c r="CA451" s="26"/>
      <c r="CB451" s="26"/>
      <c r="CC451" s="26"/>
      <c r="CD451" s="26"/>
      <c r="CE451" s="26"/>
      <c r="CF451" s="26"/>
      <c r="CG451" s="26">
        <f t="shared" si="228"/>
        <v>5000</v>
      </c>
      <c r="CH451" s="26">
        <f t="shared" si="228"/>
        <v>5000</v>
      </c>
      <c r="CI451" s="26">
        <f t="shared" si="228"/>
        <v>5000</v>
      </c>
      <c r="CJ451" s="26">
        <f t="shared" si="228"/>
        <v>5000</v>
      </c>
      <c r="CK451" s="26">
        <f t="shared" si="228"/>
        <v>5000</v>
      </c>
      <c r="CL451" s="26">
        <f t="shared" si="228"/>
        <v>5000</v>
      </c>
      <c r="CM451" s="26">
        <f t="shared" si="228"/>
        <v>5000</v>
      </c>
      <c r="CN451" s="26">
        <f t="shared" si="228"/>
        <v>5000</v>
      </c>
      <c r="CO451" s="26">
        <f t="shared" si="228"/>
        <v>5000</v>
      </c>
    </row>
    <row r="452" spans="1:93" s="12" customFormat="1" ht="16.5" customHeight="1" x14ac:dyDescent="0.15">
      <c r="A452" s="26">
        <v>31038031</v>
      </c>
      <c r="B452" s="26" t="s">
        <v>1177</v>
      </c>
      <c r="C452" s="26" t="s">
        <v>1156</v>
      </c>
      <c r="D452" s="26">
        <v>15</v>
      </c>
      <c r="E452" s="26" t="str">
        <f t="shared" si="242"/>
        <v>guard1</v>
      </c>
      <c r="F452" s="26">
        <v>7</v>
      </c>
      <c r="G452" s="26" t="s">
        <v>104</v>
      </c>
      <c r="H452" s="26">
        <v>2</v>
      </c>
      <c r="I452" s="26" t="str">
        <f>VLOOKUP($L452,怪物模板!$A:$N,MATCH(角色!I$1,模板表头,0),0)</f>
        <v>phy</v>
      </c>
      <c r="J452" s="26"/>
      <c r="K452" s="26"/>
      <c r="L452" s="26" t="s">
        <v>378</v>
      </c>
      <c r="M452" s="26" t="str">
        <f>VLOOKUP($L452,怪物模板!$A:$N,MATCH(角色!M$1,模板表头,0),0)</f>
        <v>无对应英雄</v>
      </c>
      <c r="N452" s="26" t="str">
        <f>VLOOKUP($L452,怪物模板!$A:$N,MATCH(角色!N$1,模板表头,0),0)</f>
        <v>统一模板</v>
      </c>
      <c r="O452" s="26" t="s">
        <v>38</v>
      </c>
      <c r="P452" s="26">
        <v>1</v>
      </c>
      <c r="Q452" s="26">
        <v>1</v>
      </c>
      <c r="R452" s="26">
        <f>VLOOKUP(P452,辅助表!$A$2:$B$10,2,FALSE)</f>
        <v>1</v>
      </c>
      <c r="S452" s="26" t="str">
        <f>VLOOKUP($L452,怪物模板!$A:$N,MATCH(角色!S$1,模板表头,0),0)</f>
        <v>chaos</v>
      </c>
      <c r="T452" s="26" t="s">
        <v>39</v>
      </c>
      <c r="U452" s="26" t="s">
        <v>1195</v>
      </c>
      <c r="V452" s="26"/>
      <c r="Y452" s="26"/>
      <c r="Z452" s="26"/>
      <c r="AA452" s="26"/>
      <c r="AB452" s="26">
        <v>99</v>
      </c>
      <c r="AC452" s="26">
        <v>99</v>
      </c>
      <c r="AD452" s="26"/>
      <c r="AE452" s="26">
        <f t="shared" si="229"/>
        <v>3</v>
      </c>
      <c r="AF452" s="26">
        <f t="shared" si="230"/>
        <v>0</v>
      </c>
      <c r="AG452" s="26" t="str">
        <f>VLOOKUP($L452,怪物模板!$A:$N,MATCH(角色!AG$1,模板表头,0),0)</f>
        <v>misc.5skills_self_hp_ratio</v>
      </c>
      <c r="AH452" s="26">
        <f>IF(VLOOKUP($L452,怪物模板!$A:$N,MATCH(角色!AH$1,模板表头,0),0)=0,"",VLOOKUP($L452,怪物模板!$A:$N,MATCH(角色!AH$1,模板表头,0),0))</f>
        <v>11990101</v>
      </c>
      <c r="AI452" s="26">
        <f>IF(VLOOKUP($L452,怪物模板!$A:$N,MATCH(角色!AI$1,模板表头,0),0)=0,"",VLOOKUP($L452,怪物模板!$A:$N,MATCH(角色!AI$1,模板表头,0),0))</f>
        <v>11990102</v>
      </c>
      <c r="AJ452" s="26" t="str">
        <f>IF(VLOOKUP($L452,怪物模板!$A:$N,MATCH(角色!AJ$1,模板表头,0),0)=0,"",VLOOKUP($L452,怪物模板!$A:$N,MATCH(角色!AJ$1,模板表头,0),0))</f>
        <v/>
      </c>
      <c r="AK452" s="26" t="str">
        <f>IF(VLOOKUP($L452,怪物模板!$A:$N,MATCH(角色!AK$1,模板表头,0),0)=0,"",VLOOKUP($L452,怪物模板!$A:$N,MATCH(角色!AK$1,模板表头,0),0))</f>
        <v/>
      </c>
      <c r="AL452" s="26" t="str">
        <f>IF(VLOOKUP($L452,怪物模板!$A:$N,MATCH(角色!AL$1,模板表头,0),0)=0,"",VLOOKUP($L452,怪物模板!$A:$N,MATCH(角色!AL$1,模板表头,0),0))</f>
        <v/>
      </c>
      <c r="AM452" s="26" t="str">
        <f>VLOOKUP($L452,怪物模板!$A:$N,MATCH(角色!AM$1,模板表头,0),0)</f>
        <v>treant</v>
      </c>
      <c r="AN452" s="26">
        <f>IF(T452="monster",0.8,IF(T452="boss",1.3,IF(T452="entity",1,IF(T452="guard",1.5,1))))</f>
        <v>0.8</v>
      </c>
      <c r="AO452" s="26">
        <v>1</v>
      </c>
      <c r="AP452" s="26"/>
      <c r="AQ452" s="26"/>
      <c r="AR452" s="26"/>
      <c r="AS452" s="26"/>
      <c r="AT452" s="26"/>
      <c r="AU452" s="26"/>
      <c r="AV452" s="26"/>
      <c r="AW452" s="26"/>
      <c r="AX452" s="26"/>
      <c r="AY452" s="26"/>
      <c r="AZ452" s="26"/>
      <c r="BA452" s="26"/>
      <c r="BB452" s="26"/>
      <c r="BC452" s="26"/>
      <c r="BD452" s="26"/>
      <c r="BE452" s="26"/>
      <c r="BF452" s="26"/>
      <c r="BG452" s="26"/>
      <c r="BH452" s="26"/>
      <c r="BI452" s="26">
        <f t="shared" si="231"/>
        <v>5000</v>
      </c>
      <c r="BJ452" s="26">
        <f t="shared" si="232"/>
        <v>5000</v>
      </c>
      <c r="BK452" s="26"/>
      <c r="BL452" s="26"/>
      <c r="BM452" s="26">
        <v>20000</v>
      </c>
      <c r="BN452" s="26"/>
      <c r="BO452" s="26"/>
      <c r="BP452" s="26"/>
      <c r="BQ452" s="26"/>
      <c r="BR452" s="26"/>
      <c r="BS452" s="26"/>
      <c r="BT452" s="26"/>
      <c r="BU452" s="26" t="str">
        <f t="shared" si="241"/>
        <v/>
      </c>
      <c r="BV452" s="26"/>
      <c r="BW452" s="26"/>
      <c r="BX452" s="26"/>
      <c r="BY452" s="26"/>
      <c r="BZ452" s="26"/>
      <c r="CA452" s="26"/>
      <c r="CB452" s="26"/>
      <c r="CC452" s="26"/>
      <c r="CD452" s="26"/>
      <c r="CE452" s="26"/>
      <c r="CF452" s="26"/>
      <c r="CG452" s="26" t="str">
        <f t="shared" si="228"/>
        <v/>
      </c>
      <c r="CH452" s="26" t="str">
        <f t="shared" si="228"/>
        <v/>
      </c>
      <c r="CI452" s="26" t="str">
        <f t="shared" si="228"/>
        <v/>
      </c>
      <c r="CJ452" s="26" t="str">
        <f t="shared" si="228"/>
        <v/>
      </c>
      <c r="CK452" s="26" t="str">
        <f t="shared" si="228"/>
        <v/>
      </c>
      <c r="CL452" s="26" t="str">
        <f t="shared" si="228"/>
        <v/>
      </c>
      <c r="CM452" s="26" t="str">
        <f t="shared" si="228"/>
        <v/>
      </c>
      <c r="CN452" s="26" t="str">
        <f t="shared" si="228"/>
        <v/>
      </c>
      <c r="CO452" s="26" t="str">
        <f t="shared" si="228"/>
        <v/>
      </c>
    </row>
    <row r="453" spans="1:93" s="12" customFormat="1" x14ac:dyDescent="0.15">
      <c r="A453" s="26">
        <v>31038032</v>
      </c>
      <c r="B453" s="26" t="s">
        <v>1175</v>
      </c>
      <c r="C453" s="26" t="s">
        <v>1156</v>
      </c>
      <c r="D453" s="26">
        <v>15</v>
      </c>
      <c r="E453" s="26" t="str">
        <f t="shared" si="242"/>
        <v>guard1</v>
      </c>
      <c r="F453" s="26">
        <v>7</v>
      </c>
      <c r="G453" s="26" t="s">
        <v>105</v>
      </c>
      <c r="H453" s="26">
        <v>3</v>
      </c>
      <c r="I453" s="26" t="str">
        <f>VLOOKUP($L453,怪物模板!$A:$N,MATCH(角色!I$1,模板表头,0),0)</f>
        <v>phy</v>
      </c>
      <c r="J453" s="26"/>
      <c r="K453" s="26"/>
      <c r="L453" s="26" t="s">
        <v>1175</v>
      </c>
      <c r="M453" s="26" t="str">
        <f>VLOOKUP($L453,怪物模板!$A:$N,MATCH(角色!M$1,模板表头,0),0)</f>
        <v>无对应英雄</v>
      </c>
      <c r="N453" s="26" t="str">
        <f>VLOOKUP($L453,怪物模板!$A:$N,MATCH(角色!N$1,模板表头,0),0)</f>
        <v>同英雄技能</v>
      </c>
      <c r="O453" s="26" t="s">
        <v>38</v>
      </c>
      <c r="P453" s="26">
        <v>1</v>
      </c>
      <c r="Q453" s="26">
        <v>1</v>
      </c>
      <c r="R453" s="26">
        <f>VLOOKUP(P453,辅助表!$A$2:$B$10,2,FALSE)</f>
        <v>1</v>
      </c>
      <c r="S453" s="26" t="str">
        <f>VLOOKUP($L453,怪物模板!$A:$N,MATCH(角色!S$1,模板表头,0),0)</f>
        <v>horde</v>
      </c>
      <c r="T453" s="26" t="s">
        <v>39</v>
      </c>
      <c r="U453" s="26" t="s">
        <v>1195</v>
      </c>
      <c r="V453" s="26"/>
      <c r="Y453" s="26"/>
      <c r="Z453" s="26"/>
      <c r="AA453" s="26"/>
      <c r="AB453" s="26">
        <v>99</v>
      </c>
      <c r="AC453" s="26">
        <v>99</v>
      </c>
      <c r="AD453" s="26"/>
      <c r="AE453" s="26">
        <f t="shared" si="229"/>
        <v>3</v>
      </c>
      <c r="AF453" s="26">
        <f t="shared" si="230"/>
        <v>0</v>
      </c>
      <c r="AG453" s="26" t="str">
        <f>VLOOKUP($L453,怪物模板!$A:$N,MATCH(角色!AG$1,模板表头,0),0)</f>
        <v>misc.5skills_target_is_valid</v>
      </c>
      <c r="AH453" s="26">
        <f>IF(VLOOKUP($L453,怪物模板!$A:$N,MATCH(角色!AH$1,模板表头,0),0)=0,"",VLOOKUP($L453,怪物模板!$A:$N,MATCH(角色!AH$1,模板表头,0),0))</f>
        <v>11890201</v>
      </c>
      <c r="AI453" s="26">
        <f>IF(VLOOKUP($L453,怪物模板!$A:$N,MATCH(角色!AI$1,模板表头,0),0)=0,"",VLOOKUP($L453,怪物模板!$A:$N,MATCH(角色!AI$1,模板表头,0),0))</f>
        <v>11890202</v>
      </c>
      <c r="AJ453" s="26" t="str">
        <f>IF(VLOOKUP($L453,怪物模板!$A:$N,MATCH(角色!AJ$1,模板表头,0),0)=0,"",VLOOKUP($L453,怪物模板!$A:$N,MATCH(角色!AJ$1,模板表头,0),0))</f>
        <v/>
      </c>
      <c r="AK453" s="26" t="str">
        <f>IF(VLOOKUP($L453,怪物模板!$A:$N,MATCH(角色!AK$1,模板表头,0),0)=0,"",VLOOKUP($L453,怪物模板!$A:$N,MATCH(角色!AK$1,模板表头,0),0))</f>
        <v/>
      </c>
      <c r="AL453" s="26" t="str">
        <f>IF(VLOOKUP($L453,怪物模板!$A:$N,MATCH(角色!AL$1,模板表头,0),0)=0,"",VLOOKUP($L453,怪物模板!$A:$N,MATCH(角色!AL$1,模板表头,0),0))</f>
        <v/>
      </c>
      <c r="AM453" s="26" t="str">
        <f>VLOOKUP($L453,怪物模板!$A:$N,MATCH(角色!AM$1,模板表头,0),0)</f>
        <v>troll_hunter</v>
      </c>
      <c r="AN453" s="26">
        <f>IF(T453="monster",0.8,IF(T453="boss",1.3,IF(T453="entity",1,IF(T453="guard",1.5,1))))</f>
        <v>0.8</v>
      </c>
      <c r="AO453" s="26">
        <v>1</v>
      </c>
      <c r="AP453" s="26"/>
      <c r="AQ453" s="26"/>
      <c r="AR453" s="26"/>
      <c r="AS453" s="26"/>
      <c r="AT453" s="26"/>
      <c r="AU453" s="26"/>
      <c r="AV453" s="26"/>
      <c r="AW453" s="26"/>
      <c r="AX453" s="26"/>
      <c r="AY453" s="26"/>
      <c r="AZ453" s="26"/>
      <c r="BA453" s="26"/>
      <c r="BB453" s="26"/>
      <c r="BC453" s="26"/>
      <c r="BD453" s="26"/>
      <c r="BE453" s="26"/>
      <c r="BF453" s="26"/>
      <c r="BG453" s="26"/>
      <c r="BH453" s="26"/>
      <c r="BI453" s="26">
        <f t="shared" si="231"/>
        <v>5000</v>
      </c>
      <c r="BJ453" s="26">
        <f t="shared" si="232"/>
        <v>5000</v>
      </c>
      <c r="BK453" s="26"/>
      <c r="BL453" s="26"/>
      <c r="BM453" s="26">
        <v>20000</v>
      </c>
      <c r="BN453" s="26"/>
      <c r="BO453" s="26"/>
      <c r="BP453" s="26"/>
      <c r="BQ453" s="26"/>
      <c r="BR453" s="26"/>
      <c r="BS453" s="26"/>
      <c r="BT453" s="26"/>
      <c r="BU453" s="26" t="str">
        <f t="shared" si="241"/>
        <v/>
      </c>
      <c r="BV453" s="26"/>
      <c r="BW453" s="26"/>
      <c r="BX453" s="26"/>
      <c r="BY453" s="26"/>
      <c r="BZ453" s="26"/>
      <c r="CA453" s="26"/>
      <c r="CB453" s="26"/>
      <c r="CC453" s="26"/>
      <c r="CD453" s="26"/>
      <c r="CE453" s="26"/>
      <c r="CF453" s="26"/>
      <c r="CG453" s="26" t="str">
        <f t="shared" si="228"/>
        <v/>
      </c>
      <c r="CH453" s="26" t="str">
        <f t="shared" si="228"/>
        <v/>
      </c>
      <c r="CI453" s="26" t="str">
        <f t="shared" si="228"/>
        <v/>
      </c>
      <c r="CJ453" s="26" t="str">
        <f t="shared" si="228"/>
        <v/>
      </c>
      <c r="CK453" s="26" t="str">
        <f t="shared" si="228"/>
        <v/>
      </c>
      <c r="CL453" s="26" t="str">
        <f t="shared" si="228"/>
        <v/>
      </c>
      <c r="CM453" s="26" t="str">
        <f t="shared" si="228"/>
        <v/>
      </c>
      <c r="CN453" s="26" t="str">
        <f t="shared" si="228"/>
        <v/>
      </c>
      <c r="CO453" s="26" t="str">
        <f t="shared" si="228"/>
        <v/>
      </c>
    </row>
    <row r="454" spans="1:93" s="12" customFormat="1" ht="17.25" customHeight="1" x14ac:dyDescent="0.15">
      <c r="A454" s="26">
        <v>31038036</v>
      </c>
      <c r="B454" s="26" t="s">
        <v>1174</v>
      </c>
      <c r="C454" s="26" t="s">
        <v>1157</v>
      </c>
      <c r="D454" s="26">
        <v>16</v>
      </c>
      <c r="E454" s="26" t="str">
        <f t="shared" si="242"/>
        <v>guard1</v>
      </c>
      <c r="F454" s="26">
        <v>8</v>
      </c>
      <c r="G454" s="26" t="s">
        <v>104</v>
      </c>
      <c r="H454" s="26">
        <v>2</v>
      </c>
      <c r="I454" s="26" t="str">
        <f>VLOOKUP($L454,怪物模板!$A:$N,MATCH(角色!I$1,模板表头,0),0)</f>
        <v>phy</v>
      </c>
      <c r="J454" s="26"/>
      <c r="K454" s="26"/>
      <c r="L454" s="26" t="s">
        <v>1174</v>
      </c>
      <c r="M454" s="26" t="str">
        <f>VLOOKUP($L454,怪物模板!$A:$N,MATCH(角色!M$1,模板表头,0),0)</f>
        <v>无对应英雄</v>
      </c>
      <c r="N454" s="26" t="str">
        <f>VLOOKUP($L454,怪物模板!$A:$N,MATCH(角色!N$1,模板表头,0),0)</f>
        <v>统一模板</v>
      </c>
      <c r="O454" s="26" t="s">
        <v>38</v>
      </c>
      <c r="P454" s="26">
        <v>1</v>
      </c>
      <c r="Q454" s="26">
        <v>1</v>
      </c>
      <c r="R454" s="26">
        <f>VLOOKUP(P454,辅助表!$A$2:$B$10,2,FALSE)</f>
        <v>1</v>
      </c>
      <c r="S454" s="26" t="str">
        <f>VLOOKUP($L454,怪物模板!$A:$N,MATCH(角色!S$1,模板表头,0),0)</f>
        <v>chaos</v>
      </c>
      <c r="T454" s="26" t="s">
        <v>39</v>
      </c>
      <c r="U454" s="26" t="s">
        <v>1195</v>
      </c>
      <c r="V454" s="26"/>
      <c r="Y454" s="26"/>
      <c r="Z454" s="26"/>
      <c r="AA454" s="26"/>
      <c r="AB454" s="26">
        <v>99</v>
      </c>
      <c r="AC454" s="26">
        <v>99</v>
      </c>
      <c r="AD454" s="26"/>
      <c r="AE454" s="26">
        <f t="shared" si="229"/>
        <v>3</v>
      </c>
      <c r="AF454" s="26">
        <f t="shared" si="230"/>
        <v>0</v>
      </c>
      <c r="AG454" s="26" t="str">
        <f>VLOOKUP($L454,怪物模板!$A:$N,MATCH(角色!AG$1,模板表头,0),0)</f>
        <v>misc.5skills</v>
      </c>
      <c r="AH454" s="26">
        <f>IF(VLOOKUP($L454,怪物模板!$A:$N,MATCH(角色!AH$1,模板表头,0),0)=0,"",VLOOKUP($L454,怪物模板!$A:$N,MATCH(角色!AH$1,模板表头,0),0))</f>
        <v>11999026</v>
      </c>
      <c r="AI454" s="26">
        <f>IF(VLOOKUP($L454,怪物模板!$A:$N,MATCH(角色!AI$1,模板表头,0),0)=0,"",VLOOKUP($L454,怪物模板!$A:$N,MATCH(角色!AI$1,模板表头,0),0))</f>
        <v>11999027</v>
      </c>
      <c r="AJ454" s="26" t="str">
        <f>IF(VLOOKUP($L454,怪物模板!$A:$N,MATCH(角色!AJ$1,模板表头,0),0)=0,"",VLOOKUP($L454,怪物模板!$A:$N,MATCH(角色!AJ$1,模板表头,0),0))</f>
        <v/>
      </c>
      <c r="AK454" s="26" t="str">
        <f>IF(VLOOKUP($L454,怪物模板!$A:$N,MATCH(角色!AK$1,模板表头,0),0)=0,"",VLOOKUP($L454,怪物模板!$A:$N,MATCH(角色!AK$1,模板表头,0),0))</f>
        <v/>
      </c>
      <c r="AL454" s="26" t="str">
        <f>IF(VLOOKUP($L454,怪物模板!$A:$N,MATCH(角色!AL$1,模板表头,0),0)=0,"",VLOOKUP($L454,怪物模板!$A:$N,MATCH(角色!AL$1,模板表头,0),0))</f>
        <v/>
      </c>
      <c r="AM454" s="26" t="str">
        <f>VLOOKUP($L454,怪物模板!$A:$N,MATCH(角色!AM$1,模板表头,0),0)</f>
        <v>spider</v>
      </c>
      <c r="AN454" s="26">
        <f>IF(T454="monster",0.8,IF(T454="boss",1.3,IF(T454="entity",1,IF(T454="guard",1.5,1))))</f>
        <v>0.8</v>
      </c>
      <c r="AO454" s="26">
        <v>1</v>
      </c>
      <c r="AP454" s="26"/>
      <c r="AQ454" s="26"/>
      <c r="AR454" s="26"/>
      <c r="AS454" s="26"/>
      <c r="AT454" s="26"/>
      <c r="AU454" s="26"/>
      <c r="AV454" s="26"/>
      <c r="AW454" s="26"/>
      <c r="AX454" s="26"/>
      <c r="AY454" s="26"/>
      <c r="AZ454" s="26"/>
      <c r="BA454" s="26"/>
      <c r="BB454" s="26"/>
      <c r="BC454" s="26"/>
      <c r="BD454" s="26"/>
      <c r="BE454" s="26"/>
      <c r="BF454" s="26"/>
      <c r="BG454" s="26"/>
      <c r="BH454" s="26"/>
      <c r="BI454" s="26">
        <f t="shared" si="231"/>
        <v>5000</v>
      </c>
      <c r="BJ454" s="26">
        <f t="shared" si="232"/>
        <v>5000</v>
      </c>
      <c r="BK454" s="26"/>
      <c r="BL454" s="26"/>
      <c r="BM454" s="26">
        <v>20000</v>
      </c>
      <c r="BN454" s="26"/>
      <c r="BO454" s="26"/>
      <c r="BP454" s="26"/>
      <c r="BQ454" s="26"/>
      <c r="BR454" s="26"/>
      <c r="BS454" s="26"/>
      <c r="BT454" s="26"/>
      <c r="BU454" s="26" t="str">
        <f t="shared" si="241"/>
        <v/>
      </c>
      <c r="BV454" s="26"/>
      <c r="BW454" s="26"/>
      <c r="BX454" s="26"/>
      <c r="BY454" s="26"/>
      <c r="BZ454" s="26"/>
      <c r="CA454" s="26"/>
      <c r="CB454" s="26"/>
      <c r="CC454" s="26"/>
      <c r="CD454" s="26"/>
      <c r="CE454" s="26"/>
      <c r="CF454" s="26"/>
      <c r="CG454" s="26" t="str">
        <f t="shared" si="228"/>
        <v/>
      </c>
      <c r="CH454" s="26" t="str">
        <f t="shared" si="228"/>
        <v/>
      </c>
      <c r="CI454" s="26" t="str">
        <f t="shared" si="228"/>
        <v/>
      </c>
      <c r="CJ454" s="26" t="str">
        <f t="shared" si="228"/>
        <v/>
      </c>
      <c r="CK454" s="26" t="str">
        <f t="shared" si="228"/>
        <v/>
      </c>
      <c r="CL454" s="26" t="str">
        <f t="shared" si="228"/>
        <v/>
      </c>
      <c r="CM454" s="26" t="str">
        <f t="shared" si="228"/>
        <v/>
      </c>
      <c r="CN454" s="26" t="str">
        <f t="shared" si="228"/>
        <v/>
      </c>
      <c r="CO454" s="26" t="str">
        <f t="shared" si="228"/>
        <v/>
      </c>
    </row>
    <row r="455" spans="1:93" s="12" customFormat="1" x14ac:dyDescent="0.15">
      <c r="A455" s="26">
        <v>31038037</v>
      </c>
      <c r="B455" s="26" t="s">
        <v>1180</v>
      </c>
      <c r="C455" s="26" t="s">
        <v>1157</v>
      </c>
      <c r="D455" s="26">
        <v>16</v>
      </c>
      <c r="E455" s="26" t="str">
        <f t="shared" si="242"/>
        <v>guard1</v>
      </c>
      <c r="F455" s="26">
        <v>8</v>
      </c>
      <c r="G455" s="26" t="s">
        <v>104</v>
      </c>
      <c r="H455" s="26">
        <v>3</v>
      </c>
      <c r="I455" s="26" t="str">
        <f>VLOOKUP($L455,怪物模板!$A:$N,MATCH(角色!I$1,模板表头,0),0)</f>
        <v>phy</v>
      </c>
      <c r="J455" s="26"/>
      <c r="K455" s="26"/>
      <c r="L455" s="26" t="s">
        <v>1163</v>
      </c>
      <c r="M455" s="26" t="str">
        <f>VLOOKUP($L455,怪物模板!$A:$N,MATCH(角色!M$1,模板表头,0),0)</f>
        <v>精灵游侠</v>
      </c>
      <c r="N455" s="26" t="str">
        <f>VLOOKUP($L455,怪物模板!$A:$N,MATCH(角色!N$1,模板表头,0),0)</f>
        <v>关卡12-3，4技能BOSS版</v>
      </c>
      <c r="O455" s="26" t="s">
        <v>38</v>
      </c>
      <c r="P455" s="26">
        <v>1</v>
      </c>
      <c r="Q455" s="26">
        <v>1</v>
      </c>
      <c r="R455" s="26">
        <f>VLOOKUP(P455,辅助表!$A$2:$B$10,2,FALSE)</f>
        <v>1</v>
      </c>
      <c r="S455" s="26" t="str">
        <f>VLOOKUP($L455,怪物模板!$A:$N,MATCH(角色!S$1,模板表头,0),0)</f>
        <v>alliance</v>
      </c>
      <c r="T455" s="26" t="s">
        <v>39</v>
      </c>
      <c r="U455" s="26" t="s">
        <v>1195</v>
      </c>
      <c r="V455" s="26"/>
      <c r="Y455" s="26"/>
      <c r="Z455" s="26"/>
      <c r="AA455" s="26"/>
      <c r="AB455" s="26">
        <v>99</v>
      </c>
      <c r="AC455" s="26">
        <v>99</v>
      </c>
      <c r="AD455" s="26"/>
      <c r="AE455" s="26">
        <f t="shared" si="229"/>
        <v>3</v>
      </c>
      <c r="AF455" s="26">
        <f t="shared" si="230"/>
        <v>0</v>
      </c>
      <c r="AG455" s="26" t="str">
        <f>VLOOKUP($L455,怪物模板!$A:$N,MATCH(角色!AG$1,模板表头,0),0)</f>
        <v>misc.5skills</v>
      </c>
      <c r="AH455" s="26">
        <f>IF(VLOOKUP($L455,怪物模板!$A:$N,MATCH(角色!AH$1,模板表头,0),0)=0,"",VLOOKUP($L455,怪物模板!$A:$N,MATCH(角色!AH$1,模板表头,0),0))</f>
        <v>11780301</v>
      </c>
      <c r="AI455" s="26">
        <f>IF(VLOOKUP($L455,怪物模板!$A:$N,MATCH(角色!AI$1,模板表头,0),0)=0,"",VLOOKUP($L455,怪物模板!$A:$N,MATCH(角色!AI$1,模板表头,0),0))</f>
        <v>11780302</v>
      </c>
      <c r="AJ455" s="26">
        <f>IF(VLOOKUP($L455,怪物模板!$A:$N,MATCH(角色!AJ$1,模板表头,0),0)=0,"",VLOOKUP($L455,怪物模板!$A:$N,MATCH(角色!AJ$1,模板表头,0),0))</f>
        <v>11780303</v>
      </c>
      <c r="AK455" s="26">
        <f>IF(VLOOKUP($L455,怪物模板!$A:$N,MATCH(角色!AK$1,模板表头,0),0)=0,"",VLOOKUP($L455,怪物模板!$A:$N,MATCH(角色!AK$1,模板表头,0),0))</f>
        <v>11780304</v>
      </c>
      <c r="AL455" s="26" t="str">
        <f>IF(VLOOKUP($L455,怪物模板!$A:$N,MATCH(角色!AL$1,模板表头,0),0)=0,"",VLOOKUP($L455,怪物模板!$A:$N,MATCH(角色!AL$1,模板表头,0),0))</f>
        <v/>
      </c>
      <c r="AM455" s="26" t="str">
        <f>VLOOKUP($L455,怪物模板!$A:$N,MATCH(角色!AM$1,模板表头,0),0)</f>
        <v>elf_assassin_npc</v>
      </c>
      <c r="AN455" s="26">
        <f>IF(T455="monster",0.8,IF(T455="boss",1.3,IF(T455="entity",1,IF(T455="guard",1.5,1))))</f>
        <v>0.8</v>
      </c>
      <c r="AO455" s="26">
        <v>1</v>
      </c>
      <c r="AP455" s="26"/>
      <c r="AQ455" s="26"/>
      <c r="AR455" s="26"/>
      <c r="AS455" s="26"/>
      <c r="AT455" s="26"/>
      <c r="AU455" s="26"/>
      <c r="AV455" s="26"/>
      <c r="AW455" s="26"/>
      <c r="AX455" s="26"/>
      <c r="AY455" s="26"/>
      <c r="AZ455" s="26"/>
      <c r="BA455" s="26"/>
      <c r="BB455" s="26"/>
      <c r="BC455" s="26"/>
      <c r="BD455" s="26"/>
      <c r="BE455" s="26"/>
      <c r="BF455" s="26"/>
      <c r="BG455" s="26"/>
      <c r="BH455" s="26"/>
      <c r="BI455" s="26">
        <f t="shared" si="231"/>
        <v>5000</v>
      </c>
      <c r="BJ455" s="26">
        <f t="shared" si="232"/>
        <v>5000</v>
      </c>
      <c r="BK455" s="26"/>
      <c r="BL455" s="26"/>
      <c r="BM455" s="26">
        <v>20000</v>
      </c>
      <c r="BN455" s="26"/>
      <c r="BO455" s="26"/>
      <c r="BP455" s="26"/>
      <c r="BQ455" s="26"/>
      <c r="BR455" s="26"/>
      <c r="BS455" s="26"/>
      <c r="BT455" s="26"/>
      <c r="BU455" s="26" t="str">
        <f t="shared" si="241"/>
        <v/>
      </c>
      <c r="BV455" s="26"/>
      <c r="BW455" s="26"/>
      <c r="BX455" s="26"/>
      <c r="BY455" s="26"/>
      <c r="BZ455" s="26"/>
      <c r="CA455" s="26"/>
      <c r="CB455" s="26"/>
      <c r="CC455" s="26"/>
      <c r="CD455" s="26"/>
      <c r="CE455" s="26"/>
      <c r="CF455" s="26"/>
      <c r="CG455" s="26" t="str">
        <f t="shared" si="228"/>
        <v/>
      </c>
      <c r="CH455" s="26" t="str">
        <f t="shared" si="228"/>
        <v/>
      </c>
      <c r="CI455" s="26" t="str">
        <f t="shared" si="228"/>
        <v/>
      </c>
      <c r="CJ455" s="26" t="str">
        <f t="shared" si="228"/>
        <v/>
      </c>
      <c r="CK455" s="26" t="str">
        <f t="shared" si="228"/>
        <v/>
      </c>
      <c r="CL455" s="26" t="str">
        <f t="shared" si="228"/>
        <v/>
      </c>
      <c r="CM455" s="26" t="str">
        <f t="shared" si="228"/>
        <v/>
      </c>
      <c r="CN455" s="26" t="str">
        <f t="shared" si="228"/>
        <v/>
      </c>
      <c r="CO455" s="26" t="str">
        <f t="shared" si="228"/>
        <v/>
      </c>
    </row>
    <row r="456" spans="1:93" s="12" customFormat="1" ht="17.25" customHeight="1" x14ac:dyDescent="0.15">
      <c r="A456" s="26">
        <v>31038038</v>
      </c>
      <c r="B456" s="26" t="s">
        <v>164</v>
      </c>
      <c r="C456" s="26" t="s">
        <v>1157</v>
      </c>
      <c r="D456" s="26">
        <v>16</v>
      </c>
      <c r="E456" s="26" t="str">
        <f t="shared" si="242"/>
        <v>guard1</v>
      </c>
      <c r="F456" s="26">
        <v>8</v>
      </c>
      <c r="G456" s="26" t="s">
        <v>105</v>
      </c>
      <c r="H456" s="26">
        <v>4</v>
      </c>
      <c r="I456" s="26" t="str">
        <f>VLOOKUP($L456,怪物模板!$A:$N,MATCH(角色!I$1,模板表头,0),0)</f>
        <v>mag</v>
      </c>
      <c r="J456" s="26"/>
      <c r="K456" s="26"/>
      <c r="L456" s="26" t="s">
        <v>164</v>
      </c>
      <c r="M456" s="26" t="str">
        <f>VLOOKUP($L456,怪物模板!$A:$N,MATCH(角色!M$1,模板表头,0),0)</f>
        <v>蛇头女妖</v>
      </c>
      <c r="N456" s="26" t="str">
        <f>VLOOKUP($L456,怪物模板!$A:$N,MATCH(角色!N$1,模板表头,0),0)</f>
        <v>同英雄技能</v>
      </c>
      <c r="O456" s="26" t="s">
        <v>37</v>
      </c>
      <c r="P456" s="26">
        <v>4</v>
      </c>
      <c r="Q456" s="26">
        <v>3</v>
      </c>
      <c r="R456" s="26">
        <v>3</v>
      </c>
      <c r="S456" s="26" t="str">
        <f>VLOOKUP($L456,怪物模板!$A:$N,MATCH(角色!S$1,模板表头,0),0)</f>
        <v>chaos</v>
      </c>
      <c r="T456" s="26" t="s">
        <v>95</v>
      </c>
      <c r="U456" s="26" t="s">
        <v>1195</v>
      </c>
      <c r="V456" s="26"/>
      <c r="Y456" s="26"/>
      <c r="Z456" s="26"/>
      <c r="AA456" s="26"/>
      <c r="AB456" s="26">
        <v>99</v>
      </c>
      <c r="AC456" s="26">
        <v>99</v>
      </c>
      <c r="AD456" s="26"/>
      <c r="AE456" s="26">
        <f t="shared" si="229"/>
        <v>3</v>
      </c>
      <c r="AF456" s="26">
        <f t="shared" si="230"/>
        <v>0</v>
      </c>
      <c r="AG456" s="26" t="str">
        <f>VLOOKUP($L456,怪物模板!$A:$N,MATCH(角色!AG$1,模板表头,0),0)</f>
        <v>misc.5skills</v>
      </c>
      <c r="AH456" s="26">
        <f>IF(VLOOKUP($L456,怪物模板!$A:$N,MATCH(角色!AH$1,模板表头,0),0)=0,"",VLOOKUP($L456,怪物模板!$A:$N,MATCH(角色!AH$1,模板表头,0),0))</f>
        <v>11660101</v>
      </c>
      <c r="AI456" s="26">
        <f>IF(VLOOKUP($L456,怪物模板!$A:$N,MATCH(角色!AI$1,模板表头,0),0)=0,"",VLOOKUP($L456,怪物模板!$A:$N,MATCH(角色!AI$1,模板表头,0),0))</f>
        <v>11660102</v>
      </c>
      <c r="AJ456" s="26">
        <f>IF(VLOOKUP($L456,怪物模板!$A:$N,MATCH(角色!AJ$1,模板表头,0),0)=0,"",VLOOKUP($L456,怪物模板!$A:$N,MATCH(角色!AJ$1,模板表头,0),0))</f>
        <v>11660103</v>
      </c>
      <c r="AK456" s="26">
        <f>IF(VLOOKUP($L456,怪物模板!$A:$N,MATCH(角色!AK$1,模板表头,0),0)=0,"",VLOOKUP($L456,怪物模板!$A:$N,MATCH(角色!AK$1,模板表头,0),0))</f>
        <v>11660104</v>
      </c>
      <c r="AL456" s="26" t="str">
        <f>IF(VLOOKUP($L456,怪物模板!$A:$N,MATCH(角色!AL$1,模板表头,0),0)=0,"",VLOOKUP($L456,怪物模板!$A:$N,MATCH(角色!AL$1,模板表头,0),0))</f>
        <v/>
      </c>
      <c r="AM456" s="26" t="str">
        <f>VLOOKUP($L456,怪物模板!$A:$N,MATCH(角色!AM$1,模板表头,0),0)</f>
        <v>vashj_npc</v>
      </c>
      <c r="AN456" s="26">
        <v>1</v>
      </c>
      <c r="AO456" s="26">
        <v>1</v>
      </c>
      <c r="AP456" s="26"/>
      <c r="AQ456" s="26"/>
      <c r="AR456" s="26"/>
      <c r="AS456" s="26"/>
      <c r="AT456" s="26"/>
      <c r="AU456" s="26">
        <v>230011</v>
      </c>
      <c r="AV456" s="26"/>
      <c r="AW456" s="26"/>
      <c r="AX456" s="26"/>
      <c r="AY456" s="26"/>
      <c r="AZ456" s="26"/>
      <c r="BA456" s="26"/>
      <c r="BB456" s="26"/>
      <c r="BC456" s="26"/>
      <c r="BD456" s="26"/>
      <c r="BE456" s="26"/>
      <c r="BF456" s="26"/>
      <c r="BG456" s="26"/>
      <c r="BH456" s="26"/>
      <c r="BI456" s="26">
        <f t="shared" si="231"/>
        <v>5000</v>
      </c>
      <c r="BJ456" s="26">
        <f t="shared" si="232"/>
        <v>5000</v>
      </c>
      <c r="BK456" s="26"/>
      <c r="BL456" s="26"/>
      <c r="BM456" s="26">
        <v>20000</v>
      </c>
      <c r="BN456" s="26"/>
      <c r="BO456" s="26"/>
      <c r="BP456" s="26"/>
      <c r="BQ456" s="26"/>
      <c r="BR456" s="26"/>
      <c r="BS456" s="26"/>
      <c r="BT456" s="26"/>
      <c r="BU456" s="26" t="s">
        <v>268</v>
      </c>
      <c r="BV456" s="26"/>
      <c r="BW456" s="26"/>
      <c r="BX456" s="26"/>
      <c r="BY456" s="26"/>
      <c r="BZ456" s="26"/>
      <c r="CA456" s="26"/>
      <c r="CB456" s="26"/>
      <c r="CC456" s="26"/>
      <c r="CD456" s="26"/>
      <c r="CE456" s="26"/>
      <c r="CF456" s="26"/>
      <c r="CG456" s="26">
        <v>5000</v>
      </c>
      <c r="CH456" s="26">
        <v>5000</v>
      </c>
      <c r="CI456" s="26">
        <v>5000</v>
      </c>
      <c r="CJ456" s="26">
        <v>5000</v>
      </c>
      <c r="CK456" s="26">
        <v>5000</v>
      </c>
      <c r="CL456" s="26">
        <v>5000</v>
      </c>
      <c r="CM456" s="26">
        <v>5000</v>
      </c>
      <c r="CN456" s="26">
        <v>5000</v>
      </c>
      <c r="CO456" s="26">
        <v>5000</v>
      </c>
    </row>
    <row r="457" spans="1:93" s="12" customFormat="1" x14ac:dyDescent="0.15">
      <c r="A457" s="26">
        <v>31038039</v>
      </c>
      <c r="B457" s="26" t="s">
        <v>1192</v>
      </c>
      <c r="C457" s="26" t="s">
        <v>1157</v>
      </c>
      <c r="D457" s="26">
        <v>16</v>
      </c>
      <c r="E457" s="26" t="str">
        <f>E454</f>
        <v>guard1</v>
      </c>
      <c r="F457" s="26">
        <v>8</v>
      </c>
      <c r="G457" s="26" t="s">
        <v>106</v>
      </c>
      <c r="H457" s="26">
        <v>2</v>
      </c>
      <c r="I457" s="26" t="str">
        <f>VLOOKUP($L457,怪物模板!$A:$N,MATCH(角色!I$1,模板表头,0),0)</f>
        <v>phy</v>
      </c>
      <c r="J457" s="26"/>
      <c r="K457" s="26"/>
      <c r="L457" s="26" t="s">
        <v>390</v>
      </c>
      <c r="M457" s="26" t="str">
        <f>VLOOKUP($L457,怪物模板!$A:$N,MATCH(角色!M$1,模板表头,0),0)</f>
        <v>无对应英雄</v>
      </c>
      <c r="N457" s="26" t="str">
        <f>VLOOKUP($L457,怪物模板!$A:$N,MATCH(角色!N$1,模板表头,0),0)</f>
        <v>特别BOSS版</v>
      </c>
      <c r="O457" s="26" t="s">
        <v>38</v>
      </c>
      <c r="P457" s="26">
        <v>5</v>
      </c>
      <c r="Q457" s="26">
        <v>3</v>
      </c>
      <c r="R457" s="26">
        <v>3</v>
      </c>
      <c r="S457" s="26" t="str">
        <f>VLOOKUP($L457,怪物模板!$A:$N,MATCH(角色!S$1,模板表头,0),0)</f>
        <v>horde</v>
      </c>
      <c r="T457" s="26" t="s">
        <v>106</v>
      </c>
      <c r="U457" s="26" t="s">
        <v>1204</v>
      </c>
      <c r="V457" s="26"/>
      <c r="Y457" s="26"/>
      <c r="Z457" s="26"/>
      <c r="AA457" s="26"/>
      <c r="AB457" s="26">
        <v>99</v>
      </c>
      <c r="AC457" s="26">
        <v>99</v>
      </c>
      <c r="AD457" s="26"/>
      <c r="AE457" s="26">
        <f t="shared" si="229"/>
        <v>20</v>
      </c>
      <c r="AF457" s="26">
        <f t="shared" si="230"/>
        <v>20</v>
      </c>
      <c r="AG457" s="26" t="str">
        <f>VLOOKUP($L457,怪物模板!$A:$N,MATCH(角色!AG$1,模板表头,0),0)</f>
        <v>melee.taranzhu</v>
      </c>
      <c r="AH457" s="26">
        <f>IF(VLOOKUP($L457,怪物模板!$A:$N,MATCH(角色!AH$1,模板表头,0),0)=0,"",VLOOKUP($L457,怪物模板!$A:$N,MATCH(角色!AH$1,模板表头,0),0))</f>
        <v>11999548</v>
      </c>
      <c r="AI457" s="26">
        <f>IF(VLOOKUP($L457,怪物模板!$A:$N,MATCH(角色!AI$1,模板表头,0),0)=0,"",VLOOKUP($L457,怪物模板!$A:$N,MATCH(角色!AI$1,模板表头,0),0))</f>
        <v>11999522</v>
      </c>
      <c r="AJ457" s="26">
        <f>IF(VLOOKUP($L457,怪物模板!$A:$N,MATCH(角色!AJ$1,模板表头,0),0)=0,"",VLOOKUP($L457,怪物模板!$A:$N,MATCH(角色!AJ$1,模板表头,0),0))</f>
        <v>11999523</v>
      </c>
      <c r="AK457" s="26">
        <f>IF(VLOOKUP($L457,怪物模板!$A:$N,MATCH(角色!AK$1,模板表头,0),0)=0,"",VLOOKUP($L457,怪物模板!$A:$N,MATCH(角色!AK$1,模板表头,0),0))</f>
        <v>11999505</v>
      </c>
      <c r="AL457" s="26" t="str">
        <f>IF(VLOOKUP($L457,怪物模板!$A:$N,MATCH(角色!AL$1,模板表头,0),0)=0,"",VLOOKUP($L457,怪物模板!$A:$N,MATCH(角色!AL$1,模板表头,0),0))</f>
        <v/>
      </c>
      <c r="AM457" s="26" t="str">
        <f>VLOOKUP($L457,怪物模板!$A:$N,MATCH(角色!AM$1,模板表头,0),0)</f>
        <v>taranzhu_boss</v>
      </c>
      <c r="AN457" s="26">
        <v>1.5</v>
      </c>
      <c r="AO457" s="26">
        <v>1</v>
      </c>
      <c r="AP457" s="26"/>
      <c r="AQ457" s="26"/>
      <c r="AR457" s="26"/>
      <c r="AS457" s="26"/>
      <c r="AT457" s="26"/>
      <c r="AU457" s="26">
        <v>230021</v>
      </c>
      <c r="AV457" s="26"/>
      <c r="AW457" s="26"/>
      <c r="AX457" s="26"/>
      <c r="AY457" s="26"/>
      <c r="AZ457" s="26"/>
      <c r="BA457" s="26"/>
      <c r="BB457" s="26"/>
      <c r="BC457" s="26"/>
      <c r="BD457" s="26"/>
      <c r="BE457" s="26"/>
      <c r="BF457" s="26"/>
      <c r="BG457" s="26"/>
      <c r="BH457" s="26"/>
      <c r="BI457" s="26">
        <f t="shared" si="231"/>
        <v>-7000</v>
      </c>
      <c r="BJ457" s="26">
        <f t="shared" si="232"/>
        <v>10000</v>
      </c>
      <c r="BK457" s="26"/>
      <c r="BL457" s="26"/>
      <c r="BM457" s="26">
        <v>20000</v>
      </c>
      <c r="BN457" s="26"/>
      <c r="BO457" s="26"/>
      <c r="BP457" s="26"/>
      <c r="BQ457" s="26"/>
      <c r="BR457" s="26"/>
      <c r="BS457" s="26"/>
      <c r="BT457" s="26"/>
      <c r="BU457" s="26" t="s">
        <v>268</v>
      </c>
      <c r="BV457" s="26"/>
      <c r="BW457" s="26"/>
      <c r="BX457" s="26"/>
      <c r="BY457" s="26"/>
      <c r="BZ457" s="26"/>
      <c r="CA457" s="26"/>
      <c r="CB457" s="26"/>
      <c r="CC457" s="26"/>
      <c r="CD457" s="26"/>
      <c r="CE457" s="26"/>
      <c r="CF457" s="26"/>
      <c r="CG457" s="26">
        <v>5000</v>
      </c>
      <c r="CH457" s="26">
        <v>5000</v>
      </c>
      <c r="CI457" s="26">
        <v>5000</v>
      </c>
      <c r="CJ457" s="26">
        <v>5000</v>
      </c>
      <c r="CK457" s="26">
        <v>5000</v>
      </c>
      <c r="CL457" s="26">
        <v>5000</v>
      </c>
      <c r="CM457" s="26">
        <v>5000</v>
      </c>
      <c r="CN457" s="26">
        <v>5000</v>
      </c>
      <c r="CO457" s="26">
        <v>5000</v>
      </c>
    </row>
    <row r="458" spans="1:93" s="12" customFormat="1" ht="16.5" customHeight="1" x14ac:dyDescent="0.15">
      <c r="A458" s="26">
        <v>31038041</v>
      </c>
      <c r="B458" s="26" t="s">
        <v>40</v>
      </c>
      <c r="C458" s="26" t="s">
        <v>1159</v>
      </c>
      <c r="D458" s="26">
        <v>18</v>
      </c>
      <c r="E458" s="26" t="str">
        <f>E455</f>
        <v>guard1</v>
      </c>
      <c r="F458" s="26">
        <v>9</v>
      </c>
      <c r="G458" s="26" t="s">
        <v>104</v>
      </c>
      <c r="H458" s="26">
        <v>2</v>
      </c>
      <c r="I458" s="26" t="str">
        <f>VLOOKUP($L458,怪物模板!$A:$N,MATCH(角色!I$1,模板表头,0),0)</f>
        <v>phy</v>
      </c>
      <c r="J458" s="26"/>
      <c r="K458" s="26"/>
      <c r="L458" s="26" t="s">
        <v>384</v>
      </c>
      <c r="M458" s="26" t="str">
        <f>VLOOKUP($L458,怪物模板!$A:$N,MATCH(角色!M$1,模板表头,0),0)</f>
        <v>无对应英雄</v>
      </c>
      <c r="N458" s="26" t="str">
        <f>VLOOKUP($L458,怪物模板!$A:$N,MATCH(角色!N$1,模板表头,0),0)</f>
        <v>新增突袭小招，大招改为引导</v>
      </c>
      <c r="O458" s="26" t="s">
        <v>38</v>
      </c>
      <c r="P458" s="26">
        <v>3</v>
      </c>
      <c r="Q458" s="26">
        <v>2</v>
      </c>
      <c r="R458" s="26">
        <f>VLOOKUP(P458,辅助表!$A$2:$B$10,2,FALSE)</f>
        <v>2</v>
      </c>
      <c r="S458" s="26" t="str">
        <f>VLOOKUP($L458,怪物模板!$A:$N,MATCH(角色!S$1,模板表头,0),0)</f>
        <v>horde</v>
      </c>
      <c r="T458" s="26" t="s">
        <v>39</v>
      </c>
      <c r="U458" s="26" t="s">
        <v>1195</v>
      </c>
      <c r="V458" s="26" t="s">
        <v>258</v>
      </c>
      <c r="Y458" s="26"/>
      <c r="Z458" s="26"/>
      <c r="AA458" s="26"/>
      <c r="AB458" s="26">
        <v>99</v>
      </c>
      <c r="AC458" s="26">
        <v>99</v>
      </c>
      <c r="AD458" s="26"/>
      <c r="AE458" s="26">
        <f t="shared" si="229"/>
        <v>3</v>
      </c>
      <c r="AF458" s="26">
        <f t="shared" si="230"/>
        <v>0</v>
      </c>
      <c r="AG458" s="26" t="str">
        <f>VLOOKUP($L458,怪物模板!$A:$N,MATCH(角色!AG$1,模板表头,0),0)</f>
        <v>misc.5skills</v>
      </c>
      <c r="AH458" s="26">
        <f>IF(VLOOKUP($L458,怪物模板!$A:$N,MATCH(角色!AH$1,模板表头,0),0)=0,"",VLOOKUP($L458,怪物模板!$A:$N,MATCH(角色!AH$1,模板表头,0),0))</f>
        <v>11980101</v>
      </c>
      <c r="AI458" s="26">
        <f>IF(VLOOKUP($L458,怪物模板!$A:$N,MATCH(角色!AI$1,模板表头,0),0)=0,"",VLOOKUP($L458,怪物模板!$A:$N,MATCH(角色!AI$1,模板表头,0),0))</f>
        <v>11999536</v>
      </c>
      <c r="AJ458" s="26">
        <f>IF(VLOOKUP($L458,怪物模板!$A:$N,MATCH(角色!AJ$1,模板表头,0),0)=0,"",VLOOKUP($L458,怪物模板!$A:$N,MATCH(角色!AJ$1,模板表头,0),0))</f>
        <v>11999537</v>
      </c>
      <c r="AK458" s="26" t="str">
        <f>IF(VLOOKUP($L458,怪物模板!$A:$N,MATCH(角色!AK$1,模板表头,0),0)=0,"",VLOOKUP($L458,怪物模板!$A:$N,MATCH(角色!AK$1,模板表头,0),0))</f>
        <v/>
      </c>
      <c r="AL458" s="26" t="str">
        <f>IF(VLOOKUP($L458,怪物模板!$A:$N,MATCH(角色!AL$1,模板表头,0),0)=0,"",VLOOKUP($L458,怪物模板!$A:$N,MATCH(角色!AL$1,模板表头,0),0))</f>
        <v/>
      </c>
      <c r="AM458" s="26" t="str">
        <f>VLOOKUP($L458,怪物模板!$A:$N,MATCH(角色!AM$1,模板表头,0),0)</f>
        <v>rogue</v>
      </c>
      <c r="AN458" s="26">
        <f>IF(T458="monster",0.8,IF(T458="boss",1.3,IF(T458="entity",1,IF(T458="guard",1.5,1))))</f>
        <v>0.8</v>
      </c>
      <c r="AO458" s="26">
        <v>1</v>
      </c>
      <c r="AP458" s="26"/>
      <c r="AQ458" s="26"/>
      <c r="AR458" s="26"/>
      <c r="AS458" s="26"/>
      <c r="AT458" s="26"/>
      <c r="AU458" s="26"/>
      <c r="AV458" s="26"/>
      <c r="AW458" s="26"/>
      <c r="AX458" s="26"/>
      <c r="AY458" s="26"/>
      <c r="AZ458" s="26"/>
      <c r="BA458" s="26"/>
      <c r="BB458" s="26"/>
      <c r="BC458" s="26"/>
      <c r="BD458" s="26"/>
      <c r="BE458" s="26"/>
      <c r="BF458" s="26"/>
      <c r="BG458" s="26"/>
      <c r="BH458" s="26"/>
      <c r="BI458" s="26">
        <f t="shared" si="231"/>
        <v>5000</v>
      </c>
      <c r="BJ458" s="26">
        <f t="shared" si="232"/>
        <v>5000</v>
      </c>
      <c r="BK458" s="26"/>
      <c r="BL458" s="26"/>
      <c r="BM458" s="26">
        <v>20000</v>
      </c>
      <c r="BN458" s="26"/>
      <c r="BO458" s="26"/>
      <c r="BP458" s="26"/>
      <c r="BQ458" s="26"/>
      <c r="BR458" s="26"/>
      <c r="BS458" s="26"/>
      <c r="BT458" s="26"/>
      <c r="BU458" s="26" t="str">
        <f t="shared" ref="BU458:BU466" si="243">IF(OR(B458="骷髅战士",B458="骷髅法师"),-0.9,"")</f>
        <v/>
      </c>
      <c r="BV458" s="26"/>
      <c r="BW458" s="26"/>
      <c r="BX458" s="26"/>
      <c r="BY458" s="26"/>
      <c r="BZ458" s="26"/>
      <c r="CA458" s="26"/>
      <c r="CB458" s="26"/>
      <c r="CC458" s="26"/>
      <c r="CD458" s="26"/>
      <c r="CE458" s="26"/>
      <c r="CF458" s="26"/>
      <c r="CG458" s="26" t="str">
        <f t="shared" si="228"/>
        <v/>
      </c>
      <c r="CH458" s="26" t="str">
        <f t="shared" si="228"/>
        <v/>
      </c>
      <c r="CI458" s="26" t="str">
        <f t="shared" si="228"/>
        <v/>
      </c>
      <c r="CJ458" s="26" t="str">
        <f t="shared" si="228"/>
        <v/>
      </c>
      <c r="CK458" s="26" t="str">
        <f t="shared" si="228"/>
        <v/>
      </c>
      <c r="CL458" s="26" t="str">
        <f t="shared" si="228"/>
        <v/>
      </c>
      <c r="CM458" s="26" t="str">
        <f t="shared" si="228"/>
        <v/>
      </c>
      <c r="CN458" s="26" t="str">
        <f t="shared" si="228"/>
        <v/>
      </c>
      <c r="CO458" s="26" t="str">
        <f t="shared" si="228"/>
        <v/>
      </c>
    </row>
    <row r="459" spans="1:93" s="12" customFormat="1" x14ac:dyDescent="0.15">
      <c r="A459" s="26">
        <v>31038042</v>
      </c>
      <c r="B459" s="26" t="s">
        <v>1186</v>
      </c>
      <c r="C459" s="26" t="s">
        <v>1159</v>
      </c>
      <c r="D459" s="26">
        <v>18</v>
      </c>
      <c r="E459" s="26" t="str">
        <f t="shared" si="242"/>
        <v>guard1</v>
      </c>
      <c r="F459" s="26">
        <v>9</v>
      </c>
      <c r="G459" s="26" t="s">
        <v>105</v>
      </c>
      <c r="H459" s="26">
        <v>4</v>
      </c>
      <c r="I459" s="26" t="str">
        <f>VLOOKUP($L459,怪物模板!$A:$N,MATCH(角色!I$1,模板表头,0),0)</f>
        <v>mag</v>
      </c>
      <c r="J459" s="26"/>
      <c r="K459" s="26"/>
      <c r="L459" s="26" t="s">
        <v>1166</v>
      </c>
      <c r="M459" s="26" t="str">
        <f>VLOOKUP($L459,怪物模板!$A:$N,MATCH(角色!M$1,模板表头,0),0)</f>
        <v>嗜血狼人</v>
      </c>
      <c r="N459" s="26" t="str">
        <f>VLOOKUP($L459,怪物模板!$A:$N,MATCH(角色!N$1,模板表头,0),0)</f>
        <v>BOSS4技能版</v>
      </c>
      <c r="O459" s="26" t="s">
        <v>37</v>
      </c>
      <c r="P459" s="26">
        <v>4</v>
      </c>
      <c r="Q459" s="26">
        <v>3</v>
      </c>
      <c r="R459" s="26">
        <f>VLOOKUP(P459,辅助表!$A$2:$B$10,2,FALSE)</f>
        <v>3</v>
      </c>
      <c r="S459" s="26" t="str">
        <f>VLOOKUP($L459,怪物模板!$A:$N,MATCH(角色!S$1,模板表头,0),0)</f>
        <v>horde</v>
      </c>
      <c r="T459" s="26" t="s">
        <v>39</v>
      </c>
      <c r="U459" s="26" t="s">
        <v>1195</v>
      </c>
      <c r="V459" s="26" t="s">
        <v>258</v>
      </c>
      <c r="Y459" s="26"/>
      <c r="Z459" s="26"/>
      <c r="AA459" s="26"/>
      <c r="AB459" s="26">
        <v>99</v>
      </c>
      <c r="AC459" s="26">
        <v>99</v>
      </c>
      <c r="AD459" s="26"/>
      <c r="AE459" s="26">
        <f t="shared" si="229"/>
        <v>3</v>
      </c>
      <c r="AF459" s="26">
        <f t="shared" si="230"/>
        <v>0</v>
      </c>
      <c r="AG459" s="26" t="str">
        <f>VLOOKUP($L459,怪物模板!$A:$N,MATCH(角色!AG$1,模板表头,0),0)</f>
        <v>melee.greymane</v>
      </c>
      <c r="AH459" s="26">
        <f>IF(VLOOKUP($L459,怪物模板!$A:$N,MATCH(角色!AH$1,模板表头,0),0)=0,"",VLOOKUP($L459,怪物模板!$A:$N,MATCH(角色!AH$1,模板表头,0),0))</f>
        <v>11960501</v>
      </c>
      <c r="AI459" s="26">
        <f>IF(VLOOKUP($L459,怪物模板!$A:$N,MATCH(角色!AI$1,模板表头,0),0)=0,"",VLOOKUP($L459,怪物模板!$A:$N,MATCH(角色!AI$1,模板表头,0),0))</f>
        <v>11960502</v>
      </c>
      <c r="AJ459" s="26">
        <f>IF(VLOOKUP($L459,怪物模板!$A:$N,MATCH(角色!AJ$1,模板表头,0),0)=0,"",VLOOKUP($L459,怪物模板!$A:$N,MATCH(角色!AJ$1,模板表头,0),0))</f>
        <v>11960503</v>
      </c>
      <c r="AK459" s="26">
        <f>IF(VLOOKUP($L459,怪物模板!$A:$N,MATCH(角色!AK$1,模板表头,0),0)=0,"",VLOOKUP($L459,怪物模板!$A:$N,MATCH(角色!AK$1,模板表头,0),0))</f>
        <v>11960504</v>
      </c>
      <c r="AL459" s="26" t="str">
        <f>IF(VLOOKUP($L459,怪物模板!$A:$N,MATCH(角色!AL$1,模板表头,0),0)=0,"",VLOOKUP($L459,怪物模板!$A:$N,MATCH(角色!AL$1,模板表头,0),0))</f>
        <v/>
      </c>
      <c r="AM459" s="26" t="str">
        <f>VLOOKUP($L459,怪物模板!$A:$N,MATCH(角色!AM$1,模板表头,0),0)</f>
        <v>greymane_boss</v>
      </c>
      <c r="AN459" s="26">
        <f>IF(T459="monster",0.8,IF(T459="boss",1.3,IF(T459="entity",1,IF(T459="guard",1.5,1))))</f>
        <v>0.8</v>
      </c>
      <c r="AO459" s="26">
        <v>1</v>
      </c>
      <c r="AP459" s="26"/>
      <c r="AQ459" s="26"/>
      <c r="AR459" s="26"/>
      <c r="AS459" s="26"/>
      <c r="AT459" s="26"/>
      <c r="AU459" s="26"/>
      <c r="AV459" s="26"/>
      <c r="AW459" s="26"/>
      <c r="AX459" s="26"/>
      <c r="AY459" s="26"/>
      <c r="AZ459" s="26"/>
      <c r="BA459" s="26"/>
      <c r="BB459" s="26"/>
      <c r="BC459" s="26"/>
      <c r="BD459" s="26"/>
      <c r="BE459" s="26"/>
      <c r="BF459" s="26"/>
      <c r="BG459" s="26"/>
      <c r="BH459" s="26"/>
      <c r="BI459" s="26">
        <f t="shared" si="231"/>
        <v>5000</v>
      </c>
      <c r="BJ459" s="26">
        <f t="shared" si="232"/>
        <v>5000</v>
      </c>
      <c r="BK459" s="26"/>
      <c r="BL459" s="26"/>
      <c r="BM459" s="26">
        <v>20000</v>
      </c>
      <c r="BN459" s="26"/>
      <c r="BO459" s="26"/>
      <c r="BP459" s="26"/>
      <c r="BQ459" s="26"/>
      <c r="BR459" s="26"/>
      <c r="BS459" s="26"/>
      <c r="BT459" s="26"/>
      <c r="BU459" s="26" t="str">
        <f t="shared" si="243"/>
        <v/>
      </c>
      <c r="BV459" s="26"/>
      <c r="BW459" s="26"/>
      <c r="BX459" s="26"/>
      <c r="BY459" s="26"/>
      <c r="BZ459" s="26"/>
      <c r="CA459" s="26"/>
      <c r="CB459" s="26"/>
      <c r="CC459" s="26"/>
      <c r="CD459" s="26"/>
      <c r="CE459" s="26"/>
      <c r="CF459" s="26"/>
      <c r="CG459" s="26" t="str">
        <f t="shared" si="228"/>
        <v/>
      </c>
      <c r="CH459" s="26" t="str">
        <f t="shared" si="228"/>
        <v/>
      </c>
      <c r="CI459" s="26" t="str">
        <f t="shared" si="228"/>
        <v/>
      </c>
      <c r="CJ459" s="26" t="str">
        <f t="shared" si="228"/>
        <v/>
      </c>
      <c r="CK459" s="26" t="str">
        <f t="shared" si="228"/>
        <v/>
      </c>
      <c r="CL459" s="26" t="str">
        <f t="shared" si="228"/>
        <v/>
      </c>
      <c r="CM459" s="26" t="str">
        <f t="shared" si="228"/>
        <v/>
      </c>
      <c r="CN459" s="26" t="str">
        <f t="shared" si="228"/>
        <v/>
      </c>
      <c r="CO459" s="26" t="str">
        <f t="shared" si="228"/>
        <v/>
      </c>
    </row>
    <row r="460" spans="1:93" s="12" customFormat="1" x14ac:dyDescent="0.15">
      <c r="A460" s="26">
        <v>31038046</v>
      </c>
      <c r="B460" s="26" t="s">
        <v>1188</v>
      </c>
      <c r="C460" s="26" t="s">
        <v>1158</v>
      </c>
      <c r="D460" s="26">
        <v>20</v>
      </c>
      <c r="E460" s="26" t="str">
        <f t="shared" si="242"/>
        <v>guard1</v>
      </c>
      <c r="F460" s="26">
        <v>10</v>
      </c>
      <c r="G460" s="26" t="s">
        <v>106</v>
      </c>
      <c r="H460" s="26">
        <v>3</v>
      </c>
      <c r="I460" s="26" t="str">
        <f>VLOOKUP($L460,怪物模板!$A:$N,MATCH(角色!I$1,模板表头,0),0)</f>
        <v>mag</v>
      </c>
      <c r="J460" s="26"/>
      <c r="K460" s="26"/>
      <c r="L460" s="26" t="s">
        <v>1173</v>
      </c>
      <c r="M460" s="26" t="str">
        <f>VLOOKUP($L460,怪物模板!$A:$N,MATCH(角色!M$1,模板表头,0),0)</f>
        <v>娅美蝶</v>
      </c>
      <c r="N460" s="26" t="str">
        <f>VLOOKUP($L460,怪物模板!$A:$N,MATCH(角色!N$1,模板表头,0),0)</f>
        <v>统一BOSS模板</v>
      </c>
      <c r="O460" s="26" t="s">
        <v>37</v>
      </c>
      <c r="P460" s="26">
        <v>7</v>
      </c>
      <c r="Q460" s="26">
        <v>4</v>
      </c>
      <c r="R460" s="26">
        <f>VLOOKUP(P460,辅助表!$A$2:$B$10,2,FALSE)</f>
        <v>4</v>
      </c>
      <c r="S460" s="26" t="str">
        <f>VLOOKUP($L460,怪物模板!$A:$N,MATCH(角色!S$1,模板表头,0),0)</f>
        <v>order</v>
      </c>
      <c r="T460" s="26" t="s">
        <v>27</v>
      </c>
      <c r="U460" s="26" t="s">
        <v>1205</v>
      </c>
      <c r="V460" s="26"/>
      <c r="Y460" s="26"/>
      <c r="Z460" s="26"/>
      <c r="AA460" s="26"/>
      <c r="AB460" s="26">
        <v>99</v>
      </c>
      <c r="AC460" s="26">
        <v>99</v>
      </c>
      <c r="AD460" s="26"/>
      <c r="AE460" s="26">
        <f t="shared" si="229"/>
        <v>20</v>
      </c>
      <c r="AF460" s="26">
        <f t="shared" si="230"/>
        <v>20</v>
      </c>
      <c r="AG460" s="26" t="str">
        <f>VLOOKUP($L460,怪物模板!$A:$N,MATCH(角色!AG$1,模板表头,0),0)</f>
        <v>healer.butterfly</v>
      </c>
      <c r="AH460" s="26">
        <f>IF(VLOOKUP($L460,怪物模板!$A:$N,MATCH(角色!AH$1,模板表头,0),0)=0,"",VLOOKUP($L460,怪物模板!$A:$N,MATCH(角色!AH$1,模板表头,0),0))</f>
        <v>11961301</v>
      </c>
      <c r="AI460" s="26">
        <f>IF(VLOOKUP($L460,怪物模板!$A:$N,MATCH(角色!AI$1,模板表头,0),0)=0,"",VLOOKUP($L460,怪物模板!$A:$N,MATCH(角色!AI$1,模板表头,0),0))</f>
        <v>11961302</v>
      </c>
      <c r="AJ460" s="26">
        <f>IF(VLOOKUP($L460,怪物模板!$A:$N,MATCH(角色!AJ$1,模板表头,0),0)=0,"",VLOOKUP($L460,怪物模板!$A:$N,MATCH(角色!AJ$1,模板表头,0),0))</f>
        <v>11961303</v>
      </c>
      <c r="AK460" s="26">
        <f>IF(VLOOKUP($L460,怪物模板!$A:$N,MATCH(角色!AK$1,模板表头,0),0)=0,"",VLOOKUP($L460,怪物模板!$A:$N,MATCH(角色!AK$1,模板表头,0),0))</f>
        <v>11961304</v>
      </c>
      <c r="AL460" s="26" t="str">
        <f>IF(VLOOKUP($L460,怪物模板!$A:$N,MATCH(角色!AL$1,模板表头,0),0)=0,"",VLOOKUP($L460,怪物模板!$A:$N,MATCH(角色!AL$1,模板表头,0),0))</f>
        <v/>
      </c>
      <c r="AM460" s="26" t="str">
        <f>VLOOKUP($L460,怪物模板!$A:$N,MATCH(角色!AM$1,模板表头,0),0)</f>
        <v>butterfly_hero</v>
      </c>
      <c r="AN460" s="26">
        <v>1.5</v>
      </c>
      <c r="AO460" s="26">
        <v>1</v>
      </c>
      <c r="AP460" s="26"/>
      <c r="AQ460" s="26"/>
      <c r="AR460" s="26" t="s">
        <v>180</v>
      </c>
      <c r="AS460" s="26"/>
      <c r="AT460" s="26"/>
      <c r="AU460" s="26">
        <v>230011</v>
      </c>
      <c r="AV460" s="26"/>
      <c r="AW460" s="26"/>
      <c r="AX460" s="26"/>
      <c r="AY460" s="26"/>
      <c r="AZ460" s="26"/>
      <c r="BA460" s="26"/>
      <c r="BB460" s="26"/>
      <c r="BC460" s="26"/>
      <c r="BD460" s="26"/>
      <c r="BE460" s="26"/>
      <c r="BF460" s="26"/>
      <c r="BG460" s="26"/>
      <c r="BH460" s="26"/>
      <c r="BI460" s="26">
        <f t="shared" si="231"/>
        <v>-7000</v>
      </c>
      <c r="BJ460" s="26">
        <f t="shared" si="232"/>
        <v>10000</v>
      </c>
      <c r="BK460" s="26"/>
      <c r="BL460" s="26"/>
      <c r="BM460" s="26">
        <v>20000</v>
      </c>
      <c r="BN460" s="26"/>
      <c r="BO460" s="26"/>
      <c r="BP460" s="26"/>
      <c r="BQ460" s="26"/>
      <c r="BR460" s="26"/>
      <c r="BS460" s="26"/>
      <c r="BT460" s="26"/>
      <c r="BU460" s="26" t="str">
        <f t="shared" si="243"/>
        <v/>
      </c>
      <c r="BV460" s="26"/>
      <c r="BW460" s="26"/>
      <c r="BX460" s="26"/>
      <c r="BY460" s="26"/>
      <c r="BZ460" s="26"/>
      <c r="CA460" s="26"/>
      <c r="CB460" s="26"/>
      <c r="CC460" s="26"/>
      <c r="CD460" s="26"/>
      <c r="CE460" s="26"/>
      <c r="CF460" s="26"/>
      <c r="CG460" s="26">
        <f t="shared" si="228"/>
        <v>5000</v>
      </c>
      <c r="CH460" s="26">
        <f t="shared" si="228"/>
        <v>5000</v>
      </c>
      <c r="CI460" s="26">
        <f t="shared" si="228"/>
        <v>5000</v>
      </c>
      <c r="CJ460" s="26">
        <f t="shared" si="228"/>
        <v>5000</v>
      </c>
      <c r="CK460" s="26">
        <f t="shared" si="228"/>
        <v>5000</v>
      </c>
      <c r="CL460" s="26">
        <f t="shared" si="228"/>
        <v>5000</v>
      </c>
      <c r="CM460" s="26">
        <f t="shared" si="228"/>
        <v>5000</v>
      </c>
      <c r="CN460" s="26">
        <f t="shared" si="228"/>
        <v>5000</v>
      </c>
      <c r="CO460" s="26">
        <f t="shared" si="228"/>
        <v>5000</v>
      </c>
    </row>
    <row r="461" spans="1:93" s="12" customFormat="1" ht="16.5" customHeight="1" x14ac:dyDescent="0.15">
      <c r="A461" s="26">
        <v>31038047</v>
      </c>
      <c r="B461" s="26" t="s">
        <v>623</v>
      </c>
      <c r="C461" s="26" t="s">
        <v>1158</v>
      </c>
      <c r="D461" s="26">
        <v>20</v>
      </c>
      <c r="E461" s="26" t="str">
        <f t="shared" si="242"/>
        <v>guard1</v>
      </c>
      <c r="F461" s="26">
        <v>10</v>
      </c>
      <c r="G461" s="26" t="s">
        <v>105</v>
      </c>
      <c r="H461" s="26">
        <v>4</v>
      </c>
      <c r="I461" s="26" t="str">
        <f>VLOOKUP($L461,怪物模板!$A:$N,MATCH(角色!I$1,模板表头,0),0)</f>
        <v>mag</v>
      </c>
      <c r="J461" s="26"/>
      <c r="K461" s="26"/>
      <c r="L461" s="26" t="s">
        <v>383</v>
      </c>
      <c r="M461" s="26" t="str">
        <f>VLOOKUP($L461,怪物模板!$A:$N,MATCH(角色!M$1,模板表头,0),0)</f>
        <v>蛇头女妖</v>
      </c>
      <c r="N461" s="26" t="str">
        <f>VLOOKUP($L461,怪物模板!$A:$N,MATCH(角色!N$1,模板表头,0),0)</f>
        <v>BOSS特别4技能版，带禁锢技能，龙卷风必定击飞</v>
      </c>
      <c r="O461" s="26" t="s">
        <v>38</v>
      </c>
      <c r="P461" s="26">
        <v>6</v>
      </c>
      <c r="Q461" s="26">
        <v>3</v>
      </c>
      <c r="R461" s="26">
        <f>VLOOKUP(P461,辅助表!$A$2:$B$10,2,FALSE)</f>
        <v>4</v>
      </c>
      <c r="S461" s="26" t="str">
        <f>VLOOKUP($L461,怪物模板!$A:$N,MATCH(角色!S$1,模板表头,0),0)</f>
        <v>chaos</v>
      </c>
      <c r="T461" s="26" t="s">
        <v>176</v>
      </c>
      <c r="U461" s="26" t="s">
        <v>1195</v>
      </c>
      <c r="V461" s="26"/>
      <c r="Y461" s="26"/>
      <c r="Z461" s="26"/>
      <c r="AA461" s="26"/>
      <c r="AB461" s="26">
        <v>99</v>
      </c>
      <c r="AC461" s="26">
        <v>99</v>
      </c>
      <c r="AD461" s="26"/>
      <c r="AE461" s="26">
        <f t="shared" si="229"/>
        <v>3</v>
      </c>
      <c r="AF461" s="26">
        <f t="shared" si="230"/>
        <v>0</v>
      </c>
      <c r="AG461" s="26" t="str">
        <f>VLOOKUP($L461,怪物模板!$A:$N,MATCH(角色!AG$1,模板表头,0),0)</f>
        <v>misc.5skills</v>
      </c>
      <c r="AH461" s="26">
        <f>IF(VLOOKUP($L461,怪物模板!$A:$N,MATCH(角色!AH$1,模板表头,0),0)=0,"",VLOOKUP($L461,怪物模板!$A:$N,MATCH(角色!AH$1,模板表头,0),0))</f>
        <v>11660101</v>
      </c>
      <c r="AI461" s="26">
        <f>IF(VLOOKUP($L461,怪物模板!$A:$N,MATCH(角色!AI$1,模板表头,0),0)=0,"",VLOOKUP($L461,怪物模板!$A:$N,MATCH(角色!AI$1,模板表头,0),0))</f>
        <v>11999524</v>
      </c>
      <c r="AJ461" s="26">
        <f>IF(VLOOKUP($L461,怪物模板!$A:$N,MATCH(角色!AJ$1,模板表头,0),0)=0,"",VLOOKUP($L461,怪物模板!$A:$N,MATCH(角色!AJ$1,模板表头,0),0))</f>
        <v>11660103</v>
      </c>
      <c r="AK461" s="26">
        <f>IF(VLOOKUP($L461,怪物模板!$A:$N,MATCH(角色!AK$1,模板表头,0),0)=0,"",VLOOKUP($L461,怪物模板!$A:$N,MATCH(角色!AK$1,模板表头,0),0))</f>
        <v>11999529</v>
      </c>
      <c r="AL461" s="26">
        <f>IF(VLOOKUP($L461,怪物模板!$A:$N,MATCH(角色!AL$1,模板表头,0),0)=0,"",VLOOKUP($L461,怪物模板!$A:$N,MATCH(角色!AL$1,模板表头,0),0))</f>
        <v>11999525</v>
      </c>
      <c r="AM461" s="26" t="str">
        <f>VLOOKUP($L461,怪物模板!$A:$N,MATCH(角色!AM$1,模板表头,0),0)</f>
        <v>vashj_boss</v>
      </c>
      <c r="AN461" s="26">
        <v>1</v>
      </c>
      <c r="AO461" s="26">
        <v>1</v>
      </c>
      <c r="AP461" s="26"/>
      <c r="AQ461" s="26"/>
      <c r="AR461" s="26"/>
      <c r="AS461" s="26"/>
      <c r="AT461" s="26"/>
      <c r="AU461" s="26">
        <v>230011</v>
      </c>
      <c r="AV461" s="26"/>
      <c r="AW461" s="26"/>
      <c r="AX461" s="26"/>
      <c r="AY461" s="26"/>
      <c r="AZ461" s="26"/>
      <c r="BA461" s="26"/>
      <c r="BB461" s="26"/>
      <c r="BC461" s="26"/>
      <c r="BD461" s="26"/>
      <c r="BE461" s="26"/>
      <c r="BF461" s="26"/>
      <c r="BG461" s="26"/>
      <c r="BH461" s="26"/>
      <c r="BI461" s="26">
        <f t="shared" si="231"/>
        <v>5000</v>
      </c>
      <c r="BJ461" s="26">
        <f t="shared" si="232"/>
        <v>5000</v>
      </c>
      <c r="BK461" s="26"/>
      <c r="BL461" s="26"/>
      <c r="BM461" s="26">
        <v>20000</v>
      </c>
      <c r="BN461" s="26"/>
      <c r="BO461" s="26"/>
      <c r="BP461" s="26"/>
      <c r="BQ461" s="26"/>
      <c r="BR461" s="26"/>
      <c r="BS461" s="26"/>
      <c r="BT461" s="26"/>
      <c r="BU461" s="26" t="str">
        <f t="shared" si="243"/>
        <v/>
      </c>
      <c r="BV461" s="26"/>
      <c r="BW461" s="26"/>
      <c r="BX461" s="26"/>
      <c r="BY461" s="26"/>
      <c r="BZ461" s="26"/>
      <c r="CA461" s="26"/>
      <c r="CB461" s="26"/>
      <c r="CC461" s="26"/>
      <c r="CD461" s="26"/>
      <c r="CE461" s="26"/>
      <c r="CF461" s="26"/>
      <c r="CG461" s="26" t="str">
        <f t="shared" si="228"/>
        <v/>
      </c>
      <c r="CH461" s="26" t="str">
        <f t="shared" si="228"/>
        <v/>
      </c>
      <c r="CI461" s="26" t="str">
        <f t="shared" si="228"/>
        <v/>
      </c>
      <c r="CJ461" s="26" t="str">
        <f t="shared" si="228"/>
        <v/>
      </c>
      <c r="CK461" s="26" t="str">
        <f t="shared" si="228"/>
        <v/>
      </c>
      <c r="CL461" s="26" t="str">
        <f t="shared" si="228"/>
        <v/>
      </c>
      <c r="CM461" s="26" t="str">
        <f t="shared" si="228"/>
        <v/>
      </c>
      <c r="CN461" s="26" t="str">
        <f t="shared" si="228"/>
        <v/>
      </c>
      <c r="CO461" s="26" t="str">
        <f t="shared" si="228"/>
        <v/>
      </c>
    </row>
    <row r="462" spans="1:93" s="12" customFormat="1" x14ac:dyDescent="0.15">
      <c r="A462" s="26">
        <v>31038048</v>
      </c>
      <c r="B462" s="26" t="s">
        <v>1189</v>
      </c>
      <c r="C462" s="26" t="s">
        <v>1158</v>
      </c>
      <c r="D462" s="26">
        <v>20</v>
      </c>
      <c r="E462" s="26" t="str">
        <f t="shared" si="242"/>
        <v>guard1</v>
      </c>
      <c r="F462" s="26">
        <v>10</v>
      </c>
      <c r="G462" s="26" t="s">
        <v>106</v>
      </c>
      <c r="H462" s="26">
        <v>2</v>
      </c>
      <c r="I462" s="26" t="str">
        <f>VLOOKUP($L462,怪物模板!$A:$N,MATCH(角色!I$1,模板表头,0),0)</f>
        <v>phy</v>
      </c>
      <c r="J462" s="26"/>
      <c r="K462" s="26"/>
      <c r="L462" s="18" t="s">
        <v>1172</v>
      </c>
      <c r="M462" s="26" t="str">
        <f>VLOOKUP($L462,怪物模板!$A:$N,MATCH(角色!M$1,模板表头,0),0)</f>
        <v>刀锋女皇</v>
      </c>
      <c r="N462" s="26" t="str">
        <f>VLOOKUP($L462,怪物模板!$A:$N,MATCH(角色!N$1,模板表头,0),0)</f>
        <v>关卡8-10，4技能BOSS版</v>
      </c>
      <c r="O462" s="26" t="s">
        <v>38</v>
      </c>
      <c r="P462" s="26">
        <v>5</v>
      </c>
      <c r="Q462" s="26">
        <v>3</v>
      </c>
      <c r="R462" s="26">
        <f>VLOOKUP(P462,辅助表!$A$2:$B$10,2,FALSE)</f>
        <v>3</v>
      </c>
      <c r="S462" s="26" t="str">
        <f>VLOOKUP($L462,怪物模板!$A:$N,MATCH(角色!S$1,模板表头,0),0)</f>
        <v>chaos</v>
      </c>
      <c r="T462" s="26" t="s">
        <v>27</v>
      </c>
      <c r="U462" s="26" t="s">
        <v>1206</v>
      </c>
      <c r="V462" s="26"/>
      <c r="Y462" s="26"/>
      <c r="Z462" s="26"/>
      <c r="AA462" s="26"/>
      <c r="AB462" s="26">
        <v>99</v>
      </c>
      <c r="AC462" s="26">
        <v>99</v>
      </c>
      <c r="AD462" s="26"/>
      <c r="AE462" s="26">
        <f t="shared" si="229"/>
        <v>20</v>
      </c>
      <c r="AF462" s="26">
        <f t="shared" si="230"/>
        <v>20</v>
      </c>
      <c r="AG462" s="26" t="str">
        <f>VLOOKUP($L462,怪物模板!$A:$N,MATCH(角色!AG$1,模板表头,0),0)</f>
        <v>misc.5skills_is_enemy_there</v>
      </c>
      <c r="AH462" s="26">
        <f>IF(VLOOKUP($L462,怪物模板!$A:$N,MATCH(角色!AH$1,模板表头,0),0)=0,"",VLOOKUP($L462,怪物模板!$A:$N,MATCH(角色!AH$1,模板表头,0),0))</f>
        <v>11660701</v>
      </c>
      <c r="AI462" s="26">
        <f>IF(VLOOKUP($L462,怪物模板!$A:$N,MATCH(角色!AI$1,模板表头,0),0)=0,"",VLOOKUP($L462,怪物模板!$A:$N,MATCH(角色!AI$1,模板表头,0),0))</f>
        <v>11660702</v>
      </c>
      <c r="AJ462" s="26">
        <f>IF(VLOOKUP($L462,怪物模板!$A:$N,MATCH(角色!AJ$1,模板表头,0),0)=0,"",VLOOKUP($L462,怪物模板!$A:$N,MATCH(角色!AJ$1,模板表头,0),0))</f>
        <v>11660703</v>
      </c>
      <c r="AK462" s="26">
        <f>IF(VLOOKUP($L462,怪物模板!$A:$N,MATCH(角色!AK$1,模板表头,0),0)=0,"",VLOOKUP($L462,怪物模板!$A:$N,MATCH(角色!AK$1,模板表头,0),0))</f>
        <v>11660704</v>
      </c>
      <c r="AL462" s="26" t="str">
        <f>IF(VLOOKUP($L462,怪物模板!$A:$N,MATCH(角色!AL$1,模板表头,0),0)=0,"",VLOOKUP($L462,怪物模板!$A:$N,MATCH(角色!AL$1,模板表头,0),0))</f>
        <v/>
      </c>
      <c r="AM462" s="26" t="str">
        <f>VLOOKUP($L462,怪物模板!$A:$N,MATCH(角色!AM$1,模板表头,0),0)</f>
        <v>queen_of_blades</v>
      </c>
      <c r="AN462" s="26">
        <v>1</v>
      </c>
      <c r="AO462" s="26">
        <v>1</v>
      </c>
      <c r="AP462" s="26"/>
      <c r="AQ462" s="26"/>
      <c r="AR462" s="26"/>
      <c r="AS462" s="26"/>
      <c r="AT462" s="26"/>
      <c r="AU462" s="26">
        <v>230021</v>
      </c>
      <c r="AV462" s="26"/>
      <c r="AW462" s="26"/>
      <c r="AX462" s="26"/>
      <c r="AY462" s="26"/>
      <c r="AZ462" s="26"/>
      <c r="BA462" s="26"/>
      <c r="BB462" s="26"/>
      <c r="BC462" s="26"/>
      <c r="BD462" s="26"/>
      <c r="BE462" s="26"/>
      <c r="BF462" s="26"/>
      <c r="BG462" s="26"/>
      <c r="BH462" s="26"/>
      <c r="BI462" s="26">
        <f t="shared" si="231"/>
        <v>-7000</v>
      </c>
      <c r="BJ462" s="26">
        <f t="shared" si="232"/>
        <v>10000</v>
      </c>
      <c r="BK462" s="26"/>
      <c r="BL462" s="26"/>
      <c r="BM462" s="26">
        <v>20000</v>
      </c>
      <c r="BN462" s="26"/>
      <c r="BO462" s="26"/>
      <c r="BP462" s="26"/>
      <c r="BQ462" s="26"/>
      <c r="BR462" s="26"/>
      <c r="BS462" s="26"/>
      <c r="BT462" s="26"/>
      <c r="BU462" s="26" t="str">
        <f t="shared" si="243"/>
        <v/>
      </c>
      <c r="BV462" s="26"/>
      <c r="BW462" s="26"/>
      <c r="BX462" s="26"/>
      <c r="BY462" s="26"/>
      <c r="BZ462" s="26"/>
      <c r="CA462" s="26"/>
      <c r="CB462" s="26"/>
      <c r="CC462" s="26"/>
      <c r="CD462" s="26"/>
      <c r="CE462" s="26"/>
      <c r="CF462" s="26"/>
      <c r="CG462" s="26">
        <f t="shared" si="228"/>
        <v>5000</v>
      </c>
      <c r="CH462" s="26">
        <f t="shared" si="228"/>
        <v>5000</v>
      </c>
      <c r="CI462" s="26">
        <f t="shared" si="228"/>
        <v>5000</v>
      </c>
      <c r="CJ462" s="26">
        <f t="shared" si="228"/>
        <v>5000</v>
      </c>
      <c r="CK462" s="26">
        <f t="shared" si="228"/>
        <v>5000</v>
      </c>
      <c r="CL462" s="26">
        <f t="shared" si="228"/>
        <v>5000</v>
      </c>
      <c r="CM462" s="26">
        <f t="shared" si="228"/>
        <v>5000</v>
      </c>
      <c r="CN462" s="26">
        <f t="shared" si="228"/>
        <v>5000</v>
      </c>
      <c r="CO462" s="26">
        <f t="shared" si="228"/>
        <v>5000</v>
      </c>
    </row>
    <row r="463" spans="1:93" s="12" customFormat="1" x14ac:dyDescent="0.15">
      <c r="A463" s="26">
        <v>31038049</v>
      </c>
      <c r="B463" s="26" t="s">
        <v>1191</v>
      </c>
      <c r="C463" s="26" t="s">
        <v>1158</v>
      </c>
      <c r="D463" s="26">
        <v>20</v>
      </c>
      <c r="E463" s="26" t="str">
        <f t="shared" si="242"/>
        <v>guard1</v>
      </c>
      <c r="F463" s="26">
        <v>10</v>
      </c>
      <c r="G463" s="26" t="s">
        <v>105</v>
      </c>
      <c r="H463" s="26">
        <v>4</v>
      </c>
      <c r="I463" s="26" t="str">
        <f>VLOOKUP($L463,怪物模板!$A:$N,MATCH(角色!I$1,模板表头,0),0)</f>
        <v>phy</v>
      </c>
      <c r="J463" s="26"/>
      <c r="K463" s="26"/>
      <c r="L463" s="26" t="s">
        <v>390</v>
      </c>
      <c r="M463" s="26" t="str">
        <f>VLOOKUP($L463,怪物模板!$A:$N,MATCH(角色!M$1,模板表头,0),0)</f>
        <v>无对应英雄</v>
      </c>
      <c r="N463" s="26" t="str">
        <f>VLOOKUP($L463,怪物模板!$A:$N,MATCH(角色!N$1,模板表头,0),0)</f>
        <v>特别BOSS版</v>
      </c>
      <c r="O463" s="26" t="s">
        <v>37</v>
      </c>
      <c r="P463" s="26">
        <v>4</v>
      </c>
      <c r="Q463" s="26">
        <v>3</v>
      </c>
      <c r="R463" s="26">
        <f>VLOOKUP(P463,辅助表!$A$2:$B$10,2,FALSE)</f>
        <v>3</v>
      </c>
      <c r="S463" s="26" t="str">
        <f>VLOOKUP($L463,怪物模板!$A:$N,MATCH(角色!S$1,模板表头,0),0)</f>
        <v>horde</v>
      </c>
      <c r="T463" s="26" t="s">
        <v>176</v>
      </c>
      <c r="U463" s="26" t="s">
        <v>1195</v>
      </c>
      <c r="V463" s="26"/>
      <c r="Y463" s="26"/>
      <c r="Z463" s="26"/>
      <c r="AA463" s="26"/>
      <c r="AB463" s="26">
        <v>99</v>
      </c>
      <c r="AC463" s="26">
        <v>99</v>
      </c>
      <c r="AD463" s="26"/>
      <c r="AE463" s="26">
        <f t="shared" si="229"/>
        <v>3</v>
      </c>
      <c r="AF463" s="26">
        <f t="shared" si="230"/>
        <v>0</v>
      </c>
      <c r="AG463" s="26" t="str">
        <f>VLOOKUP($L463,怪物模板!$A:$N,MATCH(角色!AG$1,模板表头,0),0)</f>
        <v>melee.taranzhu</v>
      </c>
      <c r="AH463" s="26">
        <f>IF(VLOOKUP($L463,怪物模板!$A:$N,MATCH(角色!AH$1,模板表头,0),0)=0,"",VLOOKUP($L463,怪物模板!$A:$N,MATCH(角色!AH$1,模板表头,0),0))</f>
        <v>11999548</v>
      </c>
      <c r="AI463" s="26">
        <f>IF(VLOOKUP($L463,怪物模板!$A:$N,MATCH(角色!AI$1,模板表头,0),0)=0,"",VLOOKUP($L463,怪物模板!$A:$N,MATCH(角色!AI$1,模板表头,0),0))</f>
        <v>11999522</v>
      </c>
      <c r="AJ463" s="26">
        <f>IF(VLOOKUP($L463,怪物模板!$A:$N,MATCH(角色!AJ$1,模板表头,0),0)=0,"",VLOOKUP($L463,怪物模板!$A:$N,MATCH(角色!AJ$1,模板表头,0),0))</f>
        <v>11999523</v>
      </c>
      <c r="AK463" s="26">
        <f>IF(VLOOKUP($L463,怪物模板!$A:$N,MATCH(角色!AK$1,模板表头,0),0)=0,"",VLOOKUP($L463,怪物模板!$A:$N,MATCH(角色!AK$1,模板表头,0),0))</f>
        <v>11999505</v>
      </c>
      <c r="AL463" s="26" t="str">
        <f>IF(VLOOKUP($L463,怪物模板!$A:$N,MATCH(角色!AL$1,模板表头,0),0)=0,"",VLOOKUP($L463,怪物模板!$A:$N,MATCH(角色!AL$1,模板表头,0),0))</f>
        <v/>
      </c>
      <c r="AM463" s="26" t="str">
        <f>VLOOKUP($L463,怪物模板!$A:$N,MATCH(角色!AM$1,模板表头,0),0)</f>
        <v>taranzhu_boss</v>
      </c>
      <c r="AN463" s="26">
        <v>1</v>
      </c>
      <c r="AO463" s="26">
        <v>1</v>
      </c>
      <c r="AP463" s="26"/>
      <c r="AQ463" s="26"/>
      <c r="AR463" s="26"/>
      <c r="AS463" s="26"/>
      <c r="AT463" s="26"/>
      <c r="AU463" s="26">
        <v>230011</v>
      </c>
      <c r="AV463" s="26"/>
      <c r="AW463" s="26"/>
      <c r="AX463" s="26"/>
      <c r="AY463" s="26"/>
      <c r="AZ463" s="26"/>
      <c r="BA463" s="26"/>
      <c r="BB463" s="26"/>
      <c r="BC463" s="26"/>
      <c r="BD463" s="26"/>
      <c r="BE463" s="26"/>
      <c r="BF463" s="26"/>
      <c r="BG463" s="26"/>
      <c r="BH463" s="26"/>
      <c r="BI463" s="26">
        <f t="shared" si="231"/>
        <v>5000</v>
      </c>
      <c r="BJ463" s="26">
        <f t="shared" si="232"/>
        <v>5000</v>
      </c>
      <c r="BK463" s="26"/>
      <c r="BL463" s="26"/>
      <c r="BM463" s="26">
        <v>20000</v>
      </c>
      <c r="BN463" s="26"/>
      <c r="BO463" s="26"/>
      <c r="BP463" s="26"/>
      <c r="BQ463" s="26"/>
      <c r="BR463" s="26"/>
      <c r="BS463" s="26"/>
      <c r="BT463" s="26"/>
      <c r="BU463" s="26" t="str">
        <f t="shared" si="243"/>
        <v/>
      </c>
      <c r="BV463" s="26"/>
      <c r="BW463" s="26"/>
      <c r="BX463" s="26"/>
      <c r="BY463" s="26"/>
      <c r="BZ463" s="26"/>
      <c r="CA463" s="26"/>
      <c r="CB463" s="26"/>
      <c r="CC463" s="26"/>
      <c r="CD463" s="26"/>
      <c r="CE463" s="26"/>
      <c r="CF463" s="26"/>
      <c r="CG463" s="26" t="str">
        <f t="shared" si="228"/>
        <v/>
      </c>
      <c r="CH463" s="26" t="str">
        <f t="shared" si="228"/>
        <v/>
      </c>
      <c r="CI463" s="26" t="str">
        <f t="shared" si="228"/>
        <v/>
      </c>
      <c r="CJ463" s="26" t="str">
        <f t="shared" si="228"/>
        <v/>
      </c>
      <c r="CK463" s="26" t="str">
        <f t="shared" si="228"/>
        <v/>
      </c>
      <c r="CL463" s="26" t="str">
        <f t="shared" si="228"/>
        <v/>
      </c>
      <c r="CM463" s="26" t="str">
        <f t="shared" si="228"/>
        <v/>
      </c>
      <c r="CN463" s="26" t="str">
        <f t="shared" si="228"/>
        <v/>
      </c>
      <c r="CO463" s="26" t="str">
        <f t="shared" si="228"/>
        <v/>
      </c>
    </row>
    <row r="464" spans="1:93" s="12" customFormat="1" ht="16.5" customHeight="1" x14ac:dyDescent="0.15">
      <c r="A464" s="26">
        <v>31038051</v>
      </c>
      <c r="B464" s="26" t="s">
        <v>1161</v>
      </c>
      <c r="C464" s="26" t="s">
        <v>249</v>
      </c>
      <c r="D464" s="26">
        <v>1</v>
      </c>
      <c r="E464" s="26" t="str">
        <f t="shared" si="242"/>
        <v>guard1</v>
      </c>
      <c r="F464" s="26">
        <v>1</v>
      </c>
      <c r="G464" s="26" t="s">
        <v>105</v>
      </c>
      <c r="H464" s="26">
        <v>1</v>
      </c>
      <c r="I464" s="26" t="str">
        <f>VLOOKUP($L464,怪物模板!$A:$N,MATCH(角色!I$1,模板表头,0),0)</f>
        <v>mag</v>
      </c>
      <c r="J464" s="26"/>
      <c r="K464" s="26" t="s">
        <v>443</v>
      </c>
      <c r="L464" s="26" t="s">
        <v>1160</v>
      </c>
      <c r="M464" s="26" t="str">
        <f>VLOOKUP($L464,怪物模板!$A:$N,MATCH(角色!M$1,模板表头,0),0)</f>
        <v>雅典娜</v>
      </c>
      <c r="N464" s="26" t="str">
        <f>VLOOKUP($L464,怪物模板!$A:$N,MATCH(角色!N$1,模板表头,0),0)</f>
        <v>关卡14-10，4技能BOSS版</v>
      </c>
      <c r="O464" s="26" t="s">
        <v>37</v>
      </c>
      <c r="P464" s="26">
        <v>1</v>
      </c>
      <c r="Q464" s="26">
        <v>5</v>
      </c>
      <c r="R464" s="26">
        <f>VLOOKUP(P464,辅助表!$A$2:$B$10,2,FALSE)</f>
        <v>1</v>
      </c>
      <c r="S464" s="26" t="str">
        <f>VLOOKUP($L464,怪物模板!$A:$N,MATCH(角色!S$1,模板表头,0),0)</f>
        <v>order</v>
      </c>
      <c r="T464" s="26" t="s">
        <v>95</v>
      </c>
      <c r="U464" s="26" t="s">
        <v>1195</v>
      </c>
      <c r="V464" s="26" t="s">
        <v>24</v>
      </c>
      <c r="W464" s="26" t="s">
        <v>170</v>
      </c>
      <c r="X464" s="26"/>
      <c r="Y464" s="26">
        <v>13999548</v>
      </c>
      <c r="Z464" s="26"/>
      <c r="AA464" s="26"/>
      <c r="AB464" s="26">
        <v>99</v>
      </c>
      <c r="AC464" s="26">
        <v>99</v>
      </c>
      <c r="AD464" s="26"/>
      <c r="AE464" s="26">
        <f t="shared" si="229"/>
        <v>3</v>
      </c>
      <c r="AF464" s="26">
        <f t="shared" si="230"/>
        <v>0</v>
      </c>
      <c r="AG464" s="26" t="str">
        <f>VLOOKUP($L464,怪物模板!$A:$N,MATCH(角色!AG$1,模板表头,0),0)</f>
        <v>range.athena</v>
      </c>
      <c r="AH464" s="26">
        <f>IF(VLOOKUP($L464,怪物模板!$A:$N,MATCH(角色!AH$1,模板表头,0),0)=0,"",VLOOKUP($L464,怪物模板!$A:$N,MATCH(角色!AH$1,模板表头,0),0))</f>
        <v>11760801</v>
      </c>
      <c r="AI464" s="26">
        <f>IF(VLOOKUP($L464,怪物模板!$A:$N,MATCH(角色!AI$1,模板表头,0),0)=0,"",VLOOKUP($L464,怪物模板!$A:$N,MATCH(角色!AI$1,模板表头,0),0))</f>
        <v>11760802</v>
      </c>
      <c r="AJ464" s="26">
        <f>IF(VLOOKUP($L464,怪物模板!$A:$N,MATCH(角色!AJ$1,模板表头,0),0)=0,"",VLOOKUP($L464,怪物模板!$A:$N,MATCH(角色!AJ$1,模板表头,0),0))</f>
        <v>11760803</v>
      </c>
      <c r="AK464" s="26">
        <f>IF(VLOOKUP($L464,怪物模板!$A:$N,MATCH(角色!AK$1,模板表头,0),0)=0,"",VLOOKUP($L464,怪物模板!$A:$N,MATCH(角色!AK$1,模板表头,0),0))</f>
        <v>11760804</v>
      </c>
      <c r="AL464" s="26" t="str">
        <f>IF(VLOOKUP($L464,怪物模板!$A:$N,MATCH(角色!AL$1,模板表头,0),0)=0,"",VLOOKUP($L464,怪物模板!$A:$N,MATCH(角色!AL$1,模板表头,0),0))</f>
        <v/>
      </c>
      <c r="AM464" s="26" t="str">
        <f>VLOOKUP($L464,怪物模板!$A:$N,MATCH(角色!AM$1,模板表头,0),0)</f>
        <v>athena</v>
      </c>
      <c r="AN464" s="26">
        <v>1.2</v>
      </c>
      <c r="AO464" s="26">
        <v>1</v>
      </c>
      <c r="AP464" s="26" t="s">
        <v>250</v>
      </c>
      <c r="AQ464" s="26"/>
      <c r="AR464" s="26"/>
      <c r="AS464" s="26"/>
      <c r="AT464" s="26">
        <v>92430405</v>
      </c>
      <c r="AU464" s="26"/>
      <c r="AV464" s="26"/>
      <c r="AW464" s="26"/>
      <c r="AX464" s="26"/>
      <c r="AY464" s="26"/>
      <c r="AZ464" s="26"/>
      <c r="BA464" s="26"/>
      <c r="BB464" s="26"/>
      <c r="BC464" s="26"/>
      <c r="BD464" s="26"/>
      <c r="BE464" s="26"/>
      <c r="BF464" s="26"/>
      <c r="BG464" s="26"/>
      <c r="BH464" s="26"/>
      <c r="BI464" s="26">
        <v>20000</v>
      </c>
      <c r="BJ464" s="26"/>
      <c r="BK464" s="26"/>
      <c r="BL464" s="26"/>
      <c r="BM464" s="26">
        <v>0</v>
      </c>
      <c r="BN464" s="26"/>
      <c r="BO464" s="26"/>
      <c r="BP464" s="26"/>
      <c r="BQ464" s="26"/>
      <c r="BR464" s="26"/>
      <c r="BS464" s="26"/>
      <c r="BT464" s="26"/>
      <c r="BU464" s="26" t="str">
        <f t="shared" si="243"/>
        <v/>
      </c>
      <c r="BV464" s="26"/>
      <c r="BW464" s="26"/>
      <c r="BX464" s="26"/>
      <c r="BY464" s="26"/>
      <c r="BZ464" s="26"/>
      <c r="CA464" s="26"/>
      <c r="CB464" s="26"/>
      <c r="CC464" s="26"/>
      <c r="CD464" s="26"/>
      <c r="CE464" s="26"/>
      <c r="CF464" s="26"/>
      <c r="CG464" s="26" t="str">
        <f t="shared" si="228"/>
        <v/>
      </c>
      <c r="CH464" s="26" t="str">
        <f t="shared" si="228"/>
        <v/>
      </c>
      <c r="CI464" s="26" t="str">
        <f t="shared" si="228"/>
        <v/>
      </c>
      <c r="CJ464" s="26" t="str">
        <f t="shared" si="228"/>
        <v/>
      </c>
      <c r="CK464" s="26" t="str">
        <f t="shared" si="228"/>
        <v/>
      </c>
      <c r="CL464" s="26" t="str">
        <f t="shared" si="228"/>
        <v/>
      </c>
      <c r="CM464" s="26" t="str">
        <f t="shared" si="228"/>
        <v/>
      </c>
      <c r="CN464" s="26" t="str">
        <f t="shared" si="228"/>
        <v/>
      </c>
      <c r="CO464" s="26" t="str">
        <f t="shared" si="228"/>
        <v/>
      </c>
    </row>
    <row r="465" spans="1:93" s="12" customFormat="1" ht="16.5" customHeight="1" x14ac:dyDescent="0.15">
      <c r="A465" s="26">
        <v>31038052</v>
      </c>
      <c r="B465" s="26" t="s">
        <v>137</v>
      </c>
      <c r="C465" s="26"/>
      <c r="D465" s="26">
        <v>1</v>
      </c>
      <c r="E465" s="26" t="str">
        <f t="shared" si="242"/>
        <v>guard1</v>
      </c>
      <c r="F465" s="26">
        <v>1</v>
      </c>
      <c r="G465" s="26" t="s">
        <v>104</v>
      </c>
      <c r="H465" s="26">
        <v>1</v>
      </c>
      <c r="I465" s="26" t="str">
        <f>VLOOKUP($L465,怪物模板!$A:$N,MATCH(角色!I$1,模板表头,0),0)</f>
        <v>mag</v>
      </c>
      <c r="J465" s="26"/>
      <c r="K465" s="26" t="s">
        <v>253</v>
      </c>
      <c r="L465" s="26" t="s">
        <v>396</v>
      </c>
      <c r="M465" s="26" t="str">
        <f>VLOOKUP($L465,怪物模板!$A:$N,MATCH(角色!M$1,模板表头,0),0)</f>
        <v>无对应英雄</v>
      </c>
      <c r="N465" s="26" t="str">
        <f>VLOOKUP($L465,怪物模板!$A:$N,MATCH(角色!N$1,模板表头,0),0)</f>
        <v>统一模板</v>
      </c>
      <c r="O465" s="26" t="s">
        <v>38</v>
      </c>
      <c r="P465" s="26">
        <v>1</v>
      </c>
      <c r="Q465" s="26">
        <v>1</v>
      </c>
      <c r="R465" s="26">
        <f>VLOOKUP(P465,[2]辅助表!$A$2:$B$10,2,FALSE)</f>
        <v>1</v>
      </c>
      <c r="S465" s="26" t="str">
        <f>VLOOKUP($L465,怪物模板!$A:$N,MATCH(角色!S$1,模板表头,0),0)</f>
        <v>order</v>
      </c>
      <c r="T465" s="26" t="s">
        <v>95</v>
      </c>
      <c r="U465" s="26" t="s">
        <v>1207</v>
      </c>
      <c r="V465" s="26" t="s">
        <v>24</v>
      </c>
      <c r="W465" s="26" t="s">
        <v>139</v>
      </c>
      <c r="X465" s="26"/>
      <c r="Y465" s="26"/>
      <c r="Z465" s="26"/>
      <c r="AA465" s="26"/>
      <c r="AB465" s="26">
        <v>4</v>
      </c>
      <c r="AC465" s="26">
        <v>6</v>
      </c>
      <c r="AD465" s="26"/>
      <c r="AE465" s="26">
        <f t="shared" si="229"/>
        <v>3</v>
      </c>
      <c r="AF465" s="26">
        <f t="shared" si="230"/>
        <v>0</v>
      </c>
      <c r="AG465" s="26" t="str">
        <f>VLOOKUP($L465,怪物模板!$A:$N,MATCH(角色!AG$1,模板表头,0),0)</f>
        <v>misc.entity</v>
      </c>
      <c r="AH465" s="26" t="str">
        <f>IF(VLOOKUP($L465,怪物模板!$A:$N,MATCH(角色!AH$1,模板表头,0),0)=0,"",VLOOKUP($L465,怪物模板!$A:$N,MATCH(角色!AH$1,模板表头,0),0))</f>
        <v/>
      </c>
      <c r="AI465" s="26" t="str">
        <f>IF(VLOOKUP($L465,怪物模板!$A:$N,MATCH(角色!AI$1,模板表头,0),0)=0,"",VLOOKUP($L465,怪物模板!$A:$N,MATCH(角色!AI$1,模板表头,0),0))</f>
        <v/>
      </c>
      <c r="AJ465" s="26" t="str">
        <f>IF(VLOOKUP($L465,怪物模板!$A:$N,MATCH(角色!AJ$1,模板表头,0),0)=0,"",VLOOKUP($L465,怪物模板!$A:$N,MATCH(角色!AJ$1,模板表头,0),0))</f>
        <v/>
      </c>
      <c r="AK465" s="26" t="str">
        <f>IF(VLOOKUP($L465,怪物模板!$A:$N,MATCH(角色!AK$1,模板表头,0),0)=0,"",VLOOKUP($L465,怪物模板!$A:$N,MATCH(角色!AK$1,模板表头,0),0))</f>
        <v/>
      </c>
      <c r="AL465" s="26" t="str">
        <f>IF(VLOOKUP($L465,怪物模板!$A:$N,MATCH(角色!AL$1,模板表头,0),0)=0,"",VLOOKUP($L465,怪物模板!$A:$N,MATCH(角色!AL$1,模板表头,0),0))</f>
        <v/>
      </c>
      <c r="AM465" s="26" t="str">
        <f>VLOOKUP($L465,怪物模板!$A:$N,MATCH(角色!AM$1,模板表头,0),0)</f>
        <v>treasure_gold</v>
      </c>
      <c r="AN465" s="26">
        <v>1</v>
      </c>
      <c r="AO465" s="26">
        <v>1</v>
      </c>
      <c r="AP465" s="26"/>
      <c r="AQ465" s="26"/>
      <c r="AR465" s="26"/>
      <c r="AS465" s="26">
        <v>92430404</v>
      </c>
      <c r="AT465" s="26"/>
      <c r="AU465" s="26"/>
      <c r="AV465" s="26"/>
      <c r="AW465" s="26"/>
      <c r="AX465" s="26"/>
      <c r="AY465" s="26"/>
      <c r="AZ465" s="26"/>
      <c r="BA465" s="26"/>
      <c r="BB465" s="26"/>
      <c r="BC465" s="26"/>
      <c r="BD465" s="26"/>
      <c r="BE465" s="26"/>
      <c r="BF465" s="26"/>
      <c r="BG465" s="26"/>
      <c r="BH465" s="26"/>
      <c r="BI465" s="26">
        <v>-7000</v>
      </c>
      <c r="BJ465" s="26"/>
      <c r="BK465" s="26"/>
      <c r="BL465" s="26"/>
      <c r="BM465" s="26">
        <v>0</v>
      </c>
      <c r="BN465" s="26"/>
      <c r="BO465" s="26">
        <v>-10000</v>
      </c>
      <c r="BP465" s="26"/>
      <c r="BQ465" s="26"/>
      <c r="BR465" s="26">
        <v>-10000</v>
      </c>
      <c r="BS465" s="26"/>
      <c r="BT465" s="26"/>
      <c r="BU465" s="26" t="str">
        <f t="shared" si="243"/>
        <v/>
      </c>
      <c r="BV465" s="26"/>
      <c r="BW465" s="26"/>
      <c r="BX465" s="26"/>
      <c r="BY465" s="26"/>
      <c r="BZ465" s="26"/>
      <c r="CA465" s="26"/>
      <c r="CB465" s="26"/>
      <c r="CC465" s="26"/>
      <c r="CD465" s="26"/>
      <c r="CE465" s="26"/>
      <c r="CF465" s="26"/>
      <c r="CG465" s="26" t="str">
        <f t="shared" ref="CG465:CO493" si="244">IF($G465="boss",5000,"")</f>
        <v/>
      </c>
      <c r="CH465" s="26" t="str">
        <f t="shared" si="244"/>
        <v/>
      </c>
      <c r="CI465" s="26" t="str">
        <f t="shared" si="244"/>
        <v/>
      </c>
      <c r="CJ465" s="26" t="str">
        <f t="shared" si="244"/>
        <v/>
      </c>
      <c r="CK465" s="26" t="str">
        <f t="shared" si="244"/>
        <v/>
      </c>
      <c r="CL465" s="26" t="str">
        <f t="shared" si="244"/>
        <v/>
      </c>
      <c r="CM465" s="26" t="str">
        <f t="shared" si="244"/>
        <v/>
      </c>
      <c r="CN465" s="26" t="str">
        <f t="shared" si="244"/>
        <v/>
      </c>
      <c r="CO465" s="26" t="str">
        <f t="shared" si="244"/>
        <v/>
      </c>
    </row>
    <row r="466" spans="1:93" s="11" customFormat="1" ht="16.5" customHeight="1" x14ac:dyDescent="0.15">
      <c r="A466" s="27">
        <v>31038101</v>
      </c>
      <c r="B466" s="27" t="s">
        <v>1164</v>
      </c>
      <c r="C466" s="27" t="s">
        <v>1150</v>
      </c>
      <c r="D466" s="27">
        <v>5</v>
      </c>
      <c r="E466" s="27" t="s">
        <v>264</v>
      </c>
      <c r="F466" s="27">
        <v>1</v>
      </c>
      <c r="G466" s="27" t="s">
        <v>104</v>
      </c>
      <c r="H466" s="27">
        <v>1</v>
      </c>
      <c r="I466" s="27" t="str">
        <f>VLOOKUP($L466,怪物模板!$A:$N,MATCH(角色!I$1,模板表头,0),0)</f>
        <v>phy</v>
      </c>
      <c r="J466" s="27"/>
      <c r="K466" s="27"/>
      <c r="L466" s="27" t="s">
        <v>1164</v>
      </c>
      <c r="M466" s="27" t="str">
        <f>VLOOKUP($L466,怪物模板!$A:$N,MATCH(角色!M$1,模板表头,0),0)</f>
        <v>无对应英雄</v>
      </c>
      <c r="N466" s="27" t="str">
        <f>VLOOKUP($L466,怪物模板!$A:$N,MATCH(角色!N$1,模板表头,0),0)</f>
        <v>统一模板</v>
      </c>
      <c r="O466" s="27" t="s">
        <v>38</v>
      </c>
      <c r="P466" s="27">
        <v>2</v>
      </c>
      <c r="Q466" s="27">
        <v>2</v>
      </c>
      <c r="R466" s="27">
        <f>VLOOKUP(P466,辅助表!$A$2:$B$10,2,FALSE)</f>
        <v>2</v>
      </c>
      <c r="S466" s="27" t="str">
        <f>VLOOKUP($L466,怪物模板!$A:$N,MATCH(角色!S$1,模板表头,0),0)</f>
        <v>chaos</v>
      </c>
      <c r="T466" s="27" t="s">
        <v>39</v>
      </c>
      <c r="U466" s="27" t="s">
        <v>1198</v>
      </c>
      <c r="V466" s="27"/>
      <c r="Y466" s="27"/>
      <c r="Z466" s="27"/>
      <c r="AA466" s="27"/>
      <c r="AB466" s="27">
        <v>99</v>
      </c>
      <c r="AC466" s="27">
        <v>99</v>
      </c>
      <c r="AD466" s="27"/>
      <c r="AE466" s="27">
        <f>IF(G466="BOSS",20,3)</f>
        <v>3</v>
      </c>
      <c r="AF466" s="27">
        <f>IF(G466="BOSS",20,0)</f>
        <v>0</v>
      </c>
      <c r="AG466" s="27" t="str">
        <f>VLOOKUP($L466,怪物模板!$A:$N,MATCH(角色!AG$1,模板表头,0),0)</f>
        <v>misc.5skills</v>
      </c>
      <c r="AH466" s="27">
        <f>IF(VLOOKUP($L466,怪物模板!$A:$N,MATCH(角色!AH$1,模板表头,0),0)=0,"",VLOOKUP($L466,怪物模板!$A:$N,MATCH(角色!AH$1,模板表头,0),0))</f>
        <v>11999022</v>
      </c>
      <c r="AI466" s="27">
        <f>IF(VLOOKUP($L466,怪物模板!$A:$N,MATCH(角色!AI$1,模板表头,0),0)=0,"",VLOOKUP($L466,怪物模板!$A:$N,MATCH(角色!AI$1,模板表头,0),0))</f>
        <v>11999023</v>
      </c>
      <c r="AJ466" s="27" t="str">
        <f>IF(VLOOKUP($L466,怪物模板!$A:$N,MATCH(角色!AJ$1,模板表头,0),0)=0,"",VLOOKUP($L466,怪物模板!$A:$N,MATCH(角色!AJ$1,模板表头,0),0))</f>
        <v/>
      </c>
      <c r="AK466" s="27" t="str">
        <f>IF(VLOOKUP($L466,怪物模板!$A:$N,MATCH(角色!AK$1,模板表头,0),0)=0,"",VLOOKUP($L466,怪物模板!$A:$N,MATCH(角色!AK$1,模板表头,0),0))</f>
        <v/>
      </c>
      <c r="AL466" s="27" t="str">
        <f>IF(VLOOKUP($L466,怪物模板!$A:$N,MATCH(角色!AL$1,模板表头,0),0)=0,"",VLOOKUP($L466,怪物模板!$A:$N,MATCH(角色!AL$1,模板表头,0),0))</f>
        <v/>
      </c>
      <c r="AM466" s="27" t="str">
        <f>VLOOKUP($L466,怪物模板!$A:$N,MATCH(角色!AM$1,模板表头,0),0)</f>
        <v>demon_gorilla</v>
      </c>
      <c r="AN466" s="27">
        <f>IF(T466="monster",0.8,IF(T466="boss",1.3,IF(T466="entity",1,IF(T466="guard",1.5,1))))</f>
        <v>0.8</v>
      </c>
      <c r="AO466" s="27">
        <v>1</v>
      </c>
      <c r="AP466" s="27"/>
      <c r="AQ466" s="27"/>
      <c r="AR466" s="27"/>
      <c r="AS466" s="27"/>
      <c r="AT466" s="27"/>
      <c r="AU466" s="27"/>
      <c r="AV466" s="27"/>
      <c r="AW466" s="27"/>
      <c r="AX466" s="27"/>
      <c r="AY466" s="27"/>
      <c r="AZ466" s="27"/>
      <c r="BA466" s="27"/>
      <c r="BB466" s="27"/>
      <c r="BC466" s="27"/>
      <c r="BD466" s="27"/>
      <c r="BE466" s="27"/>
      <c r="BF466" s="27"/>
      <c r="BG466" s="27"/>
      <c r="BH466" s="27"/>
      <c r="BI466" s="27">
        <f>IF(G466="BOSS",-7000,5000)</f>
        <v>5000</v>
      </c>
      <c r="BJ466" s="27">
        <f>IF(G466="BOSS",10000,5000)</f>
        <v>5000</v>
      </c>
      <c r="BK466" s="27"/>
      <c r="BL466" s="27"/>
      <c r="BM466" s="27">
        <v>20000</v>
      </c>
      <c r="BN466" s="27"/>
      <c r="BO466" s="27"/>
      <c r="BP466" s="27"/>
      <c r="BQ466" s="27"/>
      <c r="BR466" s="27"/>
      <c r="BS466" s="27"/>
      <c r="BT466" s="27"/>
      <c r="BU466" s="27" t="str">
        <f t="shared" si="243"/>
        <v/>
      </c>
      <c r="BV466" s="27"/>
      <c r="BW466" s="27"/>
      <c r="BX466" s="27"/>
      <c r="BY466" s="27"/>
      <c r="BZ466" s="27"/>
      <c r="CA466" s="27"/>
      <c r="CB466" s="27"/>
      <c r="CC466" s="27"/>
      <c r="CD466" s="27"/>
      <c r="CE466" s="27"/>
      <c r="CF466" s="27"/>
      <c r="CG466" s="27" t="str">
        <f>IF($G466="boss",5000,"")</f>
        <v/>
      </c>
      <c r="CH466" s="27" t="str">
        <f t="shared" si="244"/>
        <v/>
      </c>
      <c r="CI466" s="27" t="str">
        <f t="shared" si="244"/>
        <v/>
      </c>
      <c r="CJ466" s="27" t="str">
        <f t="shared" si="244"/>
        <v/>
      </c>
      <c r="CK466" s="27" t="str">
        <f t="shared" si="244"/>
        <v/>
      </c>
      <c r="CL466" s="27" t="str">
        <f t="shared" si="244"/>
        <v/>
      </c>
      <c r="CM466" s="27" t="str">
        <f t="shared" si="244"/>
        <v/>
      </c>
      <c r="CN466" s="27" t="str">
        <f t="shared" si="244"/>
        <v/>
      </c>
      <c r="CO466" s="27" t="str">
        <f t="shared" si="244"/>
        <v/>
      </c>
    </row>
    <row r="467" spans="1:93" s="11" customFormat="1" ht="16.5" customHeight="1" x14ac:dyDescent="0.15">
      <c r="A467" s="27">
        <v>31038102</v>
      </c>
      <c r="B467" s="27" t="s">
        <v>1179</v>
      </c>
      <c r="C467" s="27" t="s">
        <v>1150</v>
      </c>
      <c r="D467" s="27">
        <v>7</v>
      </c>
      <c r="E467" s="27" t="s">
        <v>264</v>
      </c>
      <c r="F467" s="27">
        <v>1</v>
      </c>
      <c r="G467" s="27" t="s">
        <v>105</v>
      </c>
      <c r="H467" s="27">
        <v>3</v>
      </c>
      <c r="I467" s="27" t="str">
        <f>VLOOKUP($L467,怪物模板!$A:$N,MATCH(角色!I$1,模板表头,0),0)</f>
        <v>phy</v>
      </c>
      <c r="J467" s="27"/>
      <c r="K467" s="27"/>
      <c r="L467" s="27" t="s">
        <v>1163</v>
      </c>
      <c r="M467" s="27" t="str">
        <f>VLOOKUP($L467,怪物模板!$A:$N,MATCH(角色!M$1,模板表头,0),0)</f>
        <v>精灵游侠</v>
      </c>
      <c r="N467" s="27" t="str">
        <f>VLOOKUP($L467,怪物模板!$A:$N,MATCH(角色!N$1,模板表头,0),0)</f>
        <v>关卡12-3，4技能BOSS版</v>
      </c>
      <c r="O467" s="27" t="s">
        <v>41</v>
      </c>
      <c r="P467" s="27">
        <v>3</v>
      </c>
      <c r="Q467" s="27">
        <v>2</v>
      </c>
      <c r="R467" s="27">
        <f>VLOOKUP(P467,辅助表!$A$2:$B$10,2,FALSE)</f>
        <v>2</v>
      </c>
      <c r="S467" s="27" t="str">
        <f>VLOOKUP($L467,怪物模板!$A:$N,MATCH(角色!S$1,模板表头,0),0)</f>
        <v>alliance</v>
      </c>
      <c r="T467" s="27" t="s">
        <v>39</v>
      </c>
      <c r="U467" s="27" t="s">
        <v>1198</v>
      </c>
      <c r="V467" s="27"/>
      <c r="Y467" s="27"/>
      <c r="Z467" s="27"/>
      <c r="AA467" s="27"/>
      <c r="AB467" s="27">
        <v>99</v>
      </c>
      <c r="AC467" s="27">
        <v>99</v>
      </c>
      <c r="AD467" s="27"/>
      <c r="AE467" s="27">
        <f t="shared" ref="AE467:AE493" si="245">IF(G467="BOSS",20,3)</f>
        <v>3</v>
      </c>
      <c r="AF467" s="27">
        <f t="shared" ref="AF467:AF493" si="246">IF(G467="BOSS",20,0)</f>
        <v>0</v>
      </c>
      <c r="AG467" s="27" t="str">
        <f>VLOOKUP($L467,怪物模板!$A:$N,MATCH(角色!AG$1,模板表头,0),0)</f>
        <v>misc.5skills</v>
      </c>
      <c r="AH467" s="27">
        <f>IF(VLOOKUP($L467,怪物模板!$A:$N,MATCH(角色!AH$1,模板表头,0),0)=0,"",VLOOKUP($L467,怪物模板!$A:$N,MATCH(角色!AH$1,模板表头,0),0))</f>
        <v>11780301</v>
      </c>
      <c r="AI467" s="27">
        <f>IF(VLOOKUP($L467,怪物模板!$A:$N,MATCH(角色!AI$1,模板表头,0),0)=0,"",VLOOKUP($L467,怪物模板!$A:$N,MATCH(角色!AI$1,模板表头,0),0))</f>
        <v>11780302</v>
      </c>
      <c r="AJ467" s="27">
        <f>IF(VLOOKUP($L467,怪物模板!$A:$N,MATCH(角色!AJ$1,模板表头,0),0)=0,"",VLOOKUP($L467,怪物模板!$A:$N,MATCH(角色!AJ$1,模板表头,0),0))</f>
        <v>11780303</v>
      </c>
      <c r="AK467" s="27">
        <f>IF(VLOOKUP($L467,怪物模板!$A:$N,MATCH(角色!AK$1,模板表头,0),0)=0,"",VLOOKUP($L467,怪物模板!$A:$N,MATCH(角色!AK$1,模板表头,0),0))</f>
        <v>11780304</v>
      </c>
      <c r="AL467" s="27" t="str">
        <f>IF(VLOOKUP($L467,怪物模板!$A:$N,MATCH(角色!AL$1,模板表头,0),0)=0,"",VLOOKUP($L467,怪物模板!$A:$N,MATCH(角色!AL$1,模板表头,0),0))</f>
        <v/>
      </c>
      <c r="AM467" s="27" t="str">
        <f>VLOOKUP($L467,怪物模板!$A:$N,MATCH(角色!AM$1,模板表头,0),0)</f>
        <v>elf_assassin_npc</v>
      </c>
      <c r="AN467" s="27">
        <f>IF(T467="monster",0.8,IF(T467="boss",1.3,IF(T467="entity",1,IF(T467="guard",1.5,1))))</f>
        <v>0.8</v>
      </c>
      <c r="AO467" s="27">
        <v>1</v>
      </c>
      <c r="AP467" s="27"/>
      <c r="AQ467" s="27"/>
      <c r="AR467" s="27"/>
      <c r="AS467" s="27"/>
      <c r="AT467" s="27"/>
      <c r="AU467" s="27"/>
      <c r="AV467" s="27"/>
      <c r="AW467" s="27"/>
      <c r="AX467" s="27"/>
      <c r="AY467" s="27"/>
      <c r="AZ467" s="27"/>
      <c r="BA467" s="27"/>
      <c r="BB467" s="27"/>
      <c r="BC467" s="27"/>
      <c r="BD467" s="27"/>
      <c r="BE467" s="27"/>
      <c r="BF467" s="27"/>
      <c r="BG467" s="27"/>
      <c r="BH467" s="27"/>
      <c r="BI467" s="27">
        <f t="shared" ref="BI467:BI491" si="247">IF(G467="BOSS",-7000,5000)</f>
        <v>5000</v>
      </c>
      <c r="BJ467" s="27">
        <f t="shared" ref="BJ467:BJ491" si="248">IF(G467="BOSS",10000,5000)</f>
        <v>5000</v>
      </c>
      <c r="BK467" s="27"/>
      <c r="BL467" s="27"/>
      <c r="BM467" s="27">
        <v>20000</v>
      </c>
      <c r="BN467" s="27"/>
      <c r="BO467" s="27"/>
      <c r="BP467" s="27"/>
      <c r="BQ467" s="27"/>
      <c r="BR467" s="27"/>
      <c r="BS467" s="27"/>
      <c r="BT467" s="27"/>
      <c r="BU467" s="27" t="str">
        <f>IF(OR(B467="骷髅战士",B467="骷髅法师"),-0.9,"")</f>
        <v/>
      </c>
      <c r="BV467" s="27"/>
      <c r="BW467" s="27"/>
      <c r="BX467" s="27"/>
      <c r="BY467" s="27"/>
      <c r="BZ467" s="27"/>
      <c r="CA467" s="27"/>
      <c r="CB467" s="27"/>
      <c r="CC467" s="27"/>
      <c r="CD467" s="27"/>
      <c r="CE467" s="27"/>
      <c r="CF467" s="27"/>
      <c r="CG467" s="27" t="str">
        <f t="shared" ref="CG467:CO492" si="249">IF($G467="boss",5000,"")</f>
        <v/>
      </c>
      <c r="CH467" s="27" t="str">
        <f t="shared" si="249"/>
        <v/>
      </c>
      <c r="CI467" s="27" t="str">
        <f t="shared" si="249"/>
        <v/>
      </c>
      <c r="CJ467" s="27" t="str">
        <f t="shared" si="249"/>
        <v/>
      </c>
      <c r="CK467" s="27" t="str">
        <f t="shared" si="249"/>
        <v/>
      </c>
      <c r="CL467" s="27" t="str">
        <f t="shared" si="249"/>
        <v/>
      </c>
      <c r="CM467" s="27" t="str">
        <f t="shared" si="249"/>
        <v/>
      </c>
      <c r="CN467" s="27" t="str">
        <f t="shared" si="249"/>
        <v/>
      </c>
      <c r="CO467" s="27" t="str">
        <f t="shared" si="249"/>
        <v/>
      </c>
    </row>
    <row r="468" spans="1:93" s="11" customFormat="1" ht="16.5" customHeight="1" x14ac:dyDescent="0.15">
      <c r="A468" s="27">
        <v>31038106</v>
      </c>
      <c r="B468" s="27" t="s">
        <v>1162</v>
      </c>
      <c r="C468" s="27" t="s">
        <v>1151</v>
      </c>
      <c r="D468" s="27">
        <v>7</v>
      </c>
      <c r="E468" s="27" t="str">
        <f>E469</f>
        <v>guard2</v>
      </c>
      <c r="F468" s="27">
        <v>2</v>
      </c>
      <c r="G468" s="27" t="s">
        <v>104</v>
      </c>
      <c r="H468" s="27">
        <v>1</v>
      </c>
      <c r="I468" s="27" t="str">
        <f>VLOOKUP($L468,怪物模板!$A:$N,MATCH(角色!I$1,模板表头,0),0)</f>
        <v>mag</v>
      </c>
      <c r="J468" s="27"/>
      <c r="K468" s="27"/>
      <c r="L468" s="27" t="s">
        <v>1162</v>
      </c>
      <c r="M468" s="27" t="str">
        <f>VLOOKUP($L468,怪物模板!$A:$N,MATCH(角色!M$1,模板表头,0),0)</f>
        <v>无对应英雄</v>
      </c>
      <c r="N468" s="27" t="str">
        <f>VLOOKUP($L468,怪物模板!$A:$N,MATCH(角色!N$1,模板表头,0),0)</f>
        <v>统一模板</v>
      </c>
      <c r="O468" s="27" t="s">
        <v>38</v>
      </c>
      <c r="P468" s="27">
        <v>2</v>
      </c>
      <c r="Q468" s="27">
        <v>2</v>
      </c>
      <c r="R468" s="27">
        <f>VLOOKUP(P468,辅助表!$A$2:$B$10,2,FALSE)</f>
        <v>2</v>
      </c>
      <c r="S468" s="27" t="str">
        <f>VLOOKUP($L468,怪物模板!$A:$N,MATCH(角色!S$1,模板表头,0),0)</f>
        <v>horde</v>
      </c>
      <c r="T468" s="27" t="s">
        <v>176</v>
      </c>
      <c r="U468" s="27" t="s">
        <v>1198</v>
      </c>
      <c r="V468" s="27" t="s">
        <v>258</v>
      </c>
      <c r="Y468" s="27"/>
      <c r="Z468" s="27"/>
      <c r="AA468" s="27"/>
      <c r="AB468" s="27">
        <v>99</v>
      </c>
      <c r="AC468" s="27">
        <v>99</v>
      </c>
      <c r="AD468" s="27"/>
      <c r="AE468" s="27">
        <f t="shared" si="245"/>
        <v>3</v>
      </c>
      <c r="AF468" s="27">
        <f t="shared" si="246"/>
        <v>0</v>
      </c>
      <c r="AG468" s="27" t="str">
        <f>VLOOKUP($L468,怪物模板!$A:$N,MATCH(角色!AG$1,模板表头,0),0)</f>
        <v>misc.5skills_third_target_is_valid</v>
      </c>
      <c r="AH468" s="27">
        <f>IF(VLOOKUP($L468,怪物模板!$A:$N,MATCH(角色!AH$1,模板表头,0),0)=0,"",VLOOKUP($L468,怪物模板!$A:$N,MATCH(角色!AH$1,模板表头,0),0))</f>
        <v>11870101</v>
      </c>
      <c r="AI468" s="27">
        <f>IF(VLOOKUP($L468,怪物模板!$A:$N,MATCH(角色!AI$1,模板表头,0),0)=0,"",VLOOKUP($L468,怪物模板!$A:$N,MATCH(角色!AI$1,模板表头,0),0))</f>
        <v>11999518</v>
      </c>
      <c r="AJ468" s="27">
        <f>IF(VLOOKUP($L468,怪物模板!$A:$N,MATCH(角色!AJ$1,模板表头,0),0)=0,"",VLOOKUP($L468,怪物模板!$A:$N,MATCH(角色!AJ$1,模板表头,0),0))</f>
        <v>11870103</v>
      </c>
      <c r="AK468" s="27" t="str">
        <f>IF(VLOOKUP($L468,怪物模板!$A:$N,MATCH(角色!AK$1,模板表头,0),0)=0,"",VLOOKUP($L468,怪物模板!$A:$N,MATCH(角色!AK$1,模板表头,0),0))</f>
        <v/>
      </c>
      <c r="AL468" s="27" t="str">
        <f>IF(VLOOKUP($L468,怪物模板!$A:$N,MATCH(角色!AL$1,模板表头,0),0)=0,"",VLOOKUP($L468,怪物模板!$A:$N,MATCH(角色!AL$1,模板表头,0),0))</f>
        <v/>
      </c>
      <c r="AM468" s="27" t="str">
        <f>VLOOKUP($L468,怪物模板!$A:$N,MATCH(角色!AM$1,模板表头,0),0)</f>
        <v>senjin_shieldman_boss</v>
      </c>
      <c r="AN468" s="27">
        <f>IF(T468="monster",0.8,IF(T468="boss",1.3,IF(T468="entity",1,IF(T468="guard",1.5,1))))</f>
        <v>1</v>
      </c>
      <c r="AO468" s="27">
        <v>1</v>
      </c>
      <c r="AP468" s="27"/>
      <c r="AQ468" s="27"/>
      <c r="AR468" s="27"/>
      <c r="AS468" s="27"/>
      <c r="AT468" s="27"/>
      <c r="AU468" s="27"/>
      <c r="AV468" s="27"/>
      <c r="AW468" s="27"/>
      <c r="AX468" s="27"/>
      <c r="AY468" s="27"/>
      <c r="AZ468" s="27"/>
      <c r="BA468" s="27"/>
      <c r="BB468" s="27"/>
      <c r="BC468" s="27"/>
      <c r="BD468" s="27"/>
      <c r="BE468" s="27"/>
      <c r="BF468" s="27"/>
      <c r="BG468" s="27"/>
      <c r="BH468" s="27"/>
      <c r="BI468" s="27">
        <f t="shared" si="247"/>
        <v>5000</v>
      </c>
      <c r="BJ468" s="27">
        <f t="shared" si="248"/>
        <v>5000</v>
      </c>
      <c r="BK468" s="27"/>
      <c r="BL468" s="27"/>
      <c r="BM468" s="27">
        <v>20000</v>
      </c>
      <c r="BN468" s="27"/>
      <c r="BO468" s="27"/>
      <c r="BP468" s="27"/>
      <c r="BQ468" s="27"/>
      <c r="BR468" s="27"/>
      <c r="BS468" s="27"/>
      <c r="BT468" s="27"/>
      <c r="BU468" s="27"/>
      <c r="BV468" s="27"/>
      <c r="BW468" s="27"/>
      <c r="BX468" s="27"/>
      <c r="BY468" s="27"/>
      <c r="BZ468" s="27"/>
      <c r="CA468" s="27"/>
      <c r="CB468" s="27"/>
      <c r="CC468" s="27"/>
      <c r="CD468" s="27"/>
      <c r="CE468" s="27"/>
      <c r="CF468" s="27"/>
      <c r="CG468" s="27" t="str">
        <f t="shared" si="249"/>
        <v/>
      </c>
      <c r="CH468" s="27" t="str">
        <f t="shared" si="249"/>
        <v/>
      </c>
      <c r="CI468" s="27" t="str">
        <f t="shared" si="249"/>
        <v/>
      </c>
      <c r="CJ468" s="27" t="str">
        <f t="shared" si="249"/>
        <v/>
      </c>
      <c r="CK468" s="27" t="str">
        <f t="shared" si="249"/>
        <v/>
      </c>
      <c r="CL468" s="27" t="str">
        <f t="shared" si="249"/>
        <v/>
      </c>
      <c r="CM468" s="27" t="str">
        <f t="shared" si="249"/>
        <v/>
      </c>
      <c r="CN468" s="27" t="str">
        <f t="shared" si="249"/>
        <v/>
      </c>
      <c r="CO468" s="27" t="str">
        <f t="shared" si="249"/>
        <v/>
      </c>
    </row>
    <row r="469" spans="1:93" s="11" customFormat="1" ht="16.5" customHeight="1" x14ac:dyDescent="0.15">
      <c r="A469" s="27">
        <v>31038107</v>
      </c>
      <c r="B469" s="27" t="s">
        <v>1179</v>
      </c>
      <c r="C469" s="27" t="s">
        <v>1151</v>
      </c>
      <c r="D469" s="27">
        <v>7</v>
      </c>
      <c r="E469" s="27" t="str">
        <f>E466</f>
        <v>guard2</v>
      </c>
      <c r="F469" s="27">
        <v>2</v>
      </c>
      <c r="G469" s="27" t="s">
        <v>105</v>
      </c>
      <c r="H469" s="27">
        <v>3</v>
      </c>
      <c r="I469" s="27" t="str">
        <f>VLOOKUP($L469,怪物模板!$A:$N,MATCH(角色!I$1,模板表头,0),0)</f>
        <v>phy</v>
      </c>
      <c r="J469" s="27"/>
      <c r="K469" s="27"/>
      <c r="L469" s="27" t="s">
        <v>1163</v>
      </c>
      <c r="M469" s="27" t="str">
        <f>VLOOKUP($L469,怪物模板!$A:$N,MATCH(角色!M$1,模板表头,0),0)</f>
        <v>精灵游侠</v>
      </c>
      <c r="N469" s="27" t="str">
        <f>VLOOKUP($L469,怪物模板!$A:$N,MATCH(角色!N$1,模板表头,0),0)</f>
        <v>关卡12-3，4技能BOSS版</v>
      </c>
      <c r="O469" s="27" t="s">
        <v>41</v>
      </c>
      <c r="P469" s="27">
        <v>3</v>
      </c>
      <c r="Q469" s="27">
        <v>2</v>
      </c>
      <c r="R469" s="27">
        <f>VLOOKUP(P469,辅助表!$A$2:$B$10,2,FALSE)</f>
        <v>2</v>
      </c>
      <c r="S469" s="27" t="str">
        <f>VLOOKUP($L469,怪物模板!$A:$N,MATCH(角色!S$1,模板表头,0),0)</f>
        <v>alliance</v>
      </c>
      <c r="T469" s="27" t="s">
        <v>39</v>
      </c>
      <c r="U469" s="27" t="s">
        <v>1198</v>
      </c>
      <c r="V469" s="27" t="s">
        <v>258</v>
      </c>
      <c r="Y469" s="27"/>
      <c r="Z469" s="27"/>
      <c r="AA469" s="27"/>
      <c r="AB469" s="27">
        <v>99</v>
      </c>
      <c r="AC469" s="27">
        <v>99</v>
      </c>
      <c r="AD469" s="27"/>
      <c r="AE469" s="27">
        <f t="shared" si="245"/>
        <v>3</v>
      </c>
      <c r="AF469" s="27">
        <f t="shared" si="246"/>
        <v>0</v>
      </c>
      <c r="AG469" s="27" t="str">
        <f>VLOOKUP($L469,怪物模板!$A:$N,MATCH(角色!AG$1,模板表头,0),0)</f>
        <v>misc.5skills</v>
      </c>
      <c r="AH469" s="27">
        <f>IF(VLOOKUP($L469,怪物模板!$A:$N,MATCH(角色!AH$1,模板表头,0),0)=0,"",VLOOKUP($L469,怪物模板!$A:$N,MATCH(角色!AH$1,模板表头,0),0))</f>
        <v>11780301</v>
      </c>
      <c r="AI469" s="27">
        <f>IF(VLOOKUP($L469,怪物模板!$A:$N,MATCH(角色!AI$1,模板表头,0),0)=0,"",VLOOKUP($L469,怪物模板!$A:$N,MATCH(角色!AI$1,模板表头,0),0))</f>
        <v>11780302</v>
      </c>
      <c r="AJ469" s="27">
        <f>IF(VLOOKUP($L469,怪物模板!$A:$N,MATCH(角色!AJ$1,模板表头,0),0)=0,"",VLOOKUP($L469,怪物模板!$A:$N,MATCH(角色!AJ$1,模板表头,0),0))</f>
        <v>11780303</v>
      </c>
      <c r="AK469" s="27">
        <f>IF(VLOOKUP($L469,怪物模板!$A:$N,MATCH(角色!AK$1,模板表头,0),0)=0,"",VLOOKUP($L469,怪物模板!$A:$N,MATCH(角色!AK$1,模板表头,0),0))</f>
        <v>11780304</v>
      </c>
      <c r="AL469" s="27" t="str">
        <f>IF(VLOOKUP($L469,怪物模板!$A:$N,MATCH(角色!AL$1,模板表头,0),0)=0,"",VLOOKUP($L469,怪物模板!$A:$N,MATCH(角色!AL$1,模板表头,0),0))</f>
        <v/>
      </c>
      <c r="AM469" s="27" t="str">
        <f>VLOOKUP($L469,怪物模板!$A:$N,MATCH(角色!AM$1,模板表头,0),0)</f>
        <v>elf_assassin_npc</v>
      </c>
      <c r="AN469" s="27">
        <f>IF(T469="monster",0.8,IF(T469="boss",1.3,IF(T469="entity",1,IF(T469="guard",1.5,1))))</f>
        <v>0.8</v>
      </c>
      <c r="AO469" s="27">
        <v>1</v>
      </c>
      <c r="AP469" s="27"/>
      <c r="AQ469" s="27"/>
      <c r="AR469" s="27"/>
      <c r="AS469" s="27"/>
      <c r="AT469" s="27"/>
      <c r="AU469" s="27"/>
      <c r="AV469" s="27"/>
      <c r="AW469" s="27"/>
      <c r="AX469" s="27"/>
      <c r="AY469" s="27"/>
      <c r="AZ469" s="27"/>
      <c r="BA469" s="27"/>
      <c r="BB469" s="27"/>
      <c r="BC469" s="27"/>
      <c r="BD469" s="27"/>
      <c r="BE469" s="27"/>
      <c r="BF469" s="27"/>
      <c r="BG469" s="27"/>
      <c r="BH469" s="27"/>
      <c r="BI469" s="27">
        <f t="shared" si="247"/>
        <v>5000</v>
      </c>
      <c r="BJ469" s="27">
        <f t="shared" si="248"/>
        <v>5000</v>
      </c>
      <c r="BK469" s="27"/>
      <c r="BL469" s="27"/>
      <c r="BM469" s="27">
        <v>20000</v>
      </c>
      <c r="BN469" s="27"/>
      <c r="BO469" s="27"/>
      <c r="BP469" s="27"/>
      <c r="BQ469" s="27"/>
      <c r="BR469" s="27"/>
      <c r="BS469" s="27"/>
      <c r="BT469" s="27"/>
      <c r="BU469" s="27"/>
      <c r="BV469" s="27"/>
      <c r="BW469" s="27"/>
      <c r="BX469" s="27"/>
      <c r="BY469" s="27"/>
      <c r="BZ469" s="27"/>
      <c r="CA469" s="27"/>
      <c r="CB469" s="27"/>
      <c r="CC469" s="27"/>
      <c r="CD469" s="27"/>
      <c r="CE469" s="27"/>
      <c r="CF469" s="27"/>
      <c r="CG469" s="27" t="str">
        <f t="shared" si="249"/>
        <v/>
      </c>
      <c r="CH469" s="27" t="str">
        <f t="shared" si="249"/>
        <v/>
      </c>
      <c r="CI469" s="27" t="str">
        <f t="shared" si="249"/>
        <v/>
      </c>
      <c r="CJ469" s="27" t="str">
        <f t="shared" si="249"/>
        <v/>
      </c>
      <c r="CK469" s="27" t="str">
        <f t="shared" si="249"/>
        <v/>
      </c>
      <c r="CL469" s="27" t="str">
        <f t="shared" si="249"/>
        <v/>
      </c>
      <c r="CM469" s="27" t="str">
        <f t="shared" si="249"/>
        <v/>
      </c>
      <c r="CN469" s="27" t="str">
        <f t="shared" si="249"/>
        <v/>
      </c>
      <c r="CO469" s="27" t="str">
        <f t="shared" si="249"/>
        <v/>
      </c>
    </row>
    <row r="470" spans="1:93" s="11" customFormat="1" ht="16.5" customHeight="1" x14ac:dyDescent="0.15">
      <c r="A470" s="27">
        <v>31038111</v>
      </c>
      <c r="B470" s="27" t="s">
        <v>1182</v>
      </c>
      <c r="C470" s="27" t="s">
        <v>1152</v>
      </c>
      <c r="D470" s="27">
        <v>10</v>
      </c>
      <c r="E470" s="27" t="str">
        <f>E468</f>
        <v>guard2</v>
      </c>
      <c r="F470" s="27">
        <v>3</v>
      </c>
      <c r="G470" s="27" t="s">
        <v>106</v>
      </c>
      <c r="H470" s="27">
        <v>1</v>
      </c>
      <c r="I470" s="27" t="str">
        <f>VLOOKUP($L470,怪物模板!$A:$N,MATCH(角色!I$1,模板表头,0),0)</f>
        <v>mag</v>
      </c>
      <c r="J470" s="27"/>
      <c r="K470" s="27"/>
      <c r="L470" s="27" t="s">
        <v>1165</v>
      </c>
      <c r="M470" s="27" t="str">
        <f>VLOOKUP($L470,怪物模板!$A:$N,MATCH(角色!M$1,模板表头,0),0)</f>
        <v>哥布林亲王</v>
      </c>
      <c r="N470" s="27" t="str">
        <f>VLOOKUP($L470,怪物模板!$A:$N,MATCH(角色!N$1,模板表头,0),0)</f>
        <v>统一模板，boss</v>
      </c>
      <c r="O470" s="27" t="s">
        <v>38</v>
      </c>
      <c r="P470" s="27">
        <v>7</v>
      </c>
      <c r="Q470" s="27">
        <v>3</v>
      </c>
      <c r="R470" s="27">
        <f>VLOOKUP(P470,辅助表!$A$2:$B$10,2,FALSE)</f>
        <v>4</v>
      </c>
      <c r="S470" s="27" t="str">
        <f>VLOOKUP($L470,怪物模板!$A:$N,MATCH(角色!S$1,模板表头,0),0)</f>
        <v>horde</v>
      </c>
      <c r="T470" s="27" t="s">
        <v>27</v>
      </c>
      <c r="U470" s="27" t="s">
        <v>1199</v>
      </c>
      <c r="V470" s="27"/>
      <c r="Y470" s="27"/>
      <c r="Z470" s="27"/>
      <c r="AA470" s="27"/>
      <c r="AB470" s="27">
        <v>99</v>
      </c>
      <c r="AC470" s="27">
        <v>99</v>
      </c>
      <c r="AD470" s="27"/>
      <c r="AE470" s="27">
        <f t="shared" si="245"/>
        <v>20</v>
      </c>
      <c r="AF470" s="27">
        <f t="shared" si="246"/>
        <v>20</v>
      </c>
      <c r="AG470" s="27" t="str">
        <f>VLOOKUP($L470,怪物模板!$A:$N,MATCH(角色!AG$1,模板表头,0),0)</f>
        <v>range.gallywix</v>
      </c>
      <c r="AH470" s="27">
        <f>IF(VLOOKUP($L470,怪物模板!$A:$N,MATCH(角色!AH$1,模板表头,0),0)=0,"",VLOOKUP($L470,怪物模板!$A:$N,MATCH(角色!AH$1,模板表头,0),0))</f>
        <v>11860401</v>
      </c>
      <c r="AI470" s="27">
        <f>IF(VLOOKUP($L470,怪物模板!$A:$N,MATCH(角色!AI$1,模板表头,0),0)=0,"",VLOOKUP($L470,怪物模板!$A:$N,MATCH(角色!AI$1,模板表头,0),0))</f>
        <v>11860402</v>
      </c>
      <c r="AJ470" s="27">
        <f>IF(VLOOKUP($L470,怪物模板!$A:$N,MATCH(角色!AJ$1,模板表头,0),0)=0,"",VLOOKUP($L470,怪物模板!$A:$N,MATCH(角色!AJ$1,模板表头,0),0))</f>
        <v>11860403</v>
      </c>
      <c r="AK470" s="27" t="str">
        <f>IF(VLOOKUP($L470,怪物模板!$A:$N,MATCH(角色!AK$1,模板表头,0),0)=0,"",VLOOKUP($L470,怪物模板!$A:$N,MATCH(角色!AK$1,模板表头,0),0))</f>
        <v/>
      </c>
      <c r="AL470" s="27" t="str">
        <f>IF(VLOOKUP($L470,怪物模板!$A:$N,MATCH(角色!AL$1,模板表头,0),0)=0,"",VLOOKUP($L470,怪物模板!$A:$N,MATCH(角色!AL$1,模板表头,0),0))</f>
        <v/>
      </c>
      <c r="AM470" s="27" t="str">
        <f>VLOOKUP($L470,怪物模板!$A:$N,MATCH(角色!AM$1,模板表头,0),0)</f>
        <v>gallywix_boss</v>
      </c>
      <c r="AN470" s="27">
        <v>1.5</v>
      </c>
      <c r="AO470" s="27">
        <v>1</v>
      </c>
      <c r="AP470" s="27"/>
      <c r="AQ470" s="27"/>
      <c r="AR470" s="27" t="s">
        <v>181</v>
      </c>
      <c r="AS470" s="27"/>
      <c r="AT470" s="27"/>
      <c r="AU470" s="27"/>
      <c r="AV470" s="27"/>
      <c r="AW470" s="27"/>
      <c r="AX470" s="27"/>
      <c r="AY470" s="27"/>
      <c r="AZ470" s="27"/>
      <c r="BA470" s="27"/>
      <c r="BB470" s="27"/>
      <c r="BC470" s="27"/>
      <c r="BD470" s="27"/>
      <c r="BE470" s="27"/>
      <c r="BF470" s="27"/>
      <c r="BG470" s="27"/>
      <c r="BH470" s="27"/>
      <c r="BI470" s="27">
        <f t="shared" si="247"/>
        <v>-7000</v>
      </c>
      <c r="BJ470" s="27">
        <f t="shared" si="248"/>
        <v>10000</v>
      </c>
      <c r="BK470" s="27"/>
      <c r="BL470" s="27"/>
      <c r="BM470" s="27">
        <v>20000</v>
      </c>
      <c r="BN470" s="27"/>
      <c r="BO470" s="27"/>
      <c r="BP470" s="27"/>
      <c r="BQ470" s="27"/>
      <c r="BR470" s="27"/>
      <c r="BS470" s="27"/>
      <c r="BT470" s="27"/>
      <c r="BU470" s="27"/>
      <c r="BV470" s="27"/>
      <c r="BW470" s="27"/>
      <c r="BX470" s="27"/>
      <c r="BY470" s="27"/>
      <c r="BZ470" s="27"/>
      <c r="CA470" s="27"/>
      <c r="CB470" s="27"/>
      <c r="CC470" s="27"/>
      <c r="CD470" s="27"/>
      <c r="CE470" s="27"/>
      <c r="CF470" s="27"/>
      <c r="CG470" s="27">
        <f t="shared" si="249"/>
        <v>5000</v>
      </c>
      <c r="CH470" s="27">
        <f t="shared" si="249"/>
        <v>5000</v>
      </c>
      <c r="CI470" s="27">
        <f t="shared" si="249"/>
        <v>5000</v>
      </c>
      <c r="CJ470" s="27">
        <f t="shared" si="249"/>
        <v>5000</v>
      </c>
      <c r="CK470" s="27">
        <f t="shared" si="249"/>
        <v>5000</v>
      </c>
      <c r="CL470" s="27">
        <f t="shared" si="249"/>
        <v>5000</v>
      </c>
      <c r="CM470" s="27">
        <f t="shared" si="249"/>
        <v>5000</v>
      </c>
      <c r="CN470" s="27">
        <f t="shared" si="249"/>
        <v>5000</v>
      </c>
      <c r="CO470" s="27">
        <f t="shared" si="249"/>
        <v>5000</v>
      </c>
    </row>
    <row r="471" spans="1:93" s="11" customFormat="1" ht="16.5" customHeight="1" x14ac:dyDescent="0.15">
      <c r="A471" s="27">
        <v>31038112</v>
      </c>
      <c r="B471" s="27" t="s">
        <v>40</v>
      </c>
      <c r="C471" s="27" t="s">
        <v>1152</v>
      </c>
      <c r="D471" s="27">
        <v>10</v>
      </c>
      <c r="E471" s="27" t="str">
        <f>E469</f>
        <v>guard2</v>
      </c>
      <c r="F471" s="27">
        <v>3</v>
      </c>
      <c r="G471" s="27" t="s">
        <v>105</v>
      </c>
      <c r="H471" s="27">
        <v>1</v>
      </c>
      <c r="I471" s="27" t="str">
        <f>VLOOKUP($L471,怪物模板!$A:$N,MATCH(角色!I$1,模板表头,0),0)</f>
        <v>phy</v>
      </c>
      <c r="J471" s="27"/>
      <c r="K471" s="27"/>
      <c r="L471" s="27" t="s">
        <v>40</v>
      </c>
      <c r="M471" s="27" t="str">
        <f>VLOOKUP($L471,怪物模板!$A:$N,MATCH(角色!M$1,模板表头,0),0)</f>
        <v>无对应英雄</v>
      </c>
      <c r="N471" s="27" t="str">
        <f>VLOOKUP($L471,怪物模板!$A:$N,MATCH(角色!N$1,模板表头,0),0)</f>
        <v>新增突袭小招，大招改为引导</v>
      </c>
      <c r="O471" s="27" t="s">
        <v>38</v>
      </c>
      <c r="P471" s="27">
        <v>7</v>
      </c>
      <c r="Q471" s="27">
        <v>3</v>
      </c>
      <c r="R471" s="27">
        <f>VLOOKUP(P471,辅助表!$A$2:$B$10,2,FALSE)</f>
        <v>4</v>
      </c>
      <c r="S471" s="27" t="str">
        <f>VLOOKUP($L471,怪物模板!$A:$N,MATCH(角色!S$1,模板表头,0),0)</f>
        <v>horde</v>
      </c>
      <c r="T471" s="27" t="s">
        <v>176</v>
      </c>
      <c r="U471" s="27" t="s">
        <v>1198</v>
      </c>
      <c r="V471" s="27"/>
      <c r="Y471" s="27"/>
      <c r="Z471" s="27"/>
      <c r="AA471" s="27"/>
      <c r="AB471" s="27">
        <v>99</v>
      </c>
      <c r="AC471" s="27">
        <v>99</v>
      </c>
      <c r="AD471" s="27"/>
      <c r="AE471" s="27">
        <f t="shared" si="245"/>
        <v>3</v>
      </c>
      <c r="AF471" s="27">
        <f t="shared" si="246"/>
        <v>0</v>
      </c>
      <c r="AG471" s="27" t="str">
        <f>VLOOKUP($L471,怪物模板!$A:$N,MATCH(角色!AG$1,模板表头,0),0)</f>
        <v>misc.5skills</v>
      </c>
      <c r="AH471" s="27">
        <f>IF(VLOOKUP($L471,怪物模板!$A:$N,MATCH(角色!AH$1,模板表头,0),0)=0,"",VLOOKUP($L471,怪物模板!$A:$N,MATCH(角色!AH$1,模板表头,0),0))</f>
        <v>11980101</v>
      </c>
      <c r="AI471" s="27">
        <f>IF(VLOOKUP($L471,怪物模板!$A:$N,MATCH(角色!AI$1,模板表头,0),0)=0,"",VLOOKUP($L471,怪物模板!$A:$N,MATCH(角色!AI$1,模板表头,0),0))</f>
        <v>11999536</v>
      </c>
      <c r="AJ471" s="27">
        <f>IF(VLOOKUP($L471,怪物模板!$A:$N,MATCH(角色!AJ$1,模板表头,0),0)=0,"",VLOOKUP($L471,怪物模板!$A:$N,MATCH(角色!AJ$1,模板表头,0),0))</f>
        <v>11999537</v>
      </c>
      <c r="AK471" s="27" t="str">
        <f>IF(VLOOKUP($L471,怪物模板!$A:$N,MATCH(角色!AK$1,模板表头,0),0)=0,"",VLOOKUP($L471,怪物模板!$A:$N,MATCH(角色!AK$1,模板表头,0),0))</f>
        <v/>
      </c>
      <c r="AL471" s="27" t="str">
        <f>IF(VLOOKUP($L471,怪物模板!$A:$N,MATCH(角色!AL$1,模板表头,0),0)=0,"",VLOOKUP($L471,怪物模板!$A:$N,MATCH(角色!AL$1,模板表头,0),0))</f>
        <v/>
      </c>
      <c r="AM471" s="27" t="str">
        <f>VLOOKUP($L471,怪物模板!$A:$N,MATCH(角色!AM$1,模板表头,0),0)</f>
        <v>rogue</v>
      </c>
      <c r="AN471" s="27">
        <v>1</v>
      </c>
      <c r="AO471" s="27">
        <v>1</v>
      </c>
      <c r="AP471" s="27"/>
      <c r="AQ471" s="27"/>
      <c r="AR471" s="27"/>
      <c r="AS471" s="27"/>
      <c r="AT471" s="27"/>
      <c r="AU471" s="27"/>
      <c r="AV471" s="27"/>
      <c r="AW471" s="27"/>
      <c r="AX471" s="27"/>
      <c r="AY471" s="27"/>
      <c r="AZ471" s="27"/>
      <c r="BA471" s="27"/>
      <c r="BB471" s="27"/>
      <c r="BC471" s="27"/>
      <c r="BD471" s="27"/>
      <c r="BE471" s="27"/>
      <c r="BF471" s="27"/>
      <c r="BG471" s="27"/>
      <c r="BH471" s="27"/>
      <c r="BI471" s="27">
        <f t="shared" si="247"/>
        <v>5000</v>
      </c>
      <c r="BJ471" s="27">
        <f t="shared" si="248"/>
        <v>5000</v>
      </c>
      <c r="BK471" s="27"/>
      <c r="BL471" s="27"/>
      <c r="BM471" s="27">
        <v>20000</v>
      </c>
      <c r="BN471" s="27"/>
      <c r="BO471" s="27"/>
      <c r="BP471" s="27"/>
      <c r="BQ471" s="27"/>
      <c r="BR471" s="27"/>
      <c r="BS471" s="27"/>
      <c r="BT471" s="27"/>
      <c r="BU471" s="27"/>
      <c r="BV471" s="27"/>
      <c r="BW471" s="27"/>
      <c r="BX471" s="27"/>
      <c r="BY471" s="27"/>
      <c r="BZ471" s="27"/>
      <c r="CA471" s="27"/>
      <c r="CB471" s="27"/>
      <c r="CC471" s="27"/>
      <c r="CD471" s="27"/>
      <c r="CE471" s="27"/>
      <c r="CF471" s="27"/>
      <c r="CG471" s="27" t="str">
        <f t="shared" si="249"/>
        <v/>
      </c>
      <c r="CH471" s="27" t="str">
        <f t="shared" si="249"/>
        <v/>
      </c>
      <c r="CI471" s="27" t="str">
        <f t="shared" si="249"/>
        <v/>
      </c>
      <c r="CJ471" s="27" t="str">
        <f t="shared" si="249"/>
        <v/>
      </c>
      <c r="CK471" s="27" t="str">
        <f t="shared" si="249"/>
        <v/>
      </c>
      <c r="CL471" s="27" t="str">
        <f t="shared" si="249"/>
        <v/>
      </c>
      <c r="CM471" s="27" t="str">
        <f t="shared" si="249"/>
        <v/>
      </c>
      <c r="CN471" s="27" t="str">
        <f t="shared" si="249"/>
        <v/>
      </c>
      <c r="CO471" s="27" t="str">
        <f t="shared" si="249"/>
        <v/>
      </c>
    </row>
    <row r="472" spans="1:93" s="11" customFormat="1" ht="16.5" customHeight="1" x14ac:dyDescent="0.15">
      <c r="A472" s="27">
        <v>31038116</v>
      </c>
      <c r="B472" s="27" t="s">
        <v>40</v>
      </c>
      <c r="C472" s="27" t="s">
        <v>1153</v>
      </c>
      <c r="D472" s="27">
        <v>10</v>
      </c>
      <c r="E472" s="27" t="str">
        <f>E470</f>
        <v>guard2</v>
      </c>
      <c r="F472" s="27">
        <v>4</v>
      </c>
      <c r="G472" s="27" t="s">
        <v>104</v>
      </c>
      <c r="H472" s="27">
        <v>2</v>
      </c>
      <c r="I472" s="27" t="str">
        <f>VLOOKUP($L472,怪物模板!$A:$N,MATCH(角色!I$1,模板表头,0),0)</f>
        <v>phy</v>
      </c>
      <c r="J472" s="27"/>
      <c r="K472" s="27"/>
      <c r="L472" s="27" t="s">
        <v>40</v>
      </c>
      <c r="M472" s="27" t="str">
        <f>VLOOKUP($L472,怪物模板!$A:$N,MATCH(角色!M$1,模板表头,0),0)</f>
        <v>无对应英雄</v>
      </c>
      <c r="N472" s="27" t="str">
        <f>VLOOKUP($L472,怪物模板!$A:$N,MATCH(角色!N$1,模板表头,0),0)</f>
        <v>新增突袭小招，大招改为引导</v>
      </c>
      <c r="O472" s="27" t="s">
        <v>38</v>
      </c>
      <c r="P472" s="27">
        <v>3</v>
      </c>
      <c r="Q472" s="27">
        <v>2</v>
      </c>
      <c r="R472" s="27">
        <f>VLOOKUP(P472,辅助表!$A$2:$B$10,2,FALSE)</f>
        <v>2</v>
      </c>
      <c r="S472" s="27" t="str">
        <f>VLOOKUP($L472,怪物模板!$A:$N,MATCH(角色!S$1,模板表头,0),0)</f>
        <v>horde</v>
      </c>
      <c r="T472" s="27" t="s">
        <v>39</v>
      </c>
      <c r="U472" s="27" t="s">
        <v>1198</v>
      </c>
      <c r="V472" s="27"/>
      <c r="Y472" s="27"/>
      <c r="Z472" s="27"/>
      <c r="AA472" s="27"/>
      <c r="AB472" s="27">
        <v>99</v>
      </c>
      <c r="AC472" s="27">
        <v>99</v>
      </c>
      <c r="AD472" s="27"/>
      <c r="AE472" s="27">
        <f t="shared" si="245"/>
        <v>3</v>
      </c>
      <c r="AF472" s="27">
        <f t="shared" si="246"/>
        <v>0</v>
      </c>
      <c r="AG472" s="27" t="str">
        <f>VLOOKUP($L472,怪物模板!$A:$N,MATCH(角色!AG$1,模板表头,0),0)</f>
        <v>misc.5skills</v>
      </c>
      <c r="AH472" s="27">
        <f>IF(VLOOKUP($L472,怪物模板!$A:$N,MATCH(角色!AH$1,模板表头,0),0)=0,"",VLOOKUP($L472,怪物模板!$A:$N,MATCH(角色!AH$1,模板表头,0),0))</f>
        <v>11980101</v>
      </c>
      <c r="AI472" s="27">
        <f>IF(VLOOKUP($L472,怪物模板!$A:$N,MATCH(角色!AI$1,模板表头,0),0)=0,"",VLOOKUP($L472,怪物模板!$A:$N,MATCH(角色!AI$1,模板表头,0),0))</f>
        <v>11999536</v>
      </c>
      <c r="AJ472" s="27">
        <f>IF(VLOOKUP($L472,怪物模板!$A:$N,MATCH(角色!AJ$1,模板表头,0),0)=0,"",VLOOKUP($L472,怪物模板!$A:$N,MATCH(角色!AJ$1,模板表头,0),0))</f>
        <v>11999537</v>
      </c>
      <c r="AK472" s="27" t="str">
        <f>IF(VLOOKUP($L472,怪物模板!$A:$N,MATCH(角色!AK$1,模板表头,0),0)=0,"",VLOOKUP($L472,怪物模板!$A:$N,MATCH(角色!AK$1,模板表头,0),0))</f>
        <v/>
      </c>
      <c r="AL472" s="27" t="str">
        <f>IF(VLOOKUP($L472,怪物模板!$A:$N,MATCH(角色!AL$1,模板表头,0),0)=0,"",VLOOKUP($L472,怪物模板!$A:$N,MATCH(角色!AL$1,模板表头,0),0))</f>
        <v/>
      </c>
      <c r="AM472" s="27" t="str">
        <f>VLOOKUP($L472,怪物模板!$A:$N,MATCH(角色!AM$1,模板表头,0),0)</f>
        <v>rogue</v>
      </c>
      <c r="AN472" s="27">
        <f>IF(T472="monster",0.8,IF(T472="boss",1.3,IF(T472="entity",1,IF(T472="guard",1.5,1))))</f>
        <v>0.8</v>
      </c>
      <c r="AO472" s="27">
        <v>1</v>
      </c>
      <c r="AP472" s="27"/>
      <c r="AQ472" s="27"/>
      <c r="AR472" s="27"/>
      <c r="AS472" s="27"/>
      <c r="AT472" s="27"/>
      <c r="AU472" s="27"/>
      <c r="AV472" s="27"/>
      <c r="AW472" s="27"/>
      <c r="AX472" s="27"/>
      <c r="AY472" s="27"/>
      <c r="AZ472" s="27"/>
      <c r="BA472" s="27"/>
      <c r="BB472" s="27"/>
      <c r="BC472" s="27"/>
      <c r="BD472" s="27"/>
      <c r="BE472" s="27"/>
      <c r="BF472" s="27"/>
      <c r="BG472" s="27"/>
      <c r="BH472" s="27"/>
      <c r="BI472" s="27">
        <f t="shared" si="247"/>
        <v>5000</v>
      </c>
      <c r="BJ472" s="27">
        <f t="shared" si="248"/>
        <v>5000</v>
      </c>
      <c r="BK472" s="27"/>
      <c r="BL472" s="27"/>
      <c r="BM472" s="27">
        <v>20000</v>
      </c>
      <c r="BN472" s="27"/>
      <c r="BO472" s="27"/>
      <c r="BP472" s="27"/>
      <c r="BQ472" s="27"/>
      <c r="BR472" s="27"/>
      <c r="BS472" s="27"/>
      <c r="BT472" s="27"/>
      <c r="BU472" s="27"/>
      <c r="BV472" s="27"/>
      <c r="BW472" s="27"/>
      <c r="BX472" s="27"/>
      <c r="BY472" s="27"/>
      <c r="BZ472" s="27"/>
      <c r="CA472" s="27"/>
      <c r="CB472" s="27"/>
      <c r="CC472" s="27"/>
      <c r="CD472" s="27"/>
      <c r="CE472" s="27"/>
      <c r="CF472" s="27"/>
      <c r="CG472" s="27" t="str">
        <f t="shared" si="249"/>
        <v/>
      </c>
      <c r="CH472" s="27" t="str">
        <f t="shared" si="249"/>
        <v/>
      </c>
      <c r="CI472" s="27" t="str">
        <f t="shared" si="249"/>
        <v/>
      </c>
      <c r="CJ472" s="27" t="str">
        <f t="shared" si="249"/>
        <v/>
      </c>
      <c r="CK472" s="27" t="str">
        <f t="shared" si="249"/>
        <v/>
      </c>
      <c r="CL472" s="27" t="str">
        <f t="shared" si="249"/>
        <v/>
      </c>
      <c r="CM472" s="27" t="str">
        <f t="shared" si="249"/>
        <v/>
      </c>
      <c r="CN472" s="27" t="str">
        <f t="shared" si="249"/>
        <v/>
      </c>
      <c r="CO472" s="27" t="str">
        <f t="shared" si="249"/>
        <v/>
      </c>
    </row>
    <row r="473" spans="1:93" s="11" customFormat="1" ht="16.5" customHeight="1" x14ac:dyDescent="0.15">
      <c r="A473" s="27">
        <v>31038117</v>
      </c>
      <c r="B473" s="27" t="s">
        <v>1175</v>
      </c>
      <c r="C473" s="27" t="s">
        <v>1153</v>
      </c>
      <c r="D473" s="27">
        <v>10</v>
      </c>
      <c r="E473" s="27" t="str">
        <f>E469</f>
        <v>guard2</v>
      </c>
      <c r="F473" s="27">
        <v>4</v>
      </c>
      <c r="G473" s="27" t="s">
        <v>105</v>
      </c>
      <c r="H473" s="27">
        <v>3</v>
      </c>
      <c r="I473" s="27" t="str">
        <f>VLOOKUP($L473,怪物模板!$A:$N,MATCH(角色!I$1,模板表头,0),0)</f>
        <v>phy</v>
      </c>
      <c r="J473" s="27"/>
      <c r="K473" s="27"/>
      <c r="L473" s="27" t="s">
        <v>1175</v>
      </c>
      <c r="M473" s="27" t="str">
        <f>VLOOKUP($L473,怪物模板!$A:$N,MATCH(角色!M$1,模板表头,0),0)</f>
        <v>无对应英雄</v>
      </c>
      <c r="N473" s="27" t="str">
        <f>VLOOKUP($L473,怪物模板!$A:$N,MATCH(角色!N$1,模板表头,0),0)</f>
        <v>同英雄技能</v>
      </c>
      <c r="O473" s="27" t="s">
        <v>41</v>
      </c>
      <c r="P473" s="27">
        <v>3</v>
      </c>
      <c r="Q473" s="27">
        <v>2</v>
      </c>
      <c r="R473" s="27">
        <f>VLOOKUP(P473,辅助表!$A$2:$B$10,2,FALSE)</f>
        <v>2</v>
      </c>
      <c r="S473" s="27" t="str">
        <f>VLOOKUP($L473,怪物模板!$A:$N,MATCH(角色!S$1,模板表头,0),0)</f>
        <v>horde</v>
      </c>
      <c r="T473" s="27" t="s">
        <v>39</v>
      </c>
      <c r="U473" s="27" t="s">
        <v>1198</v>
      </c>
      <c r="V473" s="27"/>
      <c r="Y473" s="27"/>
      <c r="Z473" s="27"/>
      <c r="AA473" s="27"/>
      <c r="AB473" s="27">
        <v>99</v>
      </c>
      <c r="AC473" s="27">
        <v>99</v>
      </c>
      <c r="AD473" s="27"/>
      <c r="AE473" s="27">
        <f t="shared" si="245"/>
        <v>3</v>
      </c>
      <c r="AF473" s="27">
        <f t="shared" si="246"/>
        <v>0</v>
      </c>
      <c r="AG473" s="27" t="str">
        <f>VLOOKUP($L473,怪物模板!$A:$N,MATCH(角色!AG$1,模板表头,0),0)</f>
        <v>misc.5skills_target_is_valid</v>
      </c>
      <c r="AH473" s="27">
        <f>IF(VLOOKUP($L473,怪物模板!$A:$N,MATCH(角色!AH$1,模板表头,0),0)=0,"",VLOOKUP($L473,怪物模板!$A:$N,MATCH(角色!AH$1,模板表头,0),0))</f>
        <v>11890201</v>
      </c>
      <c r="AI473" s="27">
        <f>IF(VLOOKUP($L473,怪物模板!$A:$N,MATCH(角色!AI$1,模板表头,0),0)=0,"",VLOOKUP($L473,怪物模板!$A:$N,MATCH(角色!AI$1,模板表头,0),0))</f>
        <v>11890202</v>
      </c>
      <c r="AJ473" s="27" t="str">
        <f>IF(VLOOKUP($L473,怪物模板!$A:$N,MATCH(角色!AJ$1,模板表头,0),0)=0,"",VLOOKUP($L473,怪物模板!$A:$N,MATCH(角色!AJ$1,模板表头,0),0))</f>
        <v/>
      </c>
      <c r="AK473" s="27" t="str">
        <f>IF(VLOOKUP($L473,怪物模板!$A:$N,MATCH(角色!AK$1,模板表头,0),0)=0,"",VLOOKUP($L473,怪物模板!$A:$N,MATCH(角色!AK$1,模板表头,0),0))</f>
        <v/>
      </c>
      <c r="AL473" s="27" t="str">
        <f>IF(VLOOKUP($L473,怪物模板!$A:$N,MATCH(角色!AL$1,模板表头,0),0)=0,"",VLOOKUP($L473,怪物模板!$A:$N,MATCH(角色!AL$1,模板表头,0),0))</f>
        <v/>
      </c>
      <c r="AM473" s="27" t="str">
        <f>VLOOKUP($L473,怪物模板!$A:$N,MATCH(角色!AM$1,模板表头,0),0)</f>
        <v>troll_hunter</v>
      </c>
      <c r="AN473" s="27">
        <f>IF(T473="monster",0.8,IF(T473="boss",1.3,IF(T473="entity",1,IF(T473="guard",1.5,1))))</f>
        <v>0.8</v>
      </c>
      <c r="AO473" s="27">
        <v>1</v>
      </c>
      <c r="AP473" s="27"/>
      <c r="AQ473" s="27"/>
      <c r="AR473" s="27"/>
      <c r="AS473" s="27"/>
      <c r="AT473" s="27"/>
      <c r="AU473" s="27"/>
      <c r="AV473" s="27"/>
      <c r="AW473" s="27"/>
      <c r="AX473" s="27"/>
      <c r="AY473" s="27"/>
      <c r="AZ473" s="27"/>
      <c r="BA473" s="27"/>
      <c r="BB473" s="27"/>
      <c r="BC473" s="27"/>
      <c r="BD473" s="27"/>
      <c r="BE473" s="27"/>
      <c r="BF473" s="27"/>
      <c r="BG473" s="27"/>
      <c r="BH473" s="27"/>
      <c r="BI473" s="27">
        <f t="shared" si="247"/>
        <v>5000</v>
      </c>
      <c r="BJ473" s="27">
        <f t="shared" si="248"/>
        <v>5000</v>
      </c>
      <c r="BK473" s="27"/>
      <c r="BL473" s="27"/>
      <c r="BM473" s="27">
        <v>20000</v>
      </c>
      <c r="BN473" s="27"/>
      <c r="BO473" s="27"/>
      <c r="BP473" s="27"/>
      <c r="BQ473" s="27"/>
      <c r="BR473" s="27"/>
      <c r="BS473" s="27"/>
      <c r="BT473" s="27"/>
      <c r="BU473" s="27"/>
      <c r="BV473" s="27"/>
      <c r="BW473" s="27"/>
      <c r="BX473" s="27"/>
      <c r="BY473" s="27"/>
      <c r="BZ473" s="27"/>
      <c r="CA473" s="27"/>
      <c r="CB473" s="27"/>
      <c r="CC473" s="27"/>
      <c r="CD473" s="27"/>
      <c r="CE473" s="27"/>
      <c r="CF473" s="27"/>
      <c r="CG473" s="27" t="str">
        <f t="shared" si="249"/>
        <v/>
      </c>
      <c r="CH473" s="27" t="str">
        <f t="shared" si="249"/>
        <v/>
      </c>
      <c r="CI473" s="27" t="str">
        <f t="shared" si="249"/>
        <v/>
      </c>
      <c r="CJ473" s="27" t="str">
        <f t="shared" si="249"/>
        <v/>
      </c>
      <c r="CK473" s="27" t="str">
        <f t="shared" si="249"/>
        <v/>
      </c>
      <c r="CL473" s="27" t="str">
        <f t="shared" si="249"/>
        <v/>
      </c>
      <c r="CM473" s="27" t="str">
        <f t="shared" si="249"/>
        <v/>
      </c>
      <c r="CN473" s="27" t="str">
        <f t="shared" si="249"/>
        <v/>
      </c>
      <c r="CO473" s="27" t="str">
        <f t="shared" si="249"/>
        <v/>
      </c>
    </row>
    <row r="474" spans="1:93" s="11" customFormat="1" x14ac:dyDescent="0.15">
      <c r="A474" s="27">
        <v>31038121</v>
      </c>
      <c r="B474" s="27" t="s">
        <v>1168</v>
      </c>
      <c r="C474" s="27" t="s">
        <v>1154</v>
      </c>
      <c r="D474" s="27">
        <v>12</v>
      </c>
      <c r="E474" s="27" t="str">
        <f>E472</f>
        <v>guard2</v>
      </c>
      <c r="F474" s="27">
        <v>5</v>
      </c>
      <c r="G474" s="27" t="s">
        <v>104</v>
      </c>
      <c r="H474" s="27">
        <v>3</v>
      </c>
      <c r="I474" s="27" t="str">
        <f>VLOOKUP($L474,怪物模板!$A:$N,MATCH(角色!I$1,模板表头,0),0)</f>
        <v>phy</v>
      </c>
      <c r="J474" s="27"/>
      <c r="K474" s="27"/>
      <c r="L474" s="27" t="s">
        <v>1168</v>
      </c>
      <c r="M474" s="27" t="str">
        <f>VLOOKUP($L474,怪物模板!$A:$N,MATCH(角色!M$1,模板表头,0),0)</f>
        <v>无对应英雄</v>
      </c>
      <c r="N474" s="27" t="str">
        <f>VLOOKUP($L474,怪物模板!$A:$N,MATCH(角色!N$1,模板表头,0),0)</f>
        <v>统一模板</v>
      </c>
      <c r="O474" s="27" t="s">
        <v>38</v>
      </c>
      <c r="P474" s="27">
        <v>1</v>
      </c>
      <c r="Q474" s="27">
        <v>1</v>
      </c>
      <c r="R474" s="27">
        <f>VLOOKUP(P474,辅助表!$A$2:$B$10,2,FALSE)</f>
        <v>1</v>
      </c>
      <c r="S474" s="27" t="str">
        <f>VLOOKUP($L474,怪物模板!$A:$N,MATCH(角色!S$1,模板表头,0),0)</f>
        <v>horde</v>
      </c>
      <c r="T474" s="27" t="s">
        <v>39</v>
      </c>
      <c r="U474" s="27" t="s">
        <v>1198</v>
      </c>
      <c r="V474" s="27" t="s">
        <v>258</v>
      </c>
      <c r="Y474" s="27"/>
      <c r="Z474" s="27"/>
      <c r="AA474" s="27"/>
      <c r="AB474" s="27">
        <v>99</v>
      </c>
      <c r="AC474" s="27">
        <v>99</v>
      </c>
      <c r="AD474" s="27"/>
      <c r="AE474" s="27">
        <f t="shared" si="245"/>
        <v>3</v>
      </c>
      <c r="AF474" s="27">
        <f t="shared" si="246"/>
        <v>0</v>
      </c>
      <c r="AG474" s="27" t="str">
        <f>VLOOKUP($L474,怪物模板!$A:$N,MATCH(角色!AG$1,模板表头,0),0)</f>
        <v>tank.tauren_warrior</v>
      </c>
      <c r="AH474" s="27">
        <f>IF(VLOOKUP($L474,怪物模板!$A:$N,MATCH(角色!AH$1,模板表头,0),0)=0,"",VLOOKUP($L474,怪物模板!$A:$N,MATCH(角色!AH$1,模板表头,0),0))</f>
        <v>11880201</v>
      </c>
      <c r="AI474" s="27">
        <f>IF(VLOOKUP($L474,怪物模板!$A:$N,MATCH(角色!AI$1,模板表头,0),0)=0,"",VLOOKUP($L474,怪物模板!$A:$N,MATCH(角色!AI$1,模板表头,0),0))</f>
        <v>11880202</v>
      </c>
      <c r="AJ474" s="27">
        <f>IF(VLOOKUP($L474,怪物模板!$A:$N,MATCH(角色!AJ$1,模板表头,0),0)=0,"",VLOOKUP($L474,怪物模板!$A:$N,MATCH(角色!AJ$1,模板表头,0),0))</f>
        <v>11880203</v>
      </c>
      <c r="AK474" s="27">
        <f>IF(VLOOKUP($L474,怪物模板!$A:$N,MATCH(角色!AK$1,模板表头,0),0)=0,"",VLOOKUP($L474,怪物模板!$A:$N,MATCH(角色!AK$1,模板表头,0),0))</f>
        <v>11880204</v>
      </c>
      <c r="AL474" s="27" t="str">
        <f>IF(VLOOKUP($L474,怪物模板!$A:$N,MATCH(角色!AL$1,模板表头,0),0)=0,"",VLOOKUP($L474,怪物模板!$A:$N,MATCH(角色!AL$1,模板表头,0),0))</f>
        <v/>
      </c>
      <c r="AM474" s="27" t="str">
        <f>VLOOKUP($L474,怪物模板!$A:$N,MATCH(角色!AM$1,模板表头,0),0)</f>
        <v>tauren_warrior_npc</v>
      </c>
      <c r="AN474" s="27">
        <f>IF(T474="monster",0.8,IF(T474="boss",1.3,IF(T474="entity",1,IF(T474="guard",1.5,1))))</f>
        <v>0.8</v>
      </c>
      <c r="AO474" s="27">
        <v>1</v>
      </c>
      <c r="AP474" s="27"/>
      <c r="AQ474" s="27"/>
      <c r="AR474" s="27"/>
      <c r="AS474" s="27"/>
      <c r="AT474" s="27"/>
      <c r="AU474" s="27"/>
      <c r="AV474" s="27"/>
      <c r="AW474" s="27"/>
      <c r="AX474" s="27"/>
      <c r="AY474" s="27"/>
      <c r="AZ474" s="27"/>
      <c r="BA474" s="27"/>
      <c r="BB474" s="27"/>
      <c r="BC474" s="27"/>
      <c r="BD474" s="27"/>
      <c r="BE474" s="27"/>
      <c r="BF474" s="27"/>
      <c r="BG474" s="27"/>
      <c r="BH474" s="27"/>
      <c r="BI474" s="27">
        <f t="shared" si="247"/>
        <v>5000</v>
      </c>
      <c r="BJ474" s="27">
        <f t="shared" si="248"/>
        <v>5000</v>
      </c>
      <c r="BK474" s="27"/>
      <c r="BL474" s="27"/>
      <c r="BM474" s="27">
        <v>20000</v>
      </c>
      <c r="BN474" s="27"/>
      <c r="BO474" s="27"/>
      <c r="BP474" s="27"/>
      <c r="BQ474" s="27"/>
      <c r="BR474" s="27"/>
      <c r="BS474" s="27"/>
      <c r="BT474" s="27"/>
      <c r="BU474" s="27"/>
      <c r="BV474" s="27"/>
      <c r="BW474" s="27"/>
      <c r="BX474" s="27"/>
      <c r="BY474" s="27"/>
      <c r="BZ474" s="27"/>
      <c r="CA474" s="27"/>
      <c r="CB474" s="27"/>
      <c r="CC474" s="27"/>
      <c r="CD474" s="27"/>
      <c r="CE474" s="27"/>
      <c r="CF474" s="27"/>
      <c r="CG474" s="27" t="str">
        <f t="shared" si="249"/>
        <v/>
      </c>
      <c r="CH474" s="27" t="str">
        <f t="shared" si="249"/>
        <v/>
      </c>
      <c r="CI474" s="27" t="str">
        <f t="shared" si="249"/>
        <v/>
      </c>
      <c r="CJ474" s="27" t="str">
        <f t="shared" si="249"/>
        <v/>
      </c>
      <c r="CK474" s="27" t="str">
        <f t="shared" si="249"/>
        <v/>
      </c>
      <c r="CL474" s="27" t="str">
        <f t="shared" si="249"/>
        <v/>
      </c>
      <c r="CM474" s="27" t="str">
        <f t="shared" si="249"/>
        <v/>
      </c>
      <c r="CN474" s="27" t="str">
        <f t="shared" si="249"/>
        <v/>
      </c>
      <c r="CO474" s="27" t="str">
        <f t="shared" si="249"/>
        <v/>
      </c>
    </row>
    <row r="475" spans="1:93" s="11" customFormat="1" x14ac:dyDescent="0.15">
      <c r="A475" s="27">
        <v>31038122</v>
      </c>
      <c r="B475" s="27" t="s">
        <v>1179</v>
      </c>
      <c r="C475" s="27" t="s">
        <v>1154</v>
      </c>
      <c r="D475" s="27">
        <v>12</v>
      </c>
      <c r="E475" s="27" t="str">
        <f>E473</f>
        <v>guard2</v>
      </c>
      <c r="F475" s="27">
        <v>5</v>
      </c>
      <c r="G475" s="27" t="s">
        <v>105</v>
      </c>
      <c r="H475" s="27">
        <v>3</v>
      </c>
      <c r="I475" s="27" t="str">
        <f>VLOOKUP($L475,怪物模板!$A:$N,MATCH(角色!I$1,模板表头,0),0)</f>
        <v>phy</v>
      </c>
      <c r="J475" s="27"/>
      <c r="K475" s="27"/>
      <c r="L475" s="27" t="s">
        <v>1163</v>
      </c>
      <c r="M475" s="27" t="str">
        <f>VLOOKUP($L475,怪物模板!$A:$N,MATCH(角色!M$1,模板表头,0),0)</f>
        <v>精灵游侠</v>
      </c>
      <c r="N475" s="27" t="str">
        <f>VLOOKUP($L475,怪物模板!$A:$N,MATCH(角色!N$1,模板表头,0),0)</f>
        <v>关卡12-3，4技能BOSS版</v>
      </c>
      <c r="O475" s="27" t="s">
        <v>38</v>
      </c>
      <c r="P475" s="27">
        <v>1</v>
      </c>
      <c r="Q475" s="27">
        <v>1</v>
      </c>
      <c r="R475" s="27">
        <f>VLOOKUP(P475,辅助表!$A$2:$B$10,2,FALSE)</f>
        <v>1</v>
      </c>
      <c r="S475" s="27" t="str">
        <f>VLOOKUP($L475,怪物模板!$A:$N,MATCH(角色!S$1,模板表头,0),0)</f>
        <v>alliance</v>
      </c>
      <c r="T475" s="27" t="s">
        <v>39</v>
      </c>
      <c r="U475" s="27" t="s">
        <v>1198</v>
      </c>
      <c r="V475" s="27" t="s">
        <v>258</v>
      </c>
      <c r="Y475" s="27"/>
      <c r="Z475" s="27"/>
      <c r="AA475" s="27"/>
      <c r="AB475" s="27">
        <v>99</v>
      </c>
      <c r="AC475" s="27">
        <v>99</v>
      </c>
      <c r="AD475" s="27"/>
      <c r="AE475" s="27">
        <f t="shared" si="245"/>
        <v>3</v>
      </c>
      <c r="AF475" s="27">
        <f t="shared" si="246"/>
        <v>0</v>
      </c>
      <c r="AG475" s="27" t="str">
        <f>VLOOKUP($L475,怪物模板!$A:$N,MATCH(角色!AG$1,模板表头,0),0)</f>
        <v>misc.5skills</v>
      </c>
      <c r="AH475" s="27">
        <f>IF(VLOOKUP($L475,怪物模板!$A:$N,MATCH(角色!AH$1,模板表头,0),0)=0,"",VLOOKUP($L475,怪物模板!$A:$N,MATCH(角色!AH$1,模板表头,0),0))</f>
        <v>11780301</v>
      </c>
      <c r="AI475" s="27">
        <f>IF(VLOOKUP($L475,怪物模板!$A:$N,MATCH(角色!AI$1,模板表头,0),0)=0,"",VLOOKUP($L475,怪物模板!$A:$N,MATCH(角色!AI$1,模板表头,0),0))</f>
        <v>11780302</v>
      </c>
      <c r="AJ475" s="27">
        <f>IF(VLOOKUP($L475,怪物模板!$A:$N,MATCH(角色!AJ$1,模板表头,0),0)=0,"",VLOOKUP($L475,怪物模板!$A:$N,MATCH(角色!AJ$1,模板表头,0),0))</f>
        <v>11780303</v>
      </c>
      <c r="AK475" s="27">
        <f>IF(VLOOKUP($L475,怪物模板!$A:$N,MATCH(角色!AK$1,模板表头,0),0)=0,"",VLOOKUP($L475,怪物模板!$A:$N,MATCH(角色!AK$1,模板表头,0),0))</f>
        <v>11780304</v>
      </c>
      <c r="AL475" s="27" t="str">
        <f>IF(VLOOKUP($L475,怪物模板!$A:$N,MATCH(角色!AL$1,模板表头,0),0)=0,"",VLOOKUP($L475,怪物模板!$A:$N,MATCH(角色!AL$1,模板表头,0),0))</f>
        <v/>
      </c>
      <c r="AM475" s="27" t="str">
        <f>VLOOKUP($L475,怪物模板!$A:$N,MATCH(角色!AM$1,模板表头,0),0)</f>
        <v>elf_assassin_npc</v>
      </c>
      <c r="AN475" s="27">
        <f>IF(T475="monster",0.8,IF(T475="boss",1.3,IF(T475="entity",1,IF(T475="guard",1.5,1))))</f>
        <v>0.8</v>
      </c>
      <c r="AO475" s="27">
        <v>1</v>
      </c>
      <c r="AP475" s="27"/>
      <c r="AQ475" s="27"/>
      <c r="AR475" s="27"/>
      <c r="AS475" s="27"/>
      <c r="AT475" s="27"/>
      <c r="AU475" s="27"/>
      <c r="AV475" s="27"/>
      <c r="AW475" s="27"/>
      <c r="AX475" s="27"/>
      <c r="AY475" s="27"/>
      <c r="AZ475" s="27"/>
      <c r="BA475" s="27"/>
      <c r="BB475" s="27"/>
      <c r="BC475" s="27"/>
      <c r="BD475" s="27"/>
      <c r="BE475" s="27"/>
      <c r="BF475" s="27"/>
      <c r="BG475" s="27"/>
      <c r="BH475" s="27"/>
      <c r="BI475" s="27">
        <f t="shared" si="247"/>
        <v>5000</v>
      </c>
      <c r="BJ475" s="27">
        <f t="shared" si="248"/>
        <v>5000</v>
      </c>
      <c r="BK475" s="27"/>
      <c r="BL475" s="27"/>
      <c r="BM475" s="27">
        <v>20000</v>
      </c>
      <c r="BN475" s="27"/>
      <c r="BO475" s="27"/>
      <c r="BP475" s="27"/>
      <c r="BQ475" s="27"/>
      <c r="BR475" s="27"/>
      <c r="BS475" s="27"/>
      <c r="BT475" s="27"/>
      <c r="BU475" s="27"/>
      <c r="BV475" s="27"/>
      <c r="BW475" s="27"/>
      <c r="BX475" s="27"/>
      <c r="BY475" s="27"/>
      <c r="BZ475" s="27"/>
      <c r="CA475" s="27"/>
      <c r="CB475" s="27"/>
      <c r="CC475" s="27"/>
      <c r="CD475" s="27"/>
      <c r="CE475" s="27"/>
      <c r="CF475" s="27"/>
      <c r="CG475" s="27" t="str">
        <f t="shared" si="249"/>
        <v/>
      </c>
      <c r="CH475" s="27" t="str">
        <f t="shared" si="249"/>
        <v/>
      </c>
      <c r="CI475" s="27" t="str">
        <f t="shared" si="249"/>
        <v/>
      </c>
      <c r="CJ475" s="27" t="str">
        <f t="shared" si="249"/>
        <v/>
      </c>
      <c r="CK475" s="27" t="str">
        <f t="shared" si="249"/>
        <v/>
      </c>
      <c r="CL475" s="27" t="str">
        <f t="shared" si="249"/>
        <v/>
      </c>
      <c r="CM475" s="27" t="str">
        <f t="shared" si="249"/>
        <v/>
      </c>
      <c r="CN475" s="27" t="str">
        <f t="shared" si="249"/>
        <v/>
      </c>
      <c r="CO475" s="27" t="str">
        <f t="shared" si="249"/>
        <v/>
      </c>
    </row>
    <row r="476" spans="1:93" s="11" customFormat="1" ht="16.5" customHeight="1" x14ac:dyDescent="0.15">
      <c r="A476" s="27">
        <v>31038126</v>
      </c>
      <c r="B476" s="27" t="s">
        <v>1184</v>
      </c>
      <c r="C476" s="27" t="s">
        <v>1155</v>
      </c>
      <c r="D476" s="27">
        <v>15</v>
      </c>
      <c r="E476" s="27" t="str">
        <f>E474</f>
        <v>guard2</v>
      </c>
      <c r="F476" s="27">
        <v>6</v>
      </c>
      <c r="G476" s="27" t="s">
        <v>105</v>
      </c>
      <c r="H476" s="27">
        <v>1</v>
      </c>
      <c r="I476" s="27" t="str">
        <f>VLOOKUP($L476,怪物模板!$A:$N,MATCH(角色!I$1,模板表头,0),0)</f>
        <v>phy</v>
      </c>
      <c r="J476" s="27"/>
      <c r="K476" s="27"/>
      <c r="L476" s="27" t="s">
        <v>1167</v>
      </c>
      <c r="M476" s="27" t="str">
        <f>VLOOKUP($L476,怪物模板!$A:$N,MATCH(角色!M$1,模板表头,0),0)</f>
        <v>食人魔BOSS</v>
      </c>
      <c r="N476" s="27" t="str">
        <f>VLOOKUP($L476,怪物模板!$A:$N,MATCH(角色!N$1,模板表头,0),0)</f>
        <v>BOSS模板</v>
      </c>
      <c r="O476" s="27" t="s">
        <v>38</v>
      </c>
      <c r="P476" s="27">
        <v>7</v>
      </c>
      <c r="Q476" s="27">
        <v>3</v>
      </c>
      <c r="R476" s="27">
        <f>VLOOKUP(P476,辅助表!$A$2:$B$10,2,FALSE)</f>
        <v>4</v>
      </c>
      <c r="S476" s="27" t="str">
        <f>VLOOKUP($L476,怪物模板!$A:$N,MATCH(角色!S$1,模板表头,0),0)</f>
        <v>horde</v>
      </c>
      <c r="T476" s="27" t="s">
        <v>176</v>
      </c>
      <c r="U476" s="27" t="s">
        <v>1198</v>
      </c>
      <c r="V476" s="27"/>
      <c r="Y476" s="27"/>
      <c r="Z476" s="27"/>
      <c r="AA476" s="27"/>
      <c r="AB476" s="27">
        <v>99</v>
      </c>
      <c r="AC476" s="27">
        <v>99</v>
      </c>
      <c r="AD476" s="27"/>
      <c r="AE476" s="27">
        <f t="shared" si="245"/>
        <v>3</v>
      </c>
      <c r="AF476" s="27">
        <f t="shared" si="246"/>
        <v>0</v>
      </c>
      <c r="AG476" s="27" t="str">
        <f>VLOOKUP($L476,怪物模板!$A:$N,MATCH(角色!AG$1,模板表头,0),0)</f>
        <v>tank.hate</v>
      </c>
      <c r="AH476" s="27">
        <f>IF(VLOOKUP($L476,怪物模板!$A:$N,MATCH(角色!AH$1,模板表头,0),0)=0,"",VLOOKUP($L476,怪物模板!$A:$N,MATCH(角色!AH$1,模板表头,0),0))</f>
        <v>11970401</v>
      </c>
      <c r="AI476" s="27">
        <f>IF(VLOOKUP($L476,怪物模板!$A:$N,MATCH(角色!AI$1,模板表头,0),0)=0,"",VLOOKUP($L476,怪物模板!$A:$N,MATCH(角色!AI$1,模板表头,0),0))</f>
        <v>11970402</v>
      </c>
      <c r="AJ476" s="27">
        <f>IF(VLOOKUP($L476,怪物模板!$A:$N,MATCH(角色!AJ$1,模板表头,0),0)=0,"",VLOOKUP($L476,怪物模板!$A:$N,MATCH(角色!AJ$1,模板表头,0),0))</f>
        <v>11970403</v>
      </c>
      <c r="AK476" s="27" t="str">
        <f>IF(VLOOKUP($L476,怪物模板!$A:$N,MATCH(角色!AK$1,模板表头,0),0)=0,"",VLOOKUP($L476,怪物模板!$A:$N,MATCH(角色!AK$1,模板表头,0),0))</f>
        <v/>
      </c>
      <c r="AL476" s="27" t="str">
        <f>IF(VLOOKUP($L476,怪物模板!$A:$N,MATCH(角色!AL$1,模板表头,0),0)=0,"",VLOOKUP($L476,怪物模板!$A:$N,MATCH(角色!AL$1,模板表头,0),0))</f>
        <v/>
      </c>
      <c r="AM476" s="27" t="str">
        <f>VLOOKUP($L476,怪物模板!$A:$N,MATCH(角色!AM$1,模板表头,0),0)</f>
        <v>ogre</v>
      </c>
      <c r="AN476" s="27">
        <v>1</v>
      </c>
      <c r="AO476" s="27">
        <v>1</v>
      </c>
      <c r="AP476" s="27"/>
      <c r="AQ476" s="27"/>
      <c r="AR476" s="27"/>
      <c r="AS476" s="27"/>
      <c r="AT476" s="27"/>
      <c r="AU476" s="27">
        <v>230021</v>
      </c>
      <c r="AV476" s="27"/>
      <c r="AW476" s="27"/>
      <c r="AX476" s="27"/>
      <c r="AY476" s="27"/>
      <c r="AZ476" s="27"/>
      <c r="BA476" s="27"/>
      <c r="BB476" s="27"/>
      <c r="BC476" s="27"/>
      <c r="BD476" s="27"/>
      <c r="BE476" s="27"/>
      <c r="BF476" s="27"/>
      <c r="BG476" s="27"/>
      <c r="BH476" s="27"/>
      <c r="BI476" s="27">
        <f t="shared" si="247"/>
        <v>5000</v>
      </c>
      <c r="BJ476" s="27">
        <f t="shared" si="248"/>
        <v>5000</v>
      </c>
      <c r="BK476" s="27"/>
      <c r="BL476" s="27"/>
      <c r="BM476" s="27">
        <v>20000</v>
      </c>
      <c r="BN476" s="27"/>
      <c r="BO476" s="27"/>
      <c r="BP476" s="27"/>
      <c r="BQ476" s="27"/>
      <c r="BR476" s="27"/>
      <c r="BS476" s="27"/>
      <c r="BT476" s="27"/>
      <c r="BU476" s="27"/>
      <c r="BV476" s="27"/>
      <c r="BW476" s="27"/>
      <c r="BX476" s="27"/>
      <c r="BY476" s="27"/>
      <c r="BZ476" s="27"/>
      <c r="CA476" s="27"/>
      <c r="CB476" s="27"/>
      <c r="CC476" s="27"/>
      <c r="CD476" s="27"/>
      <c r="CE476" s="27"/>
      <c r="CF476" s="27"/>
      <c r="CG476" s="27" t="str">
        <f t="shared" si="249"/>
        <v/>
      </c>
      <c r="CH476" s="27" t="str">
        <f t="shared" si="249"/>
        <v/>
      </c>
      <c r="CI476" s="27" t="str">
        <f t="shared" si="249"/>
        <v/>
      </c>
      <c r="CJ476" s="27" t="str">
        <f t="shared" si="249"/>
        <v/>
      </c>
      <c r="CK476" s="27" t="str">
        <f t="shared" si="249"/>
        <v/>
      </c>
      <c r="CL476" s="27" t="str">
        <f t="shared" si="249"/>
        <v/>
      </c>
      <c r="CM476" s="27" t="str">
        <f t="shared" si="249"/>
        <v/>
      </c>
      <c r="CN476" s="27" t="str">
        <f t="shared" si="249"/>
        <v/>
      </c>
      <c r="CO476" s="27" t="str">
        <f t="shared" si="249"/>
        <v/>
      </c>
    </row>
    <row r="477" spans="1:93" s="11" customFormat="1" ht="16.5" customHeight="1" x14ac:dyDescent="0.15">
      <c r="A477" s="27">
        <v>31038127</v>
      </c>
      <c r="B477" s="27" t="s">
        <v>1169</v>
      </c>
      <c r="C477" s="27" t="s">
        <v>1155</v>
      </c>
      <c r="D477" s="27">
        <v>15</v>
      </c>
      <c r="E477" s="27" t="str">
        <f t="shared" ref="E477:E493" si="250">E476</f>
        <v>guard2</v>
      </c>
      <c r="F477" s="27">
        <v>6</v>
      </c>
      <c r="G477" s="27" t="s">
        <v>105</v>
      </c>
      <c r="H477" s="27">
        <v>4</v>
      </c>
      <c r="I477" s="27" t="str">
        <f>VLOOKUP($L477,怪物模板!$A:$N,MATCH(角色!I$1,模板表头,0),0)</f>
        <v>mag</v>
      </c>
      <c r="J477" s="27"/>
      <c r="K477" s="27"/>
      <c r="L477" s="27" t="s">
        <v>1169</v>
      </c>
      <c r="M477" s="27" t="str">
        <f>VLOOKUP($L477,怪物模板!$A:$N,MATCH(角色!M$1,模板表头,0),0)</f>
        <v>无对应英雄</v>
      </c>
      <c r="N477" s="27" t="str">
        <f>VLOOKUP($L477,怪物模板!$A:$N,MATCH(角色!N$1,模板表头,0),0)</f>
        <v>统一模板</v>
      </c>
      <c r="O477" s="27" t="s">
        <v>38</v>
      </c>
      <c r="P477" s="27">
        <v>6</v>
      </c>
      <c r="Q477" s="27">
        <v>3</v>
      </c>
      <c r="R477" s="27">
        <f>VLOOKUP(P477,辅助表!$A$2:$B$10,2,FALSE)</f>
        <v>4</v>
      </c>
      <c r="S477" s="27" t="str">
        <f>VLOOKUP($L477,怪物模板!$A:$N,MATCH(角色!S$1,模板表头,0),0)</f>
        <v>chaos</v>
      </c>
      <c r="T477" s="27" t="s">
        <v>176</v>
      </c>
      <c r="U477" s="27" t="s">
        <v>1198</v>
      </c>
      <c r="V477" s="27"/>
      <c r="Y477" s="27"/>
      <c r="Z477" s="27"/>
      <c r="AA477" s="27"/>
      <c r="AB477" s="27">
        <v>99</v>
      </c>
      <c r="AC477" s="27">
        <v>99</v>
      </c>
      <c r="AD477" s="27"/>
      <c r="AE477" s="27">
        <f t="shared" si="245"/>
        <v>3</v>
      </c>
      <c r="AF477" s="27">
        <f t="shared" si="246"/>
        <v>0</v>
      </c>
      <c r="AG477" s="27" t="str">
        <f>VLOOKUP($L477,怪物模板!$A:$N,MATCH(角色!AG$1,模板表头,0),0)</f>
        <v>misc.5skills_friendly_ratio</v>
      </c>
      <c r="AH477" s="27">
        <f>IF(VLOOKUP($L477,怪物模板!$A:$N,MATCH(角色!AH$1,模板表头,0),0)=0,"",VLOOKUP($L477,怪物模板!$A:$N,MATCH(角色!AH$1,模板表头,0),0))</f>
        <v>11670201</v>
      </c>
      <c r="AI477" s="27">
        <f>IF(VLOOKUP($L477,怪物模板!$A:$N,MATCH(角色!AI$1,模板表头,0),0)=0,"",VLOOKUP($L477,怪物模板!$A:$N,MATCH(角色!AI$1,模板表头,0),0))</f>
        <v>11670202</v>
      </c>
      <c r="AJ477" s="27">
        <f>IF(VLOOKUP($L477,怪物模板!$A:$N,MATCH(角色!AJ$1,模板表头,0),0)=0,"",VLOOKUP($L477,怪物模板!$A:$N,MATCH(角色!AJ$1,模板表头,0),0))</f>
        <v>11670203</v>
      </c>
      <c r="AK477" s="27" t="str">
        <f>IF(VLOOKUP($L477,怪物模板!$A:$N,MATCH(角色!AK$1,模板表头,0),0)=0,"",VLOOKUP($L477,怪物模板!$A:$N,MATCH(角色!AK$1,模板表头,0),0))</f>
        <v/>
      </c>
      <c r="AL477" s="27" t="str">
        <f>IF(VLOOKUP($L477,怪物模板!$A:$N,MATCH(角色!AL$1,模板表头,0),0)=0,"",VLOOKUP($L477,怪物模板!$A:$N,MATCH(角色!AL$1,模板表头,0),0))</f>
        <v/>
      </c>
      <c r="AM477" s="27" t="str">
        <f>VLOOKUP($L477,怪物模板!$A:$N,MATCH(角色!AM$1,模板表头,0),0)</f>
        <v>scarlet_priest</v>
      </c>
      <c r="AN477" s="27">
        <v>1</v>
      </c>
      <c r="AO477" s="27">
        <v>1</v>
      </c>
      <c r="AP477" s="27"/>
      <c r="AQ477" s="27"/>
      <c r="AR477" s="27"/>
      <c r="AS477" s="27"/>
      <c r="AT477" s="27"/>
      <c r="AU477" s="27"/>
      <c r="AV477" s="27"/>
      <c r="AW477" s="27"/>
      <c r="AX477" s="27"/>
      <c r="AY477" s="27"/>
      <c r="AZ477" s="27"/>
      <c r="BA477" s="27"/>
      <c r="BB477" s="27"/>
      <c r="BC477" s="27"/>
      <c r="BD477" s="27"/>
      <c r="BE477" s="27"/>
      <c r="BF477" s="27"/>
      <c r="BG477" s="27"/>
      <c r="BH477" s="27"/>
      <c r="BI477" s="27">
        <f t="shared" si="247"/>
        <v>5000</v>
      </c>
      <c r="BJ477" s="27">
        <f t="shared" si="248"/>
        <v>5000</v>
      </c>
      <c r="BK477" s="27"/>
      <c r="BL477" s="27"/>
      <c r="BM477" s="27">
        <v>20000</v>
      </c>
      <c r="BN477" s="27"/>
      <c r="BO477" s="27"/>
      <c r="BP477" s="27"/>
      <c r="BQ477" s="27"/>
      <c r="BR477" s="27"/>
      <c r="BS477" s="27"/>
      <c r="BT477" s="27"/>
      <c r="BU477" s="27"/>
      <c r="BV477" s="27"/>
      <c r="BW477" s="27"/>
      <c r="BX477" s="27"/>
      <c r="BY477" s="27"/>
      <c r="BZ477" s="27"/>
      <c r="CA477" s="27"/>
      <c r="CB477" s="27"/>
      <c r="CC477" s="27"/>
      <c r="CD477" s="27"/>
      <c r="CE477" s="27"/>
      <c r="CF477" s="27"/>
      <c r="CG477" s="27" t="str">
        <f t="shared" si="249"/>
        <v/>
      </c>
      <c r="CH477" s="27" t="str">
        <f t="shared" si="249"/>
        <v/>
      </c>
      <c r="CI477" s="27" t="str">
        <f t="shared" si="249"/>
        <v/>
      </c>
      <c r="CJ477" s="27" t="str">
        <f t="shared" si="249"/>
        <v/>
      </c>
      <c r="CK477" s="27" t="str">
        <f t="shared" si="249"/>
        <v/>
      </c>
      <c r="CL477" s="27" t="str">
        <f t="shared" si="249"/>
        <v/>
      </c>
      <c r="CM477" s="27" t="str">
        <f t="shared" si="249"/>
        <v/>
      </c>
      <c r="CN477" s="27" t="str">
        <f t="shared" si="249"/>
        <v/>
      </c>
      <c r="CO477" s="27" t="str">
        <f t="shared" si="249"/>
        <v/>
      </c>
    </row>
    <row r="478" spans="1:93" s="11" customFormat="1" x14ac:dyDescent="0.15">
      <c r="A478" s="27">
        <v>31038128</v>
      </c>
      <c r="B478" s="27" t="s">
        <v>1170</v>
      </c>
      <c r="C478" s="27" t="s">
        <v>1155</v>
      </c>
      <c r="D478" s="27">
        <v>15</v>
      </c>
      <c r="E478" s="27" t="str">
        <f t="shared" si="250"/>
        <v>guard2</v>
      </c>
      <c r="F478" s="27">
        <v>6</v>
      </c>
      <c r="G478" s="27" t="s">
        <v>104</v>
      </c>
      <c r="H478" s="27">
        <v>2</v>
      </c>
      <c r="I478" s="27" t="str">
        <f>VLOOKUP($L478,怪物模板!$A:$N,MATCH(角色!I$1,模板表头,0),0)</f>
        <v>phy</v>
      </c>
      <c r="J478" s="27"/>
      <c r="K478" s="27"/>
      <c r="L478" s="27" t="s">
        <v>1170</v>
      </c>
      <c r="M478" s="27" t="str">
        <f>VLOOKUP($L478,怪物模板!$A:$N,MATCH(角色!M$1,模板表头,0),0)</f>
        <v>无对应英雄</v>
      </c>
      <c r="N478" s="27" t="str">
        <f>VLOOKUP($L478,怪物模板!$A:$N,MATCH(角色!N$1,模板表头,0),0)</f>
        <v>统一模板</v>
      </c>
      <c r="O478" s="27" t="s">
        <v>38</v>
      </c>
      <c r="P478" s="27">
        <v>5</v>
      </c>
      <c r="Q478" s="27">
        <v>3</v>
      </c>
      <c r="R478" s="27">
        <f>VLOOKUP(P478,辅助表!$A$2:$B$10,2,FALSE)</f>
        <v>3</v>
      </c>
      <c r="S478" s="27" t="str">
        <f>VLOOKUP($L478,怪物模板!$A:$N,MATCH(角色!S$1,模板表头,0),0)</f>
        <v>chaos</v>
      </c>
      <c r="T478" s="27" t="s">
        <v>185</v>
      </c>
      <c r="U478" s="27" t="s">
        <v>1198</v>
      </c>
      <c r="V478" s="27"/>
      <c r="Y478" s="27"/>
      <c r="Z478" s="27"/>
      <c r="AA478" s="27"/>
      <c r="AB478" s="27">
        <v>99</v>
      </c>
      <c r="AC478" s="27">
        <v>99</v>
      </c>
      <c r="AD478" s="27"/>
      <c r="AE478" s="27">
        <f t="shared" si="245"/>
        <v>3</v>
      </c>
      <c r="AF478" s="27">
        <f t="shared" si="246"/>
        <v>0</v>
      </c>
      <c r="AG478" s="27" t="str">
        <f>VLOOKUP($L478,怪物模板!$A:$N,MATCH(角色!AG$1,模板表头,0),0)</f>
        <v>misc.5skills</v>
      </c>
      <c r="AH478" s="27">
        <f>IF(VLOOKUP($L478,怪物模板!$A:$N,MATCH(角色!AH$1,模板表头,0),0)=0,"",VLOOKUP($L478,怪物模板!$A:$N,MATCH(角色!AH$1,模板表头,0),0))</f>
        <v>11980601</v>
      </c>
      <c r="AI478" s="27">
        <f>IF(VLOOKUP($L478,怪物模板!$A:$N,MATCH(角色!AI$1,模板表头,0),0)=0,"",VLOOKUP($L478,怪物模板!$A:$N,MATCH(角色!AI$1,模板表头,0),0))</f>
        <v>11999526</v>
      </c>
      <c r="AJ478" s="27" t="str">
        <f>IF(VLOOKUP($L478,怪物模板!$A:$N,MATCH(角色!AJ$1,模板表头,0),0)=0,"",VLOOKUP($L478,怪物模板!$A:$N,MATCH(角色!AJ$1,模板表头,0),0))</f>
        <v/>
      </c>
      <c r="AK478" s="27" t="str">
        <f>IF(VLOOKUP($L478,怪物模板!$A:$N,MATCH(角色!AK$1,模板表头,0),0)=0,"",VLOOKUP($L478,怪物模板!$A:$N,MATCH(角色!AK$1,模板表头,0),0))</f>
        <v/>
      </c>
      <c r="AL478" s="27" t="str">
        <f>IF(VLOOKUP($L478,怪物模板!$A:$N,MATCH(角色!AL$1,模板表头,0),0)=0,"",VLOOKUP($L478,怪物模板!$A:$N,MATCH(角色!AL$1,模板表头,0),0))</f>
        <v/>
      </c>
      <c r="AM478" s="27" t="str">
        <f>VLOOKUP($L478,怪物模板!$A:$N,MATCH(角色!AM$1,模板表头,0),0)</f>
        <v>scarlet_crusade_boss</v>
      </c>
      <c r="AN478" s="27">
        <f>IF(T478="monster",0.8,IF(T478="boss",1.3,IF(T478="entity",1,IF(T478="guard",1.5,1))))</f>
        <v>1</v>
      </c>
      <c r="AO478" s="27">
        <v>1</v>
      </c>
      <c r="AP478" s="27"/>
      <c r="AQ478" s="27"/>
      <c r="AR478" s="27"/>
      <c r="AS478" s="27"/>
      <c r="AT478" s="27"/>
      <c r="AU478" s="27"/>
      <c r="AV478" s="27"/>
      <c r="AW478" s="27"/>
      <c r="AX478" s="27"/>
      <c r="AY478" s="27"/>
      <c r="AZ478" s="27"/>
      <c r="BA478" s="27"/>
      <c r="BB478" s="27"/>
      <c r="BC478" s="27"/>
      <c r="BD478" s="27"/>
      <c r="BE478" s="27"/>
      <c r="BF478" s="27"/>
      <c r="BG478" s="27"/>
      <c r="BH478" s="27"/>
      <c r="BI478" s="27">
        <f t="shared" si="247"/>
        <v>5000</v>
      </c>
      <c r="BJ478" s="27">
        <f t="shared" si="248"/>
        <v>5000</v>
      </c>
      <c r="BK478" s="27"/>
      <c r="BL478" s="27"/>
      <c r="BM478" s="27">
        <v>20000</v>
      </c>
      <c r="BN478" s="27"/>
      <c r="BO478" s="27"/>
      <c r="BP478" s="27"/>
      <c r="BQ478" s="27"/>
      <c r="BR478" s="27"/>
      <c r="BS478" s="27"/>
      <c r="BT478" s="27"/>
      <c r="BU478" s="27" t="str">
        <f t="shared" ref="BU478:BU483" si="251">IF(OR(B478="骷髅战士",B478="骷髅法师"),-0.9,"")</f>
        <v/>
      </c>
      <c r="BV478" s="27"/>
      <c r="BW478" s="27"/>
      <c r="BX478" s="27"/>
      <c r="BY478" s="27"/>
      <c r="BZ478" s="27"/>
      <c r="CA478" s="27"/>
      <c r="CB478" s="27"/>
      <c r="CC478" s="27"/>
      <c r="CD478" s="27"/>
      <c r="CE478" s="27"/>
      <c r="CF478" s="27"/>
      <c r="CG478" s="27" t="str">
        <f t="shared" si="249"/>
        <v/>
      </c>
      <c r="CH478" s="27" t="str">
        <f t="shared" si="249"/>
        <v/>
      </c>
      <c r="CI478" s="27" t="str">
        <f t="shared" si="249"/>
        <v/>
      </c>
      <c r="CJ478" s="27" t="str">
        <f t="shared" si="249"/>
        <v/>
      </c>
      <c r="CK478" s="27" t="str">
        <f t="shared" si="249"/>
        <v/>
      </c>
      <c r="CL478" s="27" t="str">
        <f t="shared" si="249"/>
        <v/>
      </c>
      <c r="CM478" s="27" t="str">
        <f t="shared" si="249"/>
        <v/>
      </c>
      <c r="CN478" s="27" t="str">
        <f t="shared" si="249"/>
        <v/>
      </c>
      <c r="CO478" s="27" t="str">
        <f t="shared" si="249"/>
        <v/>
      </c>
    </row>
    <row r="479" spans="1:93" s="11" customFormat="1" x14ac:dyDescent="0.15">
      <c r="A479" s="27">
        <v>31038129</v>
      </c>
      <c r="B479" s="27" t="s">
        <v>164</v>
      </c>
      <c r="C479" s="27" t="s">
        <v>1155</v>
      </c>
      <c r="D479" s="27">
        <v>15</v>
      </c>
      <c r="E479" s="27" t="str">
        <f t="shared" si="250"/>
        <v>guard2</v>
      </c>
      <c r="F479" s="27">
        <v>6</v>
      </c>
      <c r="G479" s="27" t="s">
        <v>106</v>
      </c>
      <c r="H479" s="27">
        <v>4</v>
      </c>
      <c r="I479" s="27" t="str">
        <f>VLOOKUP($L479,怪物模板!$A:$N,MATCH(角色!I$1,模板表头,0),0)</f>
        <v>mag</v>
      </c>
      <c r="J479" s="27"/>
      <c r="K479" s="27"/>
      <c r="L479" s="27" t="s">
        <v>1171</v>
      </c>
      <c r="M479" s="27" t="str">
        <f>VLOOKUP($L479,怪物模板!$A:$N,MATCH(角色!M$1,模板表头,0),0)</f>
        <v>蛇头女妖</v>
      </c>
      <c r="N479" s="27" t="str">
        <f>VLOOKUP($L479,怪物模板!$A:$N,MATCH(角色!N$1,模板表头,0),0)</f>
        <v>BOSS特别4技能版，带禁锢技能，龙卷风必定击飞</v>
      </c>
      <c r="O479" s="27" t="s">
        <v>37</v>
      </c>
      <c r="P479" s="27">
        <v>4</v>
      </c>
      <c r="Q479" s="27">
        <v>3</v>
      </c>
      <c r="R479" s="27">
        <f>VLOOKUP(P479,辅助表!$A$2:$B$10,2,FALSE)</f>
        <v>3</v>
      </c>
      <c r="S479" s="27" t="str">
        <f>VLOOKUP($L479,怪物模板!$A:$N,MATCH(角色!S$1,模板表头,0),0)</f>
        <v>chaos</v>
      </c>
      <c r="T479" s="27" t="s">
        <v>27</v>
      </c>
      <c r="U479" s="27" t="s">
        <v>1199</v>
      </c>
      <c r="V479" s="27"/>
      <c r="Y479" s="27"/>
      <c r="Z479" s="27"/>
      <c r="AA479" s="27"/>
      <c r="AB479" s="27">
        <v>99</v>
      </c>
      <c r="AC479" s="27">
        <v>99</v>
      </c>
      <c r="AD479" s="27"/>
      <c r="AE479" s="27">
        <f t="shared" si="245"/>
        <v>20</v>
      </c>
      <c r="AF479" s="27">
        <f t="shared" si="246"/>
        <v>20</v>
      </c>
      <c r="AG479" s="27" t="str">
        <f>VLOOKUP($L479,怪物模板!$A:$N,MATCH(角色!AG$1,模板表头,0),0)</f>
        <v>misc.5skills</v>
      </c>
      <c r="AH479" s="27">
        <f>IF(VLOOKUP($L479,怪物模板!$A:$N,MATCH(角色!AH$1,模板表头,0),0)=0,"",VLOOKUP($L479,怪物模板!$A:$N,MATCH(角色!AH$1,模板表头,0),0))</f>
        <v>11660101</v>
      </c>
      <c r="AI479" s="27">
        <f>IF(VLOOKUP($L479,怪物模板!$A:$N,MATCH(角色!AI$1,模板表头,0),0)=0,"",VLOOKUP($L479,怪物模板!$A:$N,MATCH(角色!AI$1,模板表头,0),0))</f>
        <v>11999524</v>
      </c>
      <c r="AJ479" s="27">
        <f>IF(VLOOKUP($L479,怪物模板!$A:$N,MATCH(角色!AJ$1,模板表头,0),0)=0,"",VLOOKUP($L479,怪物模板!$A:$N,MATCH(角色!AJ$1,模板表头,0),0))</f>
        <v>11660103</v>
      </c>
      <c r="AK479" s="27">
        <f>IF(VLOOKUP($L479,怪物模板!$A:$N,MATCH(角色!AK$1,模板表头,0),0)=0,"",VLOOKUP($L479,怪物模板!$A:$N,MATCH(角色!AK$1,模板表头,0),0))</f>
        <v>11999529</v>
      </c>
      <c r="AL479" s="27">
        <f>IF(VLOOKUP($L479,怪物模板!$A:$N,MATCH(角色!AL$1,模板表头,0),0)=0,"",VLOOKUP($L479,怪物模板!$A:$N,MATCH(角色!AL$1,模板表头,0),0))</f>
        <v>11999525</v>
      </c>
      <c r="AM479" s="27" t="str">
        <f>VLOOKUP($L479,怪物模板!$A:$N,MATCH(角色!AM$1,模板表头,0),0)</f>
        <v>vashj_boss</v>
      </c>
      <c r="AN479" s="27">
        <v>1.5</v>
      </c>
      <c r="AO479" s="27">
        <v>1</v>
      </c>
      <c r="AP479" s="27"/>
      <c r="AQ479" s="27"/>
      <c r="AR479" s="27" t="s">
        <v>180</v>
      </c>
      <c r="AS479" s="27"/>
      <c r="AT479" s="27"/>
      <c r="AU479" s="27">
        <v>230011</v>
      </c>
      <c r="AV479" s="27"/>
      <c r="AW479" s="27"/>
      <c r="AX479" s="27"/>
      <c r="AY479" s="27"/>
      <c r="AZ479" s="27"/>
      <c r="BA479" s="27"/>
      <c r="BB479" s="27"/>
      <c r="BC479" s="27"/>
      <c r="BD479" s="27"/>
      <c r="BE479" s="27"/>
      <c r="BF479" s="27"/>
      <c r="BG479" s="27"/>
      <c r="BH479" s="27"/>
      <c r="BI479" s="27">
        <f t="shared" si="247"/>
        <v>-7000</v>
      </c>
      <c r="BJ479" s="27">
        <f t="shared" si="248"/>
        <v>10000</v>
      </c>
      <c r="BK479" s="27"/>
      <c r="BL479" s="27"/>
      <c r="BM479" s="27">
        <v>20000</v>
      </c>
      <c r="BN479" s="27"/>
      <c r="BO479" s="27"/>
      <c r="BP479" s="27"/>
      <c r="BQ479" s="27"/>
      <c r="BR479" s="27"/>
      <c r="BS479" s="27"/>
      <c r="BT479" s="27"/>
      <c r="BU479" s="27" t="str">
        <f t="shared" si="251"/>
        <v/>
      </c>
      <c r="BV479" s="27"/>
      <c r="BW479" s="27"/>
      <c r="BX479" s="27"/>
      <c r="BY479" s="27"/>
      <c r="BZ479" s="27"/>
      <c r="CA479" s="27"/>
      <c r="CB479" s="27"/>
      <c r="CC479" s="27"/>
      <c r="CD479" s="27"/>
      <c r="CE479" s="27"/>
      <c r="CF479" s="27"/>
      <c r="CG479" s="27">
        <f t="shared" si="249"/>
        <v>5000</v>
      </c>
      <c r="CH479" s="27">
        <f t="shared" si="249"/>
        <v>5000</v>
      </c>
      <c r="CI479" s="27">
        <f t="shared" si="249"/>
        <v>5000</v>
      </c>
      <c r="CJ479" s="27">
        <f t="shared" si="249"/>
        <v>5000</v>
      </c>
      <c r="CK479" s="27">
        <f t="shared" si="249"/>
        <v>5000</v>
      </c>
      <c r="CL479" s="27">
        <f t="shared" si="249"/>
        <v>5000</v>
      </c>
      <c r="CM479" s="27">
        <f t="shared" si="249"/>
        <v>5000</v>
      </c>
      <c r="CN479" s="27">
        <f t="shared" si="249"/>
        <v>5000</v>
      </c>
      <c r="CO479" s="27">
        <f t="shared" si="249"/>
        <v>5000</v>
      </c>
    </row>
    <row r="480" spans="1:93" s="11" customFormat="1" ht="16.5" customHeight="1" x14ac:dyDescent="0.15">
      <c r="A480" s="27">
        <v>31038131</v>
      </c>
      <c r="B480" s="27" t="s">
        <v>1177</v>
      </c>
      <c r="C480" s="27" t="s">
        <v>1156</v>
      </c>
      <c r="D480" s="27">
        <v>15</v>
      </c>
      <c r="E480" s="27" t="str">
        <f t="shared" si="250"/>
        <v>guard2</v>
      </c>
      <c r="F480" s="27">
        <v>7</v>
      </c>
      <c r="G480" s="27" t="s">
        <v>104</v>
      </c>
      <c r="H480" s="27">
        <v>2</v>
      </c>
      <c r="I480" s="27" t="str">
        <f>VLOOKUP($L480,怪物模板!$A:$N,MATCH(角色!I$1,模板表头,0),0)</f>
        <v>phy</v>
      </c>
      <c r="J480" s="27"/>
      <c r="K480" s="27"/>
      <c r="L480" s="27" t="s">
        <v>1177</v>
      </c>
      <c r="M480" s="27" t="str">
        <f>VLOOKUP($L480,怪物模板!$A:$N,MATCH(角色!M$1,模板表头,0),0)</f>
        <v>无对应英雄</v>
      </c>
      <c r="N480" s="27" t="str">
        <f>VLOOKUP($L480,怪物模板!$A:$N,MATCH(角色!N$1,模板表头,0),0)</f>
        <v>统一模板</v>
      </c>
      <c r="O480" s="27" t="s">
        <v>38</v>
      </c>
      <c r="P480" s="27">
        <v>1</v>
      </c>
      <c r="Q480" s="27">
        <v>1</v>
      </c>
      <c r="R480" s="27">
        <f>VLOOKUP(P480,辅助表!$A$2:$B$10,2,FALSE)</f>
        <v>1</v>
      </c>
      <c r="S480" s="27" t="str">
        <f>VLOOKUP($L480,怪物模板!$A:$N,MATCH(角色!S$1,模板表头,0),0)</f>
        <v>chaos</v>
      </c>
      <c r="T480" s="27" t="s">
        <v>39</v>
      </c>
      <c r="U480" s="27" t="s">
        <v>1198</v>
      </c>
      <c r="V480" s="27"/>
      <c r="Y480" s="27"/>
      <c r="Z480" s="27"/>
      <c r="AA480" s="27"/>
      <c r="AB480" s="27">
        <v>99</v>
      </c>
      <c r="AC480" s="27">
        <v>99</v>
      </c>
      <c r="AD480" s="27"/>
      <c r="AE480" s="27">
        <f t="shared" si="245"/>
        <v>3</v>
      </c>
      <c r="AF480" s="27">
        <f t="shared" si="246"/>
        <v>0</v>
      </c>
      <c r="AG480" s="27" t="str">
        <f>VLOOKUP($L480,怪物模板!$A:$N,MATCH(角色!AG$1,模板表头,0),0)</f>
        <v>misc.5skills_self_hp_ratio</v>
      </c>
      <c r="AH480" s="27">
        <f>IF(VLOOKUP($L480,怪物模板!$A:$N,MATCH(角色!AH$1,模板表头,0),0)=0,"",VLOOKUP($L480,怪物模板!$A:$N,MATCH(角色!AH$1,模板表头,0),0))</f>
        <v>11990101</v>
      </c>
      <c r="AI480" s="27">
        <f>IF(VLOOKUP($L480,怪物模板!$A:$N,MATCH(角色!AI$1,模板表头,0),0)=0,"",VLOOKUP($L480,怪物模板!$A:$N,MATCH(角色!AI$1,模板表头,0),0))</f>
        <v>11990102</v>
      </c>
      <c r="AJ480" s="27" t="str">
        <f>IF(VLOOKUP($L480,怪物模板!$A:$N,MATCH(角色!AJ$1,模板表头,0),0)=0,"",VLOOKUP($L480,怪物模板!$A:$N,MATCH(角色!AJ$1,模板表头,0),0))</f>
        <v/>
      </c>
      <c r="AK480" s="27" t="str">
        <f>IF(VLOOKUP($L480,怪物模板!$A:$N,MATCH(角色!AK$1,模板表头,0),0)=0,"",VLOOKUP($L480,怪物模板!$A:$N,MATCH(角色!AK$1,模板表头,0),0))</f>
        <v/>
      </c>
      <c r="AL480" s="27" t="str">
        <f>IF(VLOOKUP($L480,怪物模板!$A:$N,MATCH(角色!AL$1,模板表头,0),0)=0,"",VLOOKUP($L480,怪物模板!$A:$N,MATCH(角色!AL$1,模板表头,0),0))</f>
        <v/>
      </c>
      <c r="AM480" s="27" t="str">
        <f>VLOOKUP($L480,怪物模板!$A:$N,MATCH(角色!AM$1,模板表头,0),0)</f>
        <v>treant</v>
      </c>
      <c r="AN480" s="27">
        <f>IF(T480="monster",0.8,IF(T480="boss",1.3,IF(T480="entity",1,IF(T480="guard",1.5,1))))</f>
        <v>0.8</v>
      </c>
      <c r="AO480" s="27">
        <v>1</v>
      </c>
      <c r="AP480" s="27"/>
      <c r="AQ480" s="27"/>
      <c r="AR480" s="27"/>
      <c r="AS480" s="27"/>
      <c r="AT480" s="27"/>
      <c r="AU480" s="27"/>
      <c r="AV480" s="27"/>
      <c r="AW480" s="27"/>
      <c r="AX480" s="27"/>
      <c r="AY480" s="27"/>
      <c r="AZ480" s="27"/>
      <c r="BA480" s="27"/>
      <c r="BB480" s="27"/>
      <c r="BC480" s="27"/>
      <c r="BD480" s="27"/>
      <c r="BE480" s="27"/>
      <c r="BF480" s="27"/>
      <c r="BG480" s="27"/>
      <c r="BH480" s="27"/>
      <c r="BI480" s="27">
        <f t="shared" si="247"/>
        <v>5000</v>
      </c>
      <c r="BJ480" s="27">
        <f t="shared" si="248"/>
        <v>5000</v>
      </c>
      <c r="BK480" s="27"/>
      <c r="BL480" s="27"/>
      <c r="BM480" s="27">
        <v>20000</v>
      </c>
      <c r="BN480" s="27"/>
      <c r="BO480" s="27"/>
      <c r="BP480" s="27"/>
      <c r="BQ480" s="27"/>
      <c r="BR480" s="27"/>
      <c r="BS480" s="27"/>
      <c r="BT480" s="27"/>
      <c r="BU480" s="27" t="str">
        <f t="shared" si="251"/>
        <v/>
      </c>
      <c r="BV480" s="27"/>
      <c r="BW480" s="27"/>
      <c r="BX480" s="27"/>
      <c r="BY480" s="27"/>
      <c r="BZ480" s="27"/>
      <c r="CA480" s="27"/>
      <c r="CB480" s="27"/>
      <c r="CC480" s="27"/>
      <c r="CD480" s="27"/>
      <c r="CE480" s="27"/>
      <c r="CF480" s="27"/>
      <c r="CG480" s="27" t="str">
        <f t="shared" si="249"/>
        <v/>
      </c>
      <c r="CH480" s="27" t="str">
        <f t="shared" si="249"/>
        <v/>
      </c>
      <c r="CI480" s="27" t="str">
        <f t="shared" si="249"/>
        <v/>
      </c>
      <c r="CJ480" s="27" t="str">
        <f t="shared" si="249"/>
        <v/>
      </c>
      <c r="CK480" s="27" t="str">
        <f t="shared" si="249"/>
        <v/>
      </c>
      <c r="CL480" s="27" t="str">
        <f t="shared" si="249"/>
        <v/>
      </c>
      <c r="CM480" s="27" t="str">
        <f t="shared" si="249"/>
        <v/>
      </c>
      <c r="CN480" s="27" t="str">
        <f t="shared" si="249"/>
        <v/>
      </c>
      <c r="CO480" s="27" t="str">
        <f t="shared" si="249"/>
        <v/>
      </c>
    </row>
    <row r="481" spans="1:93" s="11" customFormat="1" x14ac:dyDescent="0.15">
      <c r="A481" s="27">
        <v>31038132</v>
      </c>
      <c r="B481" s="27" t="s">
        <v>1175</v>
      </c>
      <c r="C481" s="27" t="s">
        <v>1156</v>
      </c>
      <c r="D481" s="27">
        <v>15</v>
      </c>
      <c r="E481" s="27" t="str">
        <f t="shared" si="250"/>
        <v>guard2</v>
      </c>
      <c r="F481" s="27">
        <v>7</v>
      </c>
      <c r="G481" s="27" t="s">
        <v>105</v>
      </c>
      <c r="H481" s="27">
        <v>3</v>
      </c>
      <c r="I481" s="27" t="str">
        <f>VLOOKUP($L481,怪物模板!$A:$N,MATCH(角色!I$1,模板表头,0),0)</f>
        <v>phy</v>
      </c>
      <c r="J481" s="27"/>
      <c r="K481" s="27"/>
      <c r="L481" s="27" t="s">
        <v>1175</v>
      </c>
      <c r="M481" s="27" t="str">
        <f>VLOOKUP($L481,怪物模板!$A:$N,MATCH(角色!M$1,模板表头,0),0)</f>
        <v>无对应英雄</v>
      </c>
      <c r="N481" s="27" t="str">
        <f>VLOOKUP($L481,怪物模板!$A:$N,MATCH(角色!N$1,模板表头,0),0)</f>
        <v>同英雄技能</v>
      </c>
      <c r="O481" s="27" t="s">
        <v>38</v>
      </c>
      <c r="P481" s="27">
        <v>1</v>
      </c>
      <c r="Q481" s="27">
        <v>1</v>
      </c>
      <c r="R481" s="27">
        <f>VLOOKUP(P481,辅助表!$A$2:$B$10,2,FALSE)</f>
        <v>1</v>
      </c>
      <c r="S481" s="27" t="str">
        <f>VLOOKUP($L481,怪物模板!$A:$N,MATCH(角色!S$1,模板表头,0),0)</f>
        <v>horde</v>
      </c>
      <c r="T481" s="27" t="s">
        <v>39</v>
      </c>
      <c r="U481" s="27" t="s">
        <v>1198</v>
      </c>
      <c r="V481" s="27"/>
      <c r="Y481" s="27"/>
      <c r="Z481" s="27"/>
      <c r="AA481" s="27"/>
      <c r="AB481" s="27">
        <v>99</v>
      </c>
      <c r="AC481" s="27">
        <v>99</v>
      </c>
      <c r="AD481" s="27"/>
      <c r="AE481" s="27">
        <f t="shared" si="245"/>
        <v>3</v>
      </c>
      <c r="AF481" s="27">
        <f t="shared" si="246"/>
        <v>0</v>
      </c>
      <c r="AG481" s="27" t="str">
        <f>VLOOKUP($L481,怪物模板!$A:$N,MATCH(角色!AG$1,模板表头,0),0)</f>
        <v>misc.5skills_target_is_valid</v>
      </c>
      <c r="AH481" s="27">
        <f>IF(VLOOKUP($L481,怪物模板!$A:$N,MATCH(角色!AH$1,模板表头,0),0)=0,"",VLOOKUP($L481,怪物模板!$A:$N,MATCH(角色!AH$1,模板表头,0),0))</f>
        <v>11890201</v>
      </c>
      <c r="AI481" s="27">
        <f>IF(VLOOKUP($L481,怪物模板!$A:$N,MATCH(角色!AI$1,模板表头,0),0)=0,"",VLOOKUP($L481,怪物模板!$A:$N,MATCH(角色!AI$1,模板表头,0),0))</f>
        <v>11890202</v>
      </c>
      <c r="AJ481" s="27" t="str">
        <f>IF(VLOOKUP($L481,怪物模板!$A:$N,MATCH(角色!AJ$1,模板表头,0),0)=0,"",VLOOKUP($L481,怪物模板!$A:$N,MATCH(角色!AJ$1,模板表头,0),0))</f>
        <v/>
      </c>
      <c r="AK481" s="27" t="str">
        <f>IF(VLOOKUP($L481,怪物模板!$A:$N,MATCH(角色!AK$1,模板表头,0),0)=0,"",VLOOKUP($L481,怪物模板!$A:$N,MATCH(角色!AK$1,模板表头,0),0))</f>
        <v/>
      </c>
      <c r="AL481" s="27" t="str">
        <f>IF(VLOOKUP($L481,怪物模板!$A:$N,MATCH(角色!AL$1,模板表头,0),0)=0,"",VLOOKUP($L481,怪物模板!$A:$N,MATCH(角色!AL$1,模板表头,0),0))</f>
        <v/>
      </c>
      <c r="AM481" s="27" t="str">
        <f>VLOOKUP($L481,怪物模板!$A:$N,MATCH(角色!AM$1,模板表头,0),0)</f>
        <v>troll_hunter</v>
      </c>
      <c r="AN481" s="27">
        <f>IF(T481="monster",0.8,IF(T481="boss",1.3,IF(T481="entity",1,IF(T481="guard",1.5,1))))</f>
        <v>0.8</v>
      </c>
      <c r="AO481" s="27">
        <v>1</v>
      </c>
      <c r="AP481" s="27"/>
      <c r="AQ481" s="27"/>
      <c r="AR481" s="27"/>
      <c r="AS481" s="27"/>
      <c r="AT481" s="27"/>
      <c r="AU481" s="27"/>
      <c r="AV481" s="27"/>
      <c r="AW481" s="27"/>
      <c r="AX481" s="27"/>
      <c r="AY481" s="27"/>
      <c r="AZ481" s="27"/>
      <c r="BA481" s="27"/>
      <c r="BB481" s="27"/>
      <c r="BC481" s="27"/>
      <c r="BD481" s="27"/>
      <c r="BE481" s="27"/>
      <c r="BF481" s="27"/>
      <c r="BG481" s="27"/>
      <c r="BH481" s="27"/>
      <c r="BI481" s="27">
        <f t="shared" si="247"/>
        <v>5000</v>
      </c>
      <c r="BJ481" s="27">
        <f t="shared" si="248"/>
        <v>5000</v>
      </c>
      <c r="BK481" s="27"/>
      <c r="BL481" s="27"/>
      <c r="BM481" s="27">
        <v>20000</v>
      </c>
      <c r="BN481" s="27"/>
      <c r="BO481" s="27"/>
      <c r="BP481" s="27"/>
      <c r="BQ481" s="27"/>
      <c r="BR481" s="27"/>
      <c r="BS481" s="27"/>
      <c r="BT481" s="27"/>
      <c r="BU481" s="27" t="str">
        <f t="shared" si="251"/>
        <v/>
      </c>
      <c r="BV481" s="27"/>
      <c r="BW481" s="27"/>
      <c r="BX481" s="27"/>
      <c r="BY481" s="27"/>
      <c r="BZ481" s="27"/>
      <c r="CA481" s="27"/>
      <c r="CB481" s="27"/>
      <c r="CC481" s="27"/>
      <c r="CD481" s="27"/>
      <c r="CE481" s="27"/>
      <c r="CF481" s="27"/>
      <c r="CG481" s="27" t="str">
        <f t="shared" si="249"/>
        <v/>
      </c>
      <c r="CH481" s="27" t="str">
        <f t="shared" si="249"/>
        <v/>
      </c>
      <c r="CI481" s="27" t="str">
        <f t="shared" si="249"/>
        <v/>
      </c>
      <c r="CJ481" s="27" t="str">
        <f t="shared" si="249"/>
        <v/>
      </c>
      <c r="CK481" s="27" t="str">
        <f t="shared" si="249"/>
        <v/>
      </c>
      <c r="CL481" s="27" t="str">
        <f t="shared" si="249"/>
        <v/>
      </c>
      <c r="CM481" s="27" t="str">
        <f t="shared" si="249"/>
        <v/>
      </c>
      <c r="CN481" s="27" t="str">
        <f t="shared" si="249"/>
        <v/>
      </c>
      <c r="CO481" s="27" t="str">
        <f t="shared" si="249"/>
        <v/>
      </c>
    </row>
    <row r="482" spans="1:93" s="11" customFormat="1" ht="17.25" customHeight="1" x14ac:dyDescent="0.15">
      <c r="A482" s="27">
        <v>31038136</v>
      </c>
      <c r="B482" s="27" t="s">
        <v>1174</v>
      </c>
      <c r="C482" s="27" t="s">
        <v>1157</v>
      </c>
      <c r="D482" s="27">
        <v>16</v>
      </c>
      <c r="E482" s="27" t="str">
        <f t="shared" si="250"/>
        <v>guard2</v>
      </c>
      <c r="F482" s="27">
        <v>8</v>
      </c>
      <c r="G482" s="27" t="s">
        <v>104</v>
      </c>
      <c r="H482" s="27">
        <v>2</v>
      </c>
      <c r="I482" s="27" t="str">
        <f>VLOOKUP($L482,怪物模板!$A:$N,MATCH(角色!I$1,模板表头,0),0)</f>
        <v>phy</v>
      </c>
      <c r="J482" s="27"/>
      <c r="K482" s="27"/>
      <c r="L482" s="27" t="s">
        <v>1174</v>
      </c>
      <c r="M482" s="27" t="str">
        <f>VLOOKUP($L482,怪物模板!$A:$N,MATCH(角色!M$1,模板表头,0),0)</f>
        <v>无对应英雄</v>
      </c>
      <c r="N482" s="27" t="str">
        <f>VLOOKUP($L482,怪物模板!$A:$N,MATCH(角色!N$1,模板表头,0),0)</f>
        <v>统一模板</v>
      </c>
      <c r="O482" s="27" t="s">
        <v>38</v>
      </c>
      <c r="P482" s="27">
        <v>1</v>
      </c>
      <c r="Q482" s="27">
        <v>1</v>
      </c>
      <c r="R482" s="27">
        <f>VLOOKUP(P482,辅助表!$A$2:$B$10,2,FALSE)</f>
        <v>1</v>
      </c>
      <c r="S482" s="27" t="str">
        <f>VLOOKUP($L482,怪物模板!$A:$N,MATCH(角色!S$1,模板表头,0),0)</f>
        <v>chaos</v>
      </c>
      <c r="T482" s="27" t="s">
        <v>39</v>
      </c>
      <c r="U482" s="27" t="s">
        <v>1198</v>
      </c>
      <c r="V482" s="27"/>
      <c r="Y482" s="27"/>
      <c r="Z482" s="27"/>
      <c r="AA482" s="27"/>
      <c r="AB482" s="27">
        <v>99</v>
      </c>
      <c r="AC482" s="27">
        <v>99</v>
      </c>
      <c r="AD482" s="27"/>
      <c r="AE482" s="27">
        <f t="shared" si="245"/>
        <v>3</v>
      </c>
      <c r="AF482" s="27">
        <f t="shared" si="246"/>
        <v>0</v>
      </c>
      <c r="AG482" s="27" t="str">
        <f>VLOOKUP($L482,怪物模板!$A:$N,MATCH(角色!AG$1,模板表头,0),0)</f>
        <v>misc.5skills</v>
      </c>
      <c r="AH482" s="27">
        <f>IF(VLOOKUP($L482,怪物模板!$A:$N,MATCH(角色!AH$1,模板表头,0),0)=0,"",VLOOKUP($L482,怪物模板!$A:$N,MATCH(角色!AH$1,模板表头,0),0))</f>
        <v>11999026</v>
      </c>
      <c r="AI482" s="27">
        <f>IF(VLOOKUP($L482,怪物模板!$A:$N,MATCH(角色!AI$1,模板表头,0),0)=0,"",VLOOKUP($L482,怪物模板!$A:$N,MATCH(角色!AI$1,模板表头,0),0))</f>
        <v>11999027</v>
      </c>
      <c r="AJ482" s="27" t="str">
        <f>IF(VLOOKUP($L482,怪物模板!$A:$N,MATCH(角色!AJ$1,模板表头,0),0)=0,"",VLOOKUP($L482,怪物模板!$A:$N,MATCH(角色!AJ$1,模板表头,0),0))</f>
        <v/>
      </c>
      <c r="AK482" s="27" t="str">
        <f>IF(VLOOKUP($L482,怪物模板!$A:$N,MATCH(角色!AK$1,模板表头,0),0)=0,"",VLOOKUP($L482,怪物模板!$A:$N,MATCH(角色!AK$1,模板表头,0),0))</f>
        <v/>
      </c>
      <c r="AL482" s="27" t="str">
        <f>IF(VLOOKUP($L482,怪物模板!$A:$N,MATCH(角色!AL$1,模板表头,0),0)=0,"",VLOOKUP($L482,怪物模板!$A:$N,MATCH(角色!AL$1,模板表头,0),0))</f>
        <v/>
      </c>
      <c r="AM482" s="27" t="str">
        <f>VLOOKUP($L482,怪物模板!$A:$N,MATCH(角色!AM$1,模板表头,0),0)</f>
        <v>spider</v>
      </c>
      <c r="AN482" s="27">
        <f>IF(T482="monster",0.8,IF(T482="boss",1.3,IF(T482="entity",1,IF(T482="guard",1.5,1))))</f>
        <v>0.8</v>
      </c>
      <c r="AO482" s="27">
        <v>1</v>
      </c>
      <c r="AP482" s="27"/>
      <c r="AQ482" s="27"/>
      <c r="AR482" s="27"/>
      <c r="AS482" s="27"/>
      <c r="AT482" s="27"/>
      <c r="AU482" s="27"/>
      <c r="AV482" s="27"/>
      <c r="AW482" s="27"/>
      <c r="AX482" s="27"/>
      <c r="AY482" s="27"/>
      <c r="AZ482" s="27"/>
      <c r="BA482" s="27"/>
      <c r="BB482" s="27"/>
      <c r="BC482" s="27"/>
      <c r="BD482" s="27"/>
      <c r="BE482" s="27"/>
      <c r="BF482" s="27"/>
      <c r="BG482" s="27"/>
      <c r="BH482" s="27"/>
      <c r="BI482" s="27">
        <f t="shared" si="247"/>
        <v>5000</v>
      </c>
      <c r="BJ482" s="27">
        <f t="shared" si="248"/>
        <v>5000</v>
      </c>
      <c r="BK482" s="27"/>
      <c r="BL482" s="27"/>
      <c r="BM482" s="27">
        <v>20000</v>
      </c>
      <c r="BN482" s="27"/>
      <c r="BO482" s="27"/>
      <c r="BP482" s="27"/>
      <c r="BQ482" s="27"/>
      <c r="BR482" s="27"/>
      <c r="BS482" s="27"/>
      <c r="BT482" s="27"/>
      <c r="BU482" s="27" t="str">
        <f t="shared" si="251"/>
        <v/>
      </c>
      <c r="BV482" s="27"/>
      <c r="BW482" s="27"/>
      <c r="BX482" s="27"/>
      <c r="BY482" s="27"/>
      <c r="BZ482" s="27"/>
      <c r="CA482" s="27"/>
      <c r="CB482" s="27"/>
      <c r="CC482" s="27"/>
      <c r="CD482" s="27"/>
      <c r="CE482" s="27"/>
      <c r="CF482" s="27"/>
      <c r="CG482" s="27" t="str">
        <f t="shared" si="249"/>
        <v/>
      </c>
      <c r="CH482" s="27" t="str">
        <f t="shared" si="249"/>
        <v/>
      </c>
      <c r="CI482" s="27" t="str">
        <f t="shared" si="249"/>
        <v/>
      </c>
      <c r="CJ482" s="27" t="str">
        <f t="shared" si="249"/>
        <v/>
      </c>
      <c r="CK482" s="27" t="str">
        <f t="shared" si="249"/>
        <v/>
      </c>
      <c r="CL482" s="27" t="str">
        <f t="shared" si="249"/>
        <v/>
      </c>
      <c r="CM482" s="27" t="str">
        <f t="shared" si="249"/>
        <v/>
      </c>
      <c r="CN482" s="27" t="str">
        <f t="shared" si="249"/>
        <v/>
      </c>
      <c r="CO482" s="27" t="str">
        <f t="shared" si="249"/>
        <v/>
      </c>
    </row>
    <row r="483" spans="1:93" s="11" customFormat="1" x14ac:dyDescent="0.15">
      <c r="A483" s="27">
        <v>31038137</v>
      </c>
      <c r="B483" s="27" t="s">
        <v>1179</v>
      </c>
      <c r="C483" s="27" t="s">
        <v>1157</v>
      </c>
      <c r="D483" s="27">
        <v>16</v>
      </c>
      <c r="E483" s="27" t="str">
        <f t="shared" si="250"/>
        <v>guard2</v>
      </c>
      <c r="F483" s="27">
        <v>8</v>
      </c>
      <c r="G483" s="27" t="s">
        <v>104</v>
      </c>
      <c r="H483" s="27">
        <v>3</v>
      </c>
      <c r="I483" s="27" t="str">
        <f>VLOOKUP($L483,怪物模板!$A:$N,MATCH(角色!I$1,模板表头,0),0)</f>
        <v>phy</v>
      </c>
      <c r="J483" s="27"/>
      <c r="K483" s="27"/>
      <c r="L483" s="27" t="s">
        <v>1163</v>
      </c>
      <c r="M483" s="27" t="str">
        <f>VLOOKUP($L483,怪物模板!$A:$N,MATCH(角色!M$1,模板表头,0),0)</f>
        <v>精灵游侠</v>
      </c>
      <c r="N483" s="27" t="str">
        <f>VLOOKUP($L483,怪物模板!$A:$N,MATCH(角色!N$1,模板表头,0),0)</f>
        <v>关卡12-3，4技能BOSS版</v>
      </c>
      <c r="O483" s="27" t="s">
        <v>38</v>
      </c>
      <c r="P483" s="27">
        <v>1</v>
      </c>
      <c r="Q483" s="27">
        <v>1</v>
      </c>
      <c r="R483" s="27">
        <f>VLOOKUP(P483,辅助表!$A$2:$B$10,2,FALSE)</f>
        <v>1</v>
      </c>
      <c r="S483" s="27" t="str">
        <f>VLOOKUP($L483,怪物模板!$A:$N,MATCH(角色!S$1,模板表头,0),0)</f>
        <v>alliance</v>
      </c>
      <c r="T483" s="27" t="s">
        <v>39</v>
      </c>
      <c r="U483" s="27" t="s">
        <v>1198</v>
      </c>
      <c r="V483" s="27"/>
      <c r="Y483" s="27"/>
      <c r="Z483" s="27"/>
      <c r="AA483" s="27"/>
      <c r="AB483" s="27">
        <v>99</v>
      </c>
      <c r="AC483" s="27">
        <v>99</v>
      </c>
      <c r="AD483" s="27"/>
      <c r="AE483" s="27">
        <f t="shared" si="245"/>
        <v>3</v>
      </c>
      <c r="AF483" s="27">
        <f t="shared" si="246"/>
        <v>0</v>
      </c>
      <c r="AG483" s="27" t="str">
        <f>VLOOKUP($L483,怪物模板!$A:$N,MATCH(角色!AG$1,模板表头,0),0)</f>
        <v>misc.5skills</v>
      </c>
      <c r="AH483" s="27">
        <f>IF(VLOOKUP($L483,怪物模板!$A:$N,MATCH(角色!AH$1,模板表头,0),0)=0,"",VLOOKUP($L483,怪物模板!$A:$N,MATCH(角色!AH$1,模板表头,0),0))</f>
        <v>11780301</v>
      </c>
      <c r="AI483" s="27">
        <f>IF(VLOOKUP($L483,怪物模板!$A:$N,MATCH(角色!AI$1,模板表头,0),0)=0,"",VLOOKUP($L483,怪物模板!$A:$N,MATCH(角色!AI$1,模板表头,0),0))</f>
        <v>11780302</v>
      </c>
      <c r="AJ483" s="27">
        <f>IF(VLOOKUP($L483,怪物模板!$A:$N,MATCH(角色!AJ$1,模板表头,0),0)=0,"",VLOOKUP($L483,怪物模板!$A:$N,MATCH(角色!AJ$1,模板表头,0),0))</f>
        <v>11780303</v>
      </c>
      <c r="AK483" s="27">
        <f>IF(VLOOKUP($L483,怪物模板!$A:$N,MATCH(角色!AK$1,模板表头,0),0)=0,"",VLOOKUP($L483,怪物模板!$A:$N,MATCH(角色!AK$1,模板表头,0),0))</f>
        <v>11780304</v>
      </c>
      <c r="AL483" s="27" t="str">
        <f>IF(VLOOKUP($L483,怪物模板!$A:$N,MATCH(角色!AL$1,模板表头,0),0)=0,"",VLOOKUP($L483,怪物模板!$A:$N,MATCH(角色!AL$1,模板表头,0),0))</f>
        <v/>
      </c>
      <c r="AM483" s="27" t="str">
        <f>VLOOKUP($L483,怪物模板!$A:$N,MATCH(角色!AM$1,模板表头,0),0)</f>
        <v>elf_assassin_npc</v>
      </c>
      <c r="AN483" s="27">
        <f>IF(T483="monster",0.8,IF(T483="boss",1.3,IF(T483="entity",1,IF(T483="guard",1.5,1))))</f>
        <v>0.8</v>
      </c>
      <c r="AO483" s="27">
        <v>1</v>
      </c>
      <c r="AP483" s="27"/>
      <c r="AQ483" s="27"/>
      <c r="AR483" s="27"/>
      <c r="AS483" s="27"/>
      <c r="AT483" s="27"/>
      <c r="AU483" s="27"/>
      <c r="AV483" s="27"/>
      <c r="AW483" s="27"/>
      <c r="AX483" s="27"/>
      <c r="AY483" s="27"/>
      <c r="AZ483" s="27"/>
      <c r="BA483" s="27"/>
      <c r="BB483" s="27"/>
      <c r="BC483" s="27"/>
      <c r="BD483" s="27"/>
      <c r="BE483" s="27"/>
      <c r="BF483" s="27"/>
      <c r="BG483" s="27"/>
      <c r="BH483" s="27"/>
      <c r="BI483" s="27">
        <f t="shared" si="247"/>
        <v>5000</v>
      </c>
      <c r="BJ483" s="27">
        <f t="shared" si="248"/>
        <v>5000</v>
      </c>
      <c r="BK483" s="27"/>
      <c r="BL483" s="27"/>
      <c r="BM483" s="27">
        <v>20000</v>
      </c>
      <c r="BN483" s="27"/>
      <c r="BO483" s="27"/>
      <c r="BP483" s="27"/>
      <c r="BQ483" s="27"/>
      <c r="BR483" s="27"/>
      <c r="BS483" s="27"/>
      <c r="BT483" s="27"/>
      <c r="BU483" s="27" t="str">
        <f t="shared" si="251"/>
        <v/>
      </c>
      <c r="BV483" s="27"/>
      <c r="BW483" s="27"/>
      <c r="BX483" s="27"/>
      <c r="BY483" s="27"/>
      <c r="BZ483" s="27"/>
      <c r="CA483" s="27"/>
      <c r="CB483" s="27"/>
      <c r="CC483" s="27"/>
      <c r="CD483" s="27"/>
      <c r="CE483" s="27"/>
      <c r="CF483" s="27"/>
      <c r="CG483" s="27" t="str">
        <f t="shared" si="249"/>
        <v/>
      </c>
      <c r="CH483" s="27" t="str">
        <f t="shared" si="249"/>
        <v/>
      </c>
      <c r="CI483" s="27" t="str">
        <f t="shared" si="249"/>
        <v/>
      </c>
      <c r="CJ483" s="27" t="str">
        <f t="shared" si="249"/>
        <v/>
      </c>
      <c r="CK483" s="27" t="str">
        <f t="shared" si="249"/>
        <v/>
      </c>
      <c r="CL483" s="27" t="str">
        <f t="shared" si="249"/>
        <v/>
      </c>
      <c r="CM483" s="27" t="str">
        <f t="shared" si="249"/>
        <v/>
      </c>
      <c r="CN483" s="27" t="str">
        <f t="shared" si="249"/>
        <v/>
      </c>
      <c r="CO483" s="27" t="str">
        <f t="shared" si="249"/>
        <v/>
      </c>
    </row>
    <row r="484" spans="1:93" s="11" customFormat="1" ht="17.25" customHeight="1" x14ac:dyDescent="0.15">
      <c r="A484" s="27">
        <v>31038138</v>
      </c>
      <c r="B484" s="27" t="s">
        <v>164</v>
      </c>
      <c r="C484" s="27" t="s">
        <v>1157</v>
      </c>
      <c r="D484" s="27">
        <v>16</v>
      </c>
      <c r="E484" s="27" t="str">
        <f t="shared" si="250"/>
        <v>guard2</v>
      </c>
      <c r="F484" s="27">
        <v>8</v>
      </c>
      <c r="G484" s="27" t="s">
        <v>105</v>
      </c>
      <c r="H484" s="27">
        <v>4</v>
      </c>
      <c r="I484" s="27" t="str">
        <f>VLOOKUP($L484,怪物模板!$A:$N,MATCH(角色!I$1,模板表头,0),0)</f>
        <v>mag</v>
      </c>
      <c r="J484" s="27"/>
      <c r="K484" s="27"/>
      <c r="L484" s="27" t="s">
        <v>164</v>
      </c>
      <c r="M484" s="27" t="str">
        <f>VLOOKUP($L484,怪物模板!$A:$N,MATCH(角色!M$1,模板表头,0),0)</f>
        <v>蛇头女妖</v>
      </c>
      <c r="N484" s="27" t="str">
        <f>VLOOKUP($L484,怪物模板!$A:$N,MATCH(角色!N$1,模板表头,0),0)</f>
        <v>同英雄技能</v>
      </c>
      <c r="O484" s="27" t="s">
        <v>37</v>
      </c>
      <c r="P484" s="27">
        <v>4</v>
      </c>
      <c r="Q484" s="27">
        <v>3</v>
      </c>
      <c r="R484" s="27">
        <v>3</v>
      </c>
      <c r="S484" s="27" t="str">
        <f>VLOOKUP($L484,怪物模板!$A:$N,MATCH(角色!S$1,模板表头,0),0)</f>
        <v>chaos</v>
      </c>
      <c r="T484" s="27" t="s">
        <v>95</v>
      </c>
      <c r="U484" s="27" t="s">
        <v>1198</v>
      </c>
      <c r="V484" s="27"/>
      <c r="Y484" s="27"/>
      <c r="Z484" s="27"/>
      <c r="AA484" s="27"/>
      <c r="AB484" s="27">
        <v>99</v>
      </c>
      <c r="AC484" s="27">
        <v>99</v>
      </c>
      <c r="AD484" s="27"/>
      <c r="AE484" s="27">
        <f t="shared" si="245"/>
        <v>3</v>
      </c>
      <c r="AF484" s="27">
        <f t="shared" si="246"/>
        <v>0</v>
      </c>
      <c r="AG484" s="27" t="str">
        <f>VLOOKUP($L484,怪物模板!$A:$N,MATCH(角色!AG$1,模板表头,0),0)</f>
        <v>misc.5skills</v>
      </c>
      <c r="AH484" s="27">
        <f>IF(VLOOKUP($L484,怪物模板!$A:$N,MATCH(角色!AH$1,模板表头,0),0)=0,"",VLOOKUP($L484,怪物模板!$A:$N,MATCH(角色!AH$1,模板表头,0),0))</f>
        <v>11660101</v>
      </c>
      <c r="AI484" s="27">
        <f>IF(VLOOKUP($L484,怪物模板!$A:$N,MATCH(角色!AI$1,模板表头,0),0)=0,"",VLOOKUP($L484,怪物模板!$A:$N,MATCH(角色!AI$1,模板表头,0),0))</f>
        <v>11660102</v>
      </c>
      <c r="AJ484" s="27">
        <f>IF(VLOOKUP($L484,怪物模板!$A:$N,MATCH(角色!AJ$1,模板表头,0),0)=0,"",VLOOKUP($L484,怪物模板!$A:$N,MATCH(角色!AJ$1,模板表头,0),0))</f>
        <v>11660103</v>
      </c>
      <c r="AK484" s="27">
        <f>IF(VLOOKUP($L484,怪物模板!$A:$N,MATCH(角色!AK$1,模板表头,0),0)=0,"",VLOOKUP($L484,怪物模板!$A:$N,MATCH(角色!AK$1,模板表头,0),0))</f>
        <v>11660104</v>
      </c>
      <c r="AL484" s="27" t="str">
        <f>IF(VLOOKUP($L484,怪物模板!$A:$N,MATCH(角色!AL$1,模板表头,0),0)=0,"",VLOOKUP($L484,怪物模板!$A:$N,MATCH(角色!AL$1,模板表头,0),0))</f>
        <v/>
      </c>
      <c r="AM484" s="27" t="str">
        <f>VLOOKUP($L484,怪物模板!$A:$N,MATCH(角色!AM$1,模板表头,0),0)</f>
        <v>vashj_npc</v>
      </c>
      <c r="AN484" s="27">
        <v>1</v>
      </c>
      <c r="AO484" s="27">
        <v>1</v>
      </c>
      <c r="AP484" s="27"/>
      <c r="AQ484" s="27"/>
      <c r="AR484" s="27"/>
      <c r="AS484" s="27"/>
      <c r="AT484" s="27"/>
      <c r="AU484" s="27">
        <v>230011</v>
      </c>
      <c r="AV484" s="27"/>
      <c r="AW484" s="27"/>
      <c r="AX484" s="27"/>
      <c r="AY484" s="27"/>
      <c r="AZ484" s="27"/>
      <c r="BA484" s="27"/>
      <c r="BB484" s="27"/>
      <c r="BC484" s="27"/>
      <c r="BD484" s="27"/>
      <c r="BE484" s="27"/>
      <c r="BF484" s="27"/>
      <c r="BG484" s="27"/>
      <c r="BH484" s="27"/>
      <c r="BI484" s="27">
        <f t="shared" si="247"/>
        <v>5000</v>
      </c>
      <c r="BJ484" s="27">
        <f t="shared" si="248"/>
        <v>5000</v>
      </c>
      <c r="BK484" s="27"/>
      <c r="BL484" s="27"/>
      <c r="BM484" s="27">
        <v>20000</v>
      </c>
      <c r="BN484" s="27"/>
      <c r="BO484" s="27"/>
      <c r="BP484" s="27"/>
      <c r="BQ484" s="27"/>
      <c r="BR484" s="27"/>
      <c r="BS484" s="27"/>
      <c r="BT484" s="27"/>
      <c r="BU484" s="27" t="s">
        <v>268</v>
      </c>
      <c r="BV484" s="27"/>
      <c r="BW484" s="27"/>
      <c r="BX484" s="27"/>
      <c r="BY484" s="27"/>
      <c r="BZ484" s="27"/>
      <c r="CA484" s="27"/>
      <c r="CB484" s="27"/>
      <c r="CC484" s="27"/>
      <c r="CD484" s="27"/>
      <c r="CE484" s="27"/>
      <c r="CF484" s="27"/>
      <c r="CG484" s="27">
        <v>5000</v>
      </c>
      <c r="CH484" s="27">
        <v>5000</v>
      </c>
      <c r="CI484" s="27">
        <v>5000</v>
      </c>
      <c r="CJ484" s="27">
        <v>5000</v>
      </c>
      <c r="CK484" s="27">
        <v>5000</v>
      </c>
      <c r="CL484" s="27">
        <v>5000</v>
      </c>
      <c r="CM484" s="27">
        <v>5000</v>
      </c>
      <c r="CN484" s="27">
        <v>5000</v>
      </c>
      <c r="CO484" s="27">
        <v>5000</v>
      </c>
    </row>
    <row r="485" spans="1:93" s="11" customFormat="1" x14ac:dyDescent="0.15">
      <c r="A485" s="27">
        <v>31038139</v>
      </c>
      <c r="B485" s="27" t="s">
        <v>1190</v>
      </c>
      <c r="C485" s="27" t="s">
        <v>1157</v>
      </c>
      <c r="D485" s="27">
        <v>16</v>
      </c>
      <c r="E485" s="27" t="str">
        <f>E482</f>
        <v>guard2</v>
      </c>
      <c r="F485" s="27">
        <v>8</v>
      </c>
      <c r="G485" s="27" t="s">
        <v>106</v>
      </c>
      <c r="H485" s="27">
        <v>2</v>
      </c>
      <c r="I485" s="27" t="str">
        <f>VLOOKUP($L485,怪物模板!$A:$N,MATCH(角色!I$1,模板表头,0),0)</f>
        <v>phy</v>
      </c>
      <c r="J485" s="27"/>
      <c r="K485" s="27"/>
      <c r="L485" s="27" t="s">
        <v>407</v>
      </c>
      <c r="M485" s="27" t="str">
        <f>VLOOKUP($L485,怪物模板!$A:$N,MATCH(角色!M$1,模板表头,0),0)</f>
        <v>无对应英雄</v>
      </c>
      <c r="N485" s="27" t="str">
        <f>VLOOKUP($L485,怪物模板!$A:$N,MATCH(角色!N$1,模板表头,0),0)</f>
        <v>特别BOSS版</v>
      </c>
      <c r="O485" s="27" t="s">
        <v>38</v>
      </c>
      <c r="P485" s="27">
        <v>5</v>
      </c>
      <c r="Q485" s="27">
        <v>3</v>
      </c>
      <c r="R485" s="27">
        <v>3</v>
      </c>
      <c r="S485" s="27" t="str">
        <f>VLOOKUP($L485,怪物模板!$A:$N,MATCH(角色!S$1,模板表头,0),0)</f>
        <v>horde</v>
      </c>
      <c r="T485" s="27" t="s">
        <v>106</v>
      </c>
      <c r="U485" s="27" t="s">
        <v>1208</v>
      </c>
      <c r="V485" s="27"/>
      <c r="Y485" s="27"/>
      <c r="Z485" s="27"/>
      <c r="AA485" s="27"/>
      <c r="AB485" s="27">
        <v>99</v>
      </c>
      <c r="AC485" s="27">
        <v>99</v>
      </c>
      <c r="AD485" s="27"/>
      <c r="AE485" s="27">
        <f t="shared" si="245"/>
        <v>20</v>
      </c>
      <c r="AF485" s="27">
        <f t="shared" si="246"/>
        <v>20</v>
      </c>
      <c r="AG485" s="27" t="str">
        <f>VLOOKUP($L485,怪物模板!$A:$N,MATCH(角色!AG$1,模板表头,0),0)</f>
        <v>melee.taranzhu</v>
      </c>
      <c r="AH485" s="27">
        <f>IF(VLOOKUP($L485,怪物模板!$A:$N,MATCH(角色!AH$1,模板表头,0),0)=0,"",VLOOKUP($L485,怪物模板!$A:$N,MATCH(角色!AH$1,模板表头,0),0))</f>
        <v>11999548</v>
      </c>
      <c r="AI485" s="27">
        <f>IF(VLOOKUP($L485,怪物模板!$A:$N,MATCH(角色!AI$1,模板表头,0),0)=0,"",VLOOKUP($L485,怪物模板!$A:$N,MATCH(角色!AI$1,模板表头,0),0))</f>
        <v>11999522</v>
      </c>
      <c r="AJ485" s="27">
        <f>IF(VLOOKUP($L485,怪物模板!$A:$N,MATCH(角色!AJ$1,模板表头,0),0)=0,"",VLOOKUP($L485,怪物模板!$A:$N,MATCH(角色!AJ$1,模板表头,0),0))</f>
        <v>11999523</v>
      </c>
      <c r="AK485" s="27">
        <f>IF(VLOOKUP($L485,怪物模板!$A:$N,MATCH(角色!AK$1,模板表头,0),0)=0,"",VLOOKUP($L485,怪物模板!$A:$N,MATCH(角色!AK$1,模板表头,0),0))</f>
        <v>11999505</v>
      </c>
      <c r="AL485" s="27" t="str">
        <f>IF(VLOOKUP($L485,怪物模板!$A:$N,MATCH(角色!AL$1,模板表头,0),0)=0,"",VLOOKUP($L485,怪物模板!$A:$N,MATCH(角色!AL$1,模板表头,0),0))</f>
        <v/>
      </c>
      <c r="AM485" s="27" t="str">
        <f>VLOOKUP($L485,怪物模板!$A:$N,MATCH(角色!AM$1,模板表头,0),0)</f>
        <v>taranzhu_boss</v>
      </c>
      <c r="AN485" s="27">
        <v>1.5</v>
      </c>
      <c r="AO485" s="27">
        <v>1</v>
      </c>
      <c r="AP485" s="27"/>
      <c r="AQ485" s="27"/>
      <c r="AR485" s="27"/>
      <c r="AS485" s="27"/>
      <c r="AT485" s="27"/>
      <c r="AU485" s="27">
        <v>230021</v>
      </c>
      <c r="AV485" s="27"/>
      <c r="AW485" s="27"/>
      <c r="AX485" s="27"/>
      <c r="AY485" s="27"/>
      <c r="AZ485" s="27"/>
      <c r="BA485" s="27"/>
      <c r="BB485" s="27"/>
      <c r="BC485" s="27"/>
      <c r="BD485" s="27"/>
      <c r="BE485" s="27"/>
      <c r="BF485" s="27"/>
      <c r="BG485" s="27"/>
      <c r="BH485" s="27"/>
      <c r="BI485" s="27">
        <f t="shared" si="247"/>
        <v>-7000</v>
      </c>
      <c r="BJ485" s="27">
        <f t="shared" si="248"/>
        <v>10000</v>
      </c>
      <c r="BK485" s="27"/>
      <c r="BL485" s="27"/>
      <c r="BM485" s="27">
        <v>20000</v>
      </c>
      <c r="BN485" s="27"/>
      <c r="BO485" s="27"/>
      <c r="BP485" s="27"/>
      <c r="BQ485" s="27"/>
      <c r="BR485" s="27"/>
      <c r="BS485" s="27"/>
      <c r="BT485" s="27"/>
      <c r="BU485" s="27" t="s">
        <v>268</v>
      </c>
      <c r="BV485" s="27"/>
      <c r="BW485" s="27"/>
      <c r="BX485" s="27"/>
      <c r="BY485" s="27"/>
      <c r="BZ485" s="27"/>
      <c r="CA485" s="27"/>
      <c r="CB485" s="27"/>
      <c r="CC485" s="27"/>
      <c r="CD485" s="27"/>
      <c r="CE485" s="27"/>
      <c r="CF485" s="27"/>
      <c r="CG485" s="27">
        <v>5000</v>
      </c>
      <c r="CH485" s="27">
        <v>5000</v>
      </c>
      <c r="CI485" s="27">
        <v>5000</v>
      </c>
      <c r="CJ485" s="27">
        <v>5000</v>
      </c>
      <c r="CK485" s="27">
        <v>5000</v>
      </c>
      <c r="CL485" s="27">
        <v>5000</v>
      </c>
      <c r="CM485" s="27">
        <v>5000</v>
      </c>
      <c r="CN485" s="27">
        <v>5000</v>
      </c>
      <c r="CO485" s="27">
        <v>5000</v>
      </c>
    </row>
    <row r="486" spans="1:93" s="11" customFormat="1" ht="16.5" customHeight="1" x14ac:dyDescent="0.15">
      <c r="A486" s="27">
        <v>31038141</v>
      </c>
      <c r="B486" s="27" t="s">
        <v>40</v>
      </c>
      <c r="C486" s="27" t="s">
        <v>1159</v>
      </c>
      <c r="D486" s="27">
        <v>18</v>
      </c>
      <c r="E486" s="27" t="str">
        <f>E483</f>
        <v>guard2</v>
      </c>
      <c r="F486" s="27">
        <v>9</v>
      </c>
      <c r="G486" s="27" t="s">
        <v>104</v>
      </c>
      <c r="H486" s="27">
        <v>2</v>
      </c>
      <c r="I486" s="27" t="str">
        <f>VLOOKUP($L486,怪物模板!$A:$N,MATCH(角色!I$1,模板表头,0),0)</f>
        <v>phy</v>
      </c>
      <c r="J486" s="27"/>
      <c r="K486" s="27"/>
      <c r="L486" s="27" t="s">
        <v>40</v>
      </c>
      <c r="M486" s="27" t="str">
        <f>VLOOKUP($L486,怪物模板!$A:$N,MATCH(角色!M$1,模板表头,0),0)</f>
        <v>无对应英雄</v>
      </c>
      <c r="N486" s="27" t="str">
        <f>VLOOKUP($L486,怪物模板!$A:$N,MATCH(角色!N$1,模板表头,0),0)</f>
        <v>新增突袭小招，大招改为引导</v>
      </c>
      <c r="O486" s="27" t="s">
        <v>38</v>
      </c>
      <c r="P486" s="27">
        <v>3</v>
      </c>
      <c r="Q486" s="27">
        <v>2</v>
      </c>
      <c r="R486" s="27">
        <f>VLOOKUP(P486,辅助表!$A$2:$B$10,2,FALSE)</f>
        <v>2</v>
      </c>
      <c r="S486" s="27" t="str">
        <f>VLOOKUP($L486,怪物模板!$A:$N,MATCH(角色!S$1,模板表头,0),0)</f>
        <v>horde</v>
      </c>
      <c r="T486" s="27" t="s">
        <v>39</v>
      </c>
      <c r="U486" s="27" t="s">
        <v>1198</v>
      </c>
      <c r="V486" s="27" t="s">
        <v>258</v>
      </c>
      <c r="Y486" s="27"/>
      <c r="Z486" s="27"/>
      <c r="AA486" s="27"/>
      <c r="AB486" s="27">
        <v>99</v>
      </c>
      <c r="AC486" s="27">
        <v>99</v>
      </c>
      <c r="AD486" s="27"/>
      <c r="AE486" s="27">
        <f t="shared" si="245"/>
        <v>3</v>
      </c>
      <c r="AF486" s="27">
        <f t="shared" si="246"/>
        <v>0</v>
      </c>
      <c r="AG486" s="27" t="str">
        <f>VLOOKUP($L486,怪物模板!$A:$N,MATCH(角色!AG$1,模板表头,0),0)</f>
        <v>misc.5skills</v>
      </c>
      <c r="AH486" s="27">
        <f>IF(VLOOKUP($L486,怪物模板!$A:$N,MATCH(角色!AH$1,模板表头,0),0)=0,"",VLOOKUP($L486,怪物模板!$A:$N,MATCH(角色!AH$1,模板表头,0),0))</f>
        <v>11980101</v>
      </c>
      <c r="AI486" s="27">
        <f>IF(VLOOKUP($L486,怪物模板!$A:$N,MATCH(角色!AI$1,模板表头,0),0)=0,"",VLOOKUP($L486,怪物模板!$A:$N,MATCH(角色!AI$1,模板表头,0),0))</f>
        <v>11999536</v>
      </c>
      <c r="AJ486" s="27">
        <f>IF(VLOOKUP($L486,怪物模板!$A:$N,MATCH(角色!AJ$1,模板表头,0),0)=0,"",VLOOKUP($L486,怪物模板!$A:$N,MATCH(角色!AJ$1,模板表头,0),0))</f>
        <v>11999537</v>
      </c>
      <c r="AK486" s="27" t="str">
        <f>IF(VLOOKUP($L486,怪物模板!$A:$N,MATCH(角色!AK$1,模板表头,0),0)=0,"",VLOOKUP($L486,怪物模板!$A:$N,MATCH(角色!AK$1,模板表头,0),0))</f>
        <v/>
      </c>
      <c r="AL486" s="27" t="str">
        <f>IF(VLOOKUP($L486,怪物模板!$A:$N,MATCH(角色!AL$1,模板表头,0),0)=0,"",VLOOKUP($L486,怪物模板!$A:$N,MATCH(角色!AL$1,模板表头,0),0))</f>
        <v/>
      </c>
      <c r="AM486" s="27" t="str">
        <f>VLOOKUP($L486,怪物模板!$A:$N,MATCH(角色!AM$1,模板表头,0),0)</f>
        <v>rogue</v>
      </c>
      <c r="AN486" s="27">
        <f>IF(T486="monster",0.8,IF(T486="boss",1.3,IF(T486="entity",1,IF(T486="guard",1.5,1))))</f>
        <v>0.8</v>
      </c>
      <c r="AO486" s="27">
        <v>1</v>
      </c>
      <c r="AP486" s="27"/>
      <c r="AQ486" s="27"/>
      <c r="AR486" s="27"/>
      <c r="AS486" s="27"/>
      <c r="AT486" s="27"/>
      <c r="AU486" s="27"/>
      <c r="AV486" s="27"/>
      <c r="AW486" s="27"/>
      <c r="AX486" s="27"/>
      <c r="AY486" s="27"/>
      <c r="AZ486" s="27"/>
      <c r="BA486" s="27"/>
      <c r="BB486" s="27"/>
      <c r="BC486" s="27"/>
      <c r="BD486" s="27"/>
      <c r="BE486" s="27"/>
      <c r="BF486" s="27"/>
      <c r="BG486" s="27"/>
      <c r="BH486" s="27"/>
      <c r="BI486" s="27">
        <f t="shared" si="247"/>
        <v>5000</v>
      </c>
      <c r="BJ486" s="27">
        <f t="shared" si="248"/>
        <v>5000</v>
      </c>
      <c r="BK486" s="27"/>
      <c r="BL486" s="27"/>
      <c r="BM486" s="27">
        <v>20000</v>
      </c>
      <c r="BN486" s="27"/>
      <c r="BO486" s="27"/>
      <c r="BP486" s="27"/>
      <c r="BQ486" s="27"/>
      <c r="BR486" s="27"/>
      <c r="BS486" s="27"/>
      <c r="BT486" s="27"/>
      <c r="BU486" s="27" t="str">
        <f t="shared" ref="BU486:BU494" si="252">IF(OR(B486="骷髅战士",B486="骷髅法师"),-0.9,"")</f>
        <v/>
      </c>
      <c r="BV486" s="27"/>
      <c r="BW486" s="27"/>
      <c r="BX486" s="27"/>
      <c r="BY486" s="27"/>
      <c r="BZ486" s="27"/>
      <c r="CA486" s="27"/>
      <c r="CB486" s="27"/>
      <c r="CC486" s="27"/>
      <c r="CD486" s="27"/>
      <c r="CE486" s="27"/>
      <c r="CF486" s="27"/>
      <c r="CG486" s="27" t="str">
        <f t="shared" si="249"/>
        <v/>
      </c>
      <c r="CH486" s="27" t="str">
        <f t="shared" si="249"/>
        <v/>
      </c>
      <c r="CI486" s="27" t="str">
        <f t="shared" si="249"/>
        <v/>
      </c>
      <c r="CJ486" s="27" t="str">
        <f t="shared" si="249"/>
        <v/>
      </c>
      <c r="CK486" s="27" t="str">
        <f t="shared" si="249"/>
        <v/>
      </c>
      <c r="CL486" s="27" t="str">
        <f t="shared" si="249"/>
        <v/>
      </c>
      <c r="CM486" s="27" t="str">
        <f t="shared" si="249"/>
        <v/>
      </c>
      <c r="CN486" s="27" t="str">
        <f t="shared" si="249"/>
        <v/>
      </c>
      <c r="CO486" s="27" t="str">
        <f t="shared" si="249"/>
        <v/>
      </c>
    </row>
    <row r="487" spans="1:93" s="11" customFormat="1" x14ac:dyDescent="0.15">
      <c r="A487" s="27">
        <v>31038142</v>
      </c>
      <c r="B487" s="27" t="s">
        <v>1185</v>
      </c>
      <c r="C487" s="27" t="s">
        <v>1159</v>
      </c>
      <c r="D487" s="27">
        <v>18</v>
      </c>
      <c r="E487" s="27" t="str">
        <f t="shared" si="250"/>
        <v>guard2</v>
      </c>
      <c r="F487" s="27">
        <v>9</v>
      </c>
      <c r="G487" s="27" t="s">
        <v>105</v>
      </c>
      <c r="H487" s="27">
        <v>4</v>
      </c>
      <c r="I487" s="27" t="str">
        <f>VLOOKUP($L487,怪物模板!$A:$N,MATCH(角色!I$1,模板表头,0),0)</f>
        <v>mag</v>
      </c>
      <c r="J487" s="27"/>
      <c r="K487" s="27"/>
      <c r="L487" s="27" t="s">
        <v>1166</v>
      </c>
      <c r="M487" s="27" t="str">
        <f>VLOOKUP($L487,怪物模板!$A:$N,MATCH(角色!M$1,模板表头,0),0)</f>
        <v>嗜血狼人</v>
      </c>
      <c r="N487" s="27" t="str">
        <f>VLOOKUP($L487,怪物模板!$A:$N,MATCH(角色!N$1,模板表头,0),0)</f>
        <v>BOSS4技能版</v>
      </c>
      <c r="O487" s="27" t="s">
        <v>37</v>
      </c>
      <c r="P487" s="27">
        <v>4</v>
      </c>
      <c r="Q487" s="27">
        <v>3</v>
      </c>
      <c r="R487" s="27">
        <f>VLOOKUP(P487,辅助表!$A$2:$B$10,2,FALSE)</f>
        <v>3</v>
      </c>
      <c r="S487" s="27" t="str">
        <f>VLOOKUP($L487,怪物模板!$A:$N,MATCH(角色!S$1,模板表头,0),0)</f>
        <v>horde</v>
      </c>
      <c r="T487" s="27" t="s">
        <v>39</v>
      </c>
      <c r="U487" s="27" t="s">
        <v>1198</v>
      </c>
      <c r="V487" s="27" t="s">
        <v>258</v>
      </c>
      <c r="Y487" s="27"/>
      <c r="Z487" s="27"/>
      <c r="AA487" s="27"/>
      <c r="AB487" s="27">
        <v>99</v>
      </c>
      <c r="AC487" s="27">
        <v>99</v>
      </c>
      <c r="AD487" s="27"/>
      <c r="AE487" s="27">
        <f t="shared" si="245"/>
        <v>3</v>
      </c>
      <c r="AF487" s="27">
        <f t="shared" si="246"/>
        <v>0</v>
      </c>
      <c r="AG487" s="27" t="str">
        <f>VLOOKUP($L487,怪物模板!$A:$N,MATCH(角色!AG$1,模板表头,0),0)</f>
        <v>melee.greymane</v>
      </c>
      <c r="AH487" s="27">
        <f>IF(VLOOKUP($L487,怪物模板!$A:$N,MATCH(角色!AH$1,模板表头,0),0)=0,"",VLOOKUP($L487,怪物模板!$A:$N,MATCH(角色!AH$1,模板表头,0),0))</f>
        <v>11960501</v>
      </c>
      <c r="AI487" s="27">
        <f>IF(VLOOKUP($L487,怪物模板!$A:$N,MATCH(角色!AI$1,模板表头,0),0)=0,"",VLOOKUP($L487,怪物模板!$A:$N,MATCH(角色!AI$1,模板表头,0),0))</f>
        <v>11960502</v>
      </c>
      <c r="AJ487" s="27">
        <f>IF(VLOOKUP($L487,怪物模板!$A:$N,MATCH(角色!AJ$1,模板表头,0),0)=0,"",VLOOKUP($L487,怪物模板!$A:$N,MATCH(角色!AJ$1,模板表头,0),0))</f>
        <v>11960503</v>
      </c>
      <c r="AK487" s="27">
        <f>IF(VLOOKUP($L487,怪物模板!$A:$N,MATCH(角色!AK$1,模板表头,0),0)=0,"",VLOOKUP($L487,怪物模板!$A:$N,MATCH(角色!AK$1,模板表头,0),0))</f>
        <v>11960504</v>
      </c>
      <c r="AL487" s="27" t="str">
        <f>IF(VLOOKUP($L487,怪物模板!$A:$N,MATCH(角色!AL$1,模板表头,0),0)=0,"",VLOOKUP($L487,怪物模板!$A:$N,MATCH(角色!AL$1,模板表头,0),0))</f>
        <v/>
      </c>
      <c r="AM487" s="27" t="str">
        <f>VLOOKUP($L487,怪物模板!$A:$N,MATCH(角色!AM$1,模板表头,0),0)</f>
        <v>greymane_boss</v>
      </c>
      <c r="AN487" s="27">
        <f>IF(T487="monster",0.8,IF(T487="boss",1.3,IF(T487="entity",1,IF(T487="guard",1.5,1))))</f>
        <v>0.8</v>
      </c>
      <c r="AO487" s="27">
        <v>1</v>
      </c>
      <c r="AP487" s="27"/>
      <c r="AQ487" s="27"/>
      <c r="AR487" s="27"/>
      <c r="AS487" s="27"/>
      <c r="AT487" s="27"/>
      <c r="AU487" s="27"/>
      <c r="AV487" s="27"/>
      <c r="AW487" s="27"/>
      <c r="AX487" s="27"/>
      <c r="AY487" s="27"/>
      <c r="AZ487" s="27"/>
      <c r="BA487" s="27"/>
      <c r="BB487" s="27"/>
      <c r="BC487" s="27"/>
      <c r="BD487" s="27"/>
      <c r="BE487" s="27"/>
      <c r="BF487" s="27"/>
      <c r="BG487" s="27"/>
      <c r="BH487" s="27"/>
      <c r="BI487" s="27">
        <f t="shared" si="247"/>
        <v>5000</v>
      </c>
      <c r="BJ487" s="27">
        <f t="shared" si="248"/>
        <v>5000</v>
      </c>
      <c r="BK487" s="27"/>
      <c r="BL487" s="27"/>
      <c r="BM487" s="27">
        <v>20000</v>
      </c>
      <c r="BN487" s="27"/>
      <c r="BO487" s="27"/>
      <c r="BP487" s="27"/>
      <c r="BQ487" s="27"/>
      <c r="BR487" s="27"/>
      <c r="BS487" s="27"/>
      <c r="BT487" s="27"/>
      <c r="BU487" s="27" t="str">
        <f t="shared" si="252"/>
        <v/>
      </c>
      <c r="BV487" s="27"/>
      <c r="BW487" s="27"/>
      <c r="BX487" s="27"/>
      <c r="BY487" s="27"/>
      <c r="BZ487" s="27"/>
      <c r="CA487" s="27"/>
      <c r="CB487" s="27"/>
      <c r="CC487" s="27"/>
      <c r="CD487" s="27"/>
      <c r="CE487" s="27"/>
      <c r="CF487" s="27"/>
      <c r="CG487" s="27" t="str">
        <f t="shared" si="249"/>
        <v/>
      </c>
      <c r="CH487" s="27" t="str">
        <f t="shared" si="249"/>
        <v/>
      </c>
      <c r="CI487" s="27" t="str">
        <f t="shared" si="249"/>
        <v/>
      </c>
      <c r="CJ487" s="27" t="str">
        <f t="shared" si="249"/>
        <v/>
      </c>
      <c r="CK487" s="27" t="str">
        <f t="shared" si="249"/>
        <v/>
      </c>
      <c r="CL487" s="27" t="str">
        <f t="shared" si="249"/>
        <v/>
      </c>
      <c r="CM487" s="27" t="str">
        <f t="shared" si="249"/>
        <v/>
      </c>
      <c r="CN487" s="27" t="str">
        <f t="shared" si="249"/>
        <v/>
      </c>
      <c r="CO487" s="27" t="str">
        <f t="shared" si="249"/>
        <v/>
      </c>
    </row>
    <row r="488" spans="1:93" s="11" customFormat="1" x14ac:dyDescent="0.15">
      <c r="A488" s="27">
        <v>31038146</v>
      </c>
      <c r="B488" s="27" t="s">
        <v>1187</v>
      </c>
      <c r="C488" s="27" t="s">
        <v>1158</v>
      </c>
      <c r="D488" s="27">
        <v>20</v>
      </c>
      <c r="E488" s="27" t="str">
        <f t="shared" si="250"/>
        <v>guard2</v>
      </c>
      <c r="F488" s="27">
        <v>10</v>
      </c>
      <c r="G488" s="27" t="s">
        <v>106</v>
      </c>
      <c r="H488" s="27">
        <v>3</v>
      </c>
      <c r="I488" s="27" t="str">
        <f>VLOOKUP($L488,怪物模板!$A:$N,MATCH(角色!I$1,模板表头,0),0)</f>
        <v>mag</v>
      </c>
      <c r="J488" s="27"/>
      <c r="K488" s="27"/>
      <c r="L488" s="27" t="s">
        <v>1173</v>
      </c>
      <c r="M488" s="27" t="str">
        <f>VLOOKUP($L488,怪物模板!$A:$N,MATCH(角色!M$1,模板表头,0),0)</f>
        <v>娅美蝶</v>
      </c>
      <c r="N488" s="27" t="str">
        <f>VLOOKUP($L488,怪物模板!$A:$N,MATCH(角色!N$1,模板表头,0),0)</f>
        <v>统一BOSS模板</v>
      </c>
      <c r="O488" s="27" t="s">
        <v>37</v>
      </c>
      <c r="P488" s="27">
        <v>7</v>
      </c>
      <c r="Q488" s="27">
        <v>4</v>
      </c>
      <c r="R488" s="27">
        <f>VLOOKUP(P488,辅助表!$A$2:$B$10,2,FALSE)</f>
        <v>4</v>
      </c>
      <c r="S488" s="27" t="str">
        <f>VLOOKUP($L488,怪物模板!$A:$N,MATCH(角色!S$1,模板表头,0),0)</f>
        <v>order</v>
      </c>
      <c r="T488" s="27" t="s">
        <v>27</v>
      </c>
      <c r="U488" s="27" t="s">
        <v>1208</v>
      </c>
      <c r="V488" s="27"/>
      <c r="Y488" s="27"/>
      <c r="Z488" s="27"/>
      <c r="AA488" s="27"/>
      <c r="AB488" s="27">
        <v>99</v>
      </c>
      <c r="AC488" s="27">
        <v>99</v>
      </c>
      <c r="AD488" s="27"/>
      <c r="AE488" s="27">
        <f t="shared" si="245"/>
        <v>20</v>
      </c>
      <c r="AF488" s="27">
        <f t="shared" si="246"/>
        <v>20</v>
      </c>
      <c r="AG488" s="27" t="str">
        <f>VLOOKUP($L488,怪物模板!$A:$N,MATCH(角色!AG$1,模板表头,0),0)</f>
        <v>healer.butterfly</v>
      </c>
      <c r="AH488" s="27">
        <f>IF(VLOOKUP($L488,怪物模板!$A:$N,MATCH(角色!AH$1,模板表头,0),0)=0,"",VLOOKUP($L488,怪物模板!$A:$N,MATCH(角色!AH$1,模板表头,0),0))</f>
        <v>11961301</v>
      </c>
      <c r="AI488" s="27">
        <f>IF(VLOOKUP($L488,怪物模板!$A:$N,MATCH(角色!AI$1,模板表头,0),0)=0,"",VLOOKUP($L488,怪物模板!$A:$N,MATCH(角色!AI$1,模板表头,0),0))</f>
        <v>11961302</v>
      </c>
      <c r="AJ488" s="27">
        <f>IF(VLOOKUP($L488,怪物模板!$A:$N,MATCH(角色!AJ$1,模板表头,0),0)=0,"",VLOOKUP($L488,怪物模板!$A:$N,MATCH(角色!AJ$1,模板表头,0),0))</f>
        <v>11961303</v>
      </c>
      <c r="AK488" s="27">
        <f>IF(VLOOKUP($L488,怪物模板!$A:$N,MATCH(角色!AK$1,模板表头,0),0)=0,"",VLOOKUP($L488,怪物模板!$A:$N,MATCH(角色!AK$1,模板表头,0),0))</f>
        <v>11961304</v>
      </c>
      <c r="AL488" s="27" t="str">
        <f>IF(VLOOKUP($L488,怪物模板!$A:$N,MATCH(角色!AL$1,模板表头,0),0)=0,"",VLOOKUP($L488,怪物模板!$A:$N,MATCH(角色!AL$1,模板表头,0),0))</f>
        <v/>
      </c>
      <c r="AM488" s="27" t="str">
        <f>VLOOKUP($L488,怪物模板!$A:$N,MATCH(角色!AM$1,模板表头,0),0)</f>
        <v>butterfly_hero</v>
      </c>
      <c r="AN488" s="27">
        <v>1.5</v>
      </c>
      <c r="AO488" s="27">
        <v>1</v>
      </c>
      <c r="AP488" s="27"/>
      <c r="AQ488" s="27"/>
      <c r="AR488" s="27" t="s">
        <v>180</v>
      </c>
      <c r="AS488" s="27"/>
      <c r="AT488" s="27"/>
      <c r="AU488" s="27">
        <v>230011</v>
      </c>
      <c r="AV488" s="27"/>
      <c r="AW488" s="27"/>
      <c r="AX488" s="27"/>
      <c r="AY488" s="27"/>
      <c r="AZ488" s="27"/>
      <c r="BA488" s="27"/>
      <c r="BB488" s="27"/>
      <c r="BC488" s="27"/>
      <c r="BD488" s="27"/>
      <c r="BE488" s="27"/>
      <c r="BF488" s="27"/>
      <c r="BG488" s="27"/>
      <c r="BH488" s="27"/>
      <c r="BI488" s="27">
        <f t="shared" si="247"/>
        <v>-7000</v>
      </c>
      <c r="BJ488" s="27">
        <f t="shared" si="248"/>
        <v>10000</v>
      </c>
      <c r="BK488" s="27"/>
      <c r="BL488" s="27"/>
      <c r="BM488" s="27">
        <v>20000</v>
      </c>
      <c r="BN488" s="27"/>
      <c r="BO488" s="27"/>
      <c r="BP488" s="27"/>
      <c r="BQ488" s="27"/>
      <c r="BR488" s="27"/>
      <c r="BS488" s="27"/>
      <c r="BT488" s="27"/>
      <c r="BU488" s="27" t="str">
        <f t="shared" si="252"/>
        <v/>
      </c>
      <c r="BV488" s="27"/>
      <c r="BW488" s="27"/>
      <c r="BX488" s="27"/>
      <c r="BY488" s="27"/>
      <c r="BZ488" s="27"/>
      <c r="CA488" s="27"/>
      <c r="CB488" s="27"/>
      <c r="CC488" s="27"/>
      <c r="CD488" s="27"/>
      <c r="CE488" s="27"/>
      <c r="CF488" s="27"/>
      <c r="CG488" s="27">
        <f t="shared" si="249"/>
        <v>5000</v>
      </c>
      <c r="CH488" s="27">
        <f t="shared" si="249"/>
        <v>5000</v>
      </c>
      <c r="CI488" s="27">
        <f t="shared" si="249"/>
        <v>5000</v>
      </c>
      <c r="CJ488" s="27">
        <f t="shared" si="249"/>
        <v>5000</v>
      </c>
      <c r="CK488" s="27">
        <f t="shared" si="249"/>
        <v>5000</v>
      </c>
      <c r="CL488" s="27">
        <f t="shared" si="249"/>
        <v>5000</v>
      </c>
      <c r="CM488" s="27">
        <f t="shared" si="249"/>
        <v>5000</v>
      </c>
      <c r="CN488" s="27">
        <f t="shared" si="249"/>
        <v>5000</v>
      </c>
      <c r="CO488" s="27">
        <f t="shared" si="249"/>
        <v>5000</v>
      </c>
    </row>
    <row r="489" spans="1:93" s="11" customFormat="1" ht="16.5" customHeight="1" x14ac:dyDescent="0.15">
      <c r="A489" s="27">
        <v>31038147</v>
      </c>
      <c r="B489" s="27" t="s">
        <v>164</v>
      </c>
      <c r="C489" s="27" t="s">
        <v>1158</v>
      </c>
      <c r="D489" s="27">
        <v>20</v>
      </c>
      <c r="E489" s="27" t="str">
        <f t="shared" si="250"/>
        <v>guard2</v>
      </c>
      <c r="F489" s="27">
        <v>10</v>
      </c>
      <c r="G489" s="27" t="s">
        <v>105</v>
      </c>
      <c r="H489" s="27">
        <v>4</v>
      </c>
      <c r="I489" s="27" t="str">
        <f>VLOOKUP($L489,怪物模板!$A:$N,MATCH(角色!I$1,模板表头,0),0)</f>
        <v>mag</v>
      </c>
      <c r="J489" s="27"/>
      <c r="K489" s="27"/>
      <c r="L489" s="27" t="s">
        <v>1171</v>
      </c>
      <c r="M489" s="27" t="str">
        <f>VLOOKUP($L489,怪物模板!$A:$N,MATCH(角色!M$1,模板表头,0),0)</f>
        <v>蛇头女妖</v>
      </c>
      <c r="N489" s="27" t="str">
        <f>VLOOKUP($L489,怪物模板!$A:$N,MATCH(角色!N$1,模板表头,0),0)</f>
        <v>BOSS特别4技能版，带禁锢技能，龙卷风必定击飞</v>
      </c>
      <c r="O489" s="27" t="s">
        <v>38</v>
      </c>
      <c r="P489" s="27">
        <v>6</v>
      </c>
      <c r="Q489" s="27">
        <v>3</v>
      </c>
      <c r="R489" s="27">
        <f>VLOOKUP(P489,辅助表!$A$2:$B$10,2,FALSE)</f>
        <v>4</v>
      </c>
      <c r="S489" s="27" t="str">
        <f>VLOOKUP($L489,怪物模板!$A:$N,MATCH(角色!S$1,模板表头,0),0)</f>
        <v>chaos</v>
      </c>
      <c r="T489" s="27" t="s">
        <v>176</v>
      </c>
      <c r="U489" s="27" t="s">
        <v>1198</v>
      </c>
      <c r="V489" s="27"/>
      <c r="Y489" s="27"/>
      <c r="Z489" s="27"/>
      <c r="AA489" s="27"/>
      <c r="AB489" s="27">
        <v>99</v>
      </c>
      <c r="AC489" s="27">
        <v>99</v>
      </c>
      <c r="AD489" s="27"/>
      <c r="AE489" s="27">
        <f t="shared" si="245"/>
        <v>3</v>
      </c>
      <c r="AF489" s="27">
        <f t="shared" si="246"/>
        <v>0</v>
      </c>
      <c r="AG489" s="27" t="str">
        <f>VLOOKUP($L489,怪物模板!$A:$N,MATCH(角色!AG$1,模板表头,0),0)</f>
        <v>misc.5skills</v>
      </c>
      <c r="AH489" s="27">
        <f>IF(VLOOKUP($L489,怪物模板!$A:$N,MATCH(角色!AH$1,模板表头,0),0)=0,"",VLOOKUP($L489,怪物模板!$A:$N,MATCH(角色!AH$1,模板表头,0),0))</f>
        <v>11660101</v>
      </c>
      <c r="AI489" s="27">
        <f>IF(VLOOKUP($L489,怪物模板!$A:$N,MATCH(角色!AI$1,模板表头,0),0)=0,"",VLOOKUP($L489,怪物模板!$A:$N,MATCH(角色!AI$1,模板表头,0),0))</f>
        <v>11999524</v>
      </c>
      <c r="AJ489" s="27">
        <f>IF(VLOOKUP($L489,怪物模板!$A:$N,MATCH(角色!AJ$1,模板表头,0),0)=0,"",VLOOKUP($L489,怪物模板!$A:$N,MATCH(角色!AJ$1,模板表头,0),0))</f>
        <v>11660103</v>
      </c>
      <c r="AK489" s="27">
        <f>IF(VLOOKUP($L489,怪物模板!$A:$N,MATCH(角色!AK$1,模板表头,0),0)=0,"",VLOOKUP($L489,怪物模板!$A:$N,MATCH(角色!AK$1,模板表头,0),0))</f>
        <v>11999529</v>
      </c>
      <c r="AL489" s="27">
        <f>IF(VLOOKUP($L489,怪物模板!$A:$N,MATCH(角色!AL$1,模板表头,0),0)=0,"",VLOOKUP($L489,怪物模板!$A:$N,MATCH(角色!AL$1,模板表头,0),0))</f>
        <v>11999525</v>
      </c>
      <c r="AM489" s="27" t="str">
        <f>VLOOKUP($L489,怪物模板!$A:$N,MATCH(角色!AM$1,模板表头,0),0)</f>
        <v>vashj_boss</v>
      </c>
      <c r="AN489" s="27">
        <v>1</v>
      </c>
      <c r="AO489" s="27">
        <v>1</v>
      </c>
      <c r="AP489" s="27"/>
      <c r="AQ489" s="27"/>
      <c r="AR489" s="27"/>
      <c r="AS489" s="27"/>
      <c r="AT489" s="27"/>
      <c r="AU489" s="27">
        <v>230011</v>
      </c>
      <c r="AV489" s="27"/>
      <c r="AW489" s="27"/>
      <c r="AX489" s="27"/>
      <c r="AY489" s="27"/>
      <c r="AZ489" s="27"/>
      <c r="BA489" s="27"/>
      <c r="BB489" s="27"/>
      <c r="BC489" s="27"/>
      <c r="BD489" s="27"/>
      <c r="BE489" s="27"/>
      <c r="BF489" s="27"/>
      <c r="BG489" s="27"/>
      <c r="BH489" s="27"/>
      <c r="BI489" s="27">
        <f t="shared" si="247"/>
        <v>5000</v>
      </c>
      <c r="BJ489" s="27">
        <f t="shared" si="248"/>
        <v>5000</v>
      </c>
      <c r="BK489" s="27"/>
      <c r="BL489" s="27"/>
      <c r="BM489" s="27">
        <v>20000</v>
      </c>
      <c r="BN489" s="27"/>
      <c r="BO489" s="27"/>
      <c r="BP489" s="27"/>
      <c r="BQ489" s="27"/>
      <c r="BR489" s="27"/>
      <c r="BS489" s="27"/>
      <c r="BT489" s="27"/>
      <c r="BU489" s="27" t="str">
        <f t="shared" si="252"/>
        <v/>
      </c>
      <c r="BV489" s="27"/>
      <c r="BW489" s="27"/>
      <c r="BX489" s="27"/>
      <c r="BY489" s="27"/>
      <c r="BZ489" s="27"/>
      <c r="CA489" s="27"/>
      <c r="CB489" s="27"/>
      <c r="CC489" s="27"/>
      <c r="CD489" s="27"/>
      <c r="CE489" s="27"/>
      <c r="CF489" s="27"/>
      <c r="CG489" s="27" t="str">
        <f t="shared" si="249"/>
        <v/>
      </c>
      <c r="CH489" s="27" t="str">
        <f t="shared" si="249"/>
        <v/>
      </c>
      <c r="CI489" s="27" t="str">
        <f t="shared" si="249"/>
        <v/>
      </c>
      <c r="CJ489" s="27" t="str">
        <f t="shared" si="249"/>
        <v/>
      </c>
      <c r="CK489" s="27" t="str">
        <f t="shared" si="249"/>
        <v/>
      </c>
      <c r="CL489" s="27" t="str">
        <f t="shared" si="249"/>
        <v/>
      </c>
      <c r="CM489" s="27" t="str">
        <f t="shared" si="249"/>
        <v/>
      </c>
      <c r="CN489" s="27" t="str">
        <f t="shared" si="249"/>
        <v/>
      </c>
      <c r="CO489" s="27" t="str">
        <f t="shared" si="249"/>
        <v/>
      </c>
    </row>
    <row r="490" spans="1:93" s="11" customFormat="1" x14ac:dyDescent="0.15">
      <c r="A490" s="27">
        <v>31038148</v>
      </c>
      <c r="B490" s="27" t="s">
        <v>498</v>
      </c>
      <c r="C490" s="27" t="s">
        <v>1158</v>
      </c>
      <c r="D490" s="27">
        <v>20</v>
      </c>
      <c r="E490" s="27" t="str">
        <f t="shared" si="250"/>
        <v>guard2</v>
      </c>
      <c r="F490" s="27">
        <v>10</v>
      </c>
      <c r="G490" s="27" t="s">
        <v>106</v>
      </c>
      <c r="H490" s="27">
        <v>2</v>
      </c>
      <c r="I490" s="27" t="str">
        <f>VLOOKUP($L490,怪物模板!$A:$N,MATCH(角色!I$1,模板表头,0),0)</f>
        <v>phy</v>
      </c>
      <c r="J490" s="27"/>
      <c r="K490" s="27"/>
      <c r="L490" s="27" t="s">
        <v>1178</v>
      </c>
      <c r="M490" s="27" t="str">
        <f>VLOOKUP($L490,怪物模板!$A:$N,MATCH(角色!M$1,模板表头,0),0)</f>
        <v>刀锋女皇</v>
      </c>
      <c r="N490" s="27" t="str">
        <f>VLOOKUP($L490,怪物模板!$A:$N,MATCH(角色!N$1,模板表头,0),0)</f>
        <v>关卡8-10，4技能BOSS版</v>
      </c>
      <c r="O490" s="27" t="s">
        <v>38</v>
      </c>
      <c r="P490" s="27">
        <v>5</v>
      </c>
      <c r="Q490" s="27">
        <v>3</v>
      </c>
      <c r="R490" s="27">
        <f>VLOOKUP(P490,辅助表!$A$2:$B$10,2,FALSE)</f>
        <v>3</v>
      </c>
      <c r="S490" s="27" t="str">
        <f>VLOOKUP($L490,怪物模板!$A:$N,MATCH(角色!S$1,模板表头,0),0)</f>
        <v>chaos</v>
      </c>
      <c r="T490" s="27" t="s">
        <v>27</v>
      </c>
      <c r="U490" s="27" t="s">
        <v>1208</v>
      </c>
      <c r="V490" s="27"/>
      <c r="Y490" s="27"/>
      <c r="Z490" s="27"/>
      <c r="AA490" s="27"/>
      <c r="AB490" s="27">
        <v>99</v>
      </c>
      <c r="AC490" s="27">
        <v>99</v>
      </c>
      <c r="AD490" s="27"/>
      <c r="AE490" s="27">
        <f t="shared" si="245"/>
        <v>20</v>
      </c>
      <c r="AF490" s="27">
        <f t="shared" si="246"/>
        <v>20</v>
      </c>
      <c r="AG490" s="27" t="str">
        <f>VLOOKUP($L490,怪物模板!$A:$N,MATCH(角色!AG$1,模板表头,0),0)</f>
        <v>misc.5skills_is_enemy_there</v>
      </c>
      <c r="AH490" s="27">
        <f>IF(VLOOKUP($L490,怪物模板!$A:$N,MATCH(角色!AH$1,模板表头,0),0)=0,"",VLOOKUP($L490,怪物模板!$A:$N,MATCH(角色!AH$1,模板表头,0),0))</f>
        <v>11660701</v>
      </c>
      <c r="AI490" s="27">
        <f>IF(VLOOKUP($L490,怪物模板!$A:$N,MATCH(角色!AI$1,模板表头,0),0)=0,"",VLOOKUP($L490,怪物模板!$A:$N,MATCH(角色!AI$1,模板表头,0),0))</f>
        <v>11660702</v>
      </c>
      <c r="AJ490" s="27">
        <f>IF(VLOOKUP($L490,怪物模板!$A:$N,MATCH(角色!AJ$1,模板表头,0),0)=0,"",VLOOKUP($L490,怪物模板!$A:$N,MATCH(角色!AJ$1,模板表头,0),0))</f>
        <v>11660703</v>
      </c>
      <c r="AK490" s="27">
        <f>IF(VLOOKUP($L490,怪物模板!$A:$N,MATCH(角色!AK$1,模板表头,0),0)=0,"",VLOOKUP($L490,怪物模板!$A:$N,MATCH(角色!AK$1,模板表头,0),0))</f>
        <v>11660704</v>
      </c>
      <c r="AL490" s="27" t="str">
        <f>IF(VLOOKUP($L490,怪物模板!$A:$N,MATCH(角色!AL$1,模板表头,0),0)=0,"",VLOOKUP($L490,怪物模板!$A:$N,MATCH(角色!AL$1,模板表头,0),0))</f>
        <v/>
      </c>
      <c r="AM490" s="27" t="str">
        <f>VLOOKUP($L490,怪物模板!$A:$N,MATCH(角色!AM$1,模板表头,0),0)</f>
        <v>queen_of_blades</v>
      </c>
      <c r="AN490" s="27">
        <v>1</v>
      </c>
      <c r="AO490" s="27">
        <v>1</v>
      </c>
      <c r="AP490" s="27"/>
      <c r="AQ490" s="27"/>
      <c r="AR490" s="27"/>
      <c r="AS490" s="27"/>
      <c r="AT490" s="27"/>
      <c r="AU490" s="27">
        <v>230021</v>
      </c>
      <c r="AV490" s="27"/>
      <c r="AW490" s="27"/>
      <c r="AX490" s="27"/>
      <c r="AY490" s="27"/>
      <c r="AZ490" s="27"/>
      <c r="BA490" s="27"/>
      <c r="BB490" s="27"/>
      <c r="BC490" s="27"/>
      <c r="BD490" s="27"/>
      <c r="BE490" s="27"/>
      <c r="BF490" s="27"/>
      <c r="BG490" s="27"/>
      <c r="BH490" s="27"/>
      <c r="BI490" s="27">
        <f t="shared" si="247"/>
        <v>-7000</v>
      </c>
      <c r="BJ490" s="27">
        <f t="shared" si="248"/>
        <v>10000</v>
      </c>
      <c r="BK490" s="27"/>
      <c r="BL490" s="27"/>
      <c r="BM490" s="27">
        <v>20000</v>
      </c>
      <c r="BN490" s="27"/>
      <c r="BO490" s="27"/>
      <c r="BP490" s="27"/>
      <c r="BQ490" s="27"/>
      <c r="BR490" s="27"/>
      <c r="BS490" s="27"/>
      <c r="BT490" s="27"/>
      <c r="BU490" s="27" t="str">
        <f t="shared" si="252"/>
        <v/>
      </c>
      <c r="BV490" s="27"/>
      <c r="BW490" s="27"/>
      <c r="BX490" s="27"/>
      <c r="BY490" s="27"/>
      <c r="BZ490" s="27"/>
      <c r="CA490" s="27"/>
      <c r="CB490" s="27"/>
      <c r="CC490" s="27"/>
      <c r="CD490" s="27"/>
      <c r="CE490" s="27"/>
      <c r="CF490" s="27"/>
      <c r="CG490" s="27">
        <f t="shared" si="249"/>
        <v>5000</v>
      </c>
      <c r="CH490" s="27">
        <f t="shared" si="249"/>
        <v>5000</v>
      </c>
      <c r="CI490" s="27">
        <f t="shared" si="249"/>
        <v>5000</v>
      </c>
      <c r="CJ490" s="27">
        <f t="shared" si="249"/>
        <v>5000</v>
      </c>
      <c r="CK490" s="27">
        <f t="shared" si="249"/>
        <v>5000</v>
      </c>
      <c r="CL490" s="27">
        <f t="shared" si="249"/>
        <v>5000</v>
      </c>
      <c r="CM490" s="27">
        <f t="shared" si="249"/>
        <v>5000</v>
      </c>
      <c r="CN490" s="27">
        <f t="shared" si="249"/>
        <v>5000</v>
      </c>
      <c r="CO490" s="27">
        <f t="shared" si="249"/>
        <v>5000</v>
      </c>
    </row>
    <row r="491" spans="1:93" s="11" customFormat="1" x14ac:dyDescent="0.15">
      <c r="A491" s="27">
        <v>31038149</v>
      </c>
      <c r="B491" s="27" t="s">
        <v>1190</v>
      </c>
      <c r="C491" s="27" t="s">
        <v>1158</v>
      </c>
      <c r="D491" s="27">
        <v>20</v>
      </c>
      <c r="E491" s="27" t="str">
        <f t="shared" si="250"/>
        <v>guard2</v>
      </c>
      <c r="F491" s="27">
        <v>10</v>
      </c>
      <c r="G491" s="27" t="s">
        <v>105</v>
      </c>
      <c r="H491" s="27">
        <v>4</v>
      </c>
      <c r="I491" s="27" t="str">
        <f>VLOOKUP($L491,怪物模板!$A:$N,MATCH(角色!I$1,模板表头,0),0)</f>
        <v>phy</v>
      </c>
      <c r="J491" s="27"/>
      <c r="K491" s="27"/>
      <c r="L491" s="27" t="s">
        <v>407</v>
      </c>
      <c r="M491" s="27" t="str">
        <f>VLOOKUP($L491,怪物模板!$A:$N,MATCH(角色!M$1,模板表头,0),0)</f>
        <v>无对应英雄</v>
      </c>
      <c r="N491" s="27" t="str">
        <f>VLOOKUP($L491,怪物模板!$A:$N,MATCH(角色!N$1,模板表头,0),0)</f>
        <v>特别BOSS版</v>
      </c>
      <c r="O491" s="27" t="s">
        <v>37</v>
      </c>
      <c r="P491" s="27">
        <v>4</v>
      </c>
      <c r="Q491" s="27">
        <v>3</v>
      </c>
      <c r="R491" s="27">
        <f>VLOOKUP(P491,辅助表!$A$2:$B$10,2,FALSE)</f>
        <v>3</v>
      </c>
      <c r="S491" s="27" t="str">
        <f>VLOOKUP($L491,怪物模板!$A:$N,MATCH(角色!S$1,模板表头,0),0)</f>
        <v>horde</v>
      </c>
      <c r="T491" s="27" t="s">
        <v>176</v>
      </c>
      <c r="U491" s="27" t="s">
        <v>1198</v>
      </c>
      <c r="V491" s="27"/>
      <c r="Y491" s="27"/>
      <c r="Z491" s="27"/>
      <c r="AA491" s="27"/>
      <c r="AB491" s="27">
        <v>99</v>
      </c>
      <c r="AC491" s="27">
        <v>99</v>
      </c>
      <c r="AD491" s="27"/>
      <c r="AE491" s="27">
        <f t="shared" si="245"/>
        <v>3</v>
      </c>
      <c r="AF491" s="27">
        <f t="shared" si="246"/>
        <v>0</v>
      </c>
      <c r="AG491" s="27" t="str">
        <f>VLOOKUP($L491,怪物模板!$A:$N,MATCH(角色!AG$1,模板表头,0),0)</f>
        <v>melee.taranzhu</v>
      </c>
      <c r="AH491" s="27">
        <f>IF(VLOOKUP($L491,怪物模板!$A:$N,MATCH(角色!AH$1,模板表头,0),0)=0,"",VLOOKUP($L491,怪物模板!$A:$N,MATCH(角色!AH$1,模板表头,0),0))</f>
        <v>11999548</v>
      </c>
      <c r="AI491" s="27">
        <f>IF(VLOOKUP($L491,怪物模板!$A:$N,MATCH(角色!AI$1,模板表头,0),0)=0,"",VLOOKUP($L491,怪物模板!$A:$N,MATCH(角色!AI$1,模板表头,0),0))</f>
        <v>11999522</v>
      </c>
      <c r="AJ491" s="27">
        <f>IF(VLOOKUP($L491,怪物模板!$A:$N,MATCH(角色!AJ$1,模板表头,0),0)=0,"",VLOOKUP($L491,怪物模板!$A:$N,MATCH(角色!AJ$1,模板表头,0),0))</f>
        <v>11999523</v>
      </c>
      <c r="AK491" s="27">
        <f>IF(VLOOKUP($L491,怪物模板!$A:$N,MATCH(角色!AK$1,模板表头,0),0)=0,"",VLOOKUP($L491,怪物模板!$A:$N,MATCH(角色!AK$1,模板表头,0),0))</f>
        <v>11999505</v>
      </c>
      <c r="AL491" s="27" t="str">
        <f>IF(VLOOKUP($L491,怪物模板!$A:$N,MATCH(角色!AL$1,模板表头,0),0)=0,"",VLOOKUP($L491,怪物模板!$A:$N,MATCH(角色!AL$1,模板表头,0),0))</f>
        <v/>
      </c>
      <c r="AM491" s="27" t="str">
        <f>VLOOKUP($L491,怪物模板!$A:$N,MATCH(角色!AM$1,模板表头,0),0)</f>
        <v>taranzhu_boss</v>
      </c>
      <c r="AN491" s="27">
        <v>1</v>
      </c>
      <c r="AO491" s="27">
        <v>1</v>
      </c>
      <c r="AP491" s="27"/>
      <c r="AQ491" s="27"/>
      <c r="AR491" s="27"/>
      <c r="AS491" s="27"/>
      <c r="AT491" s="27"/>
      <c r="AU491" s="27">
        <v>230011</v>
      </c>
      <c r="AV491" s="27"/>
      <c r="AW491" s="27"/>
      <c r="AX491" s="27"/>
      <c r="AY491" s="27"/>
      <c r="AZ491" s="27"/>
      <c r="BA491" s="27"/>
      <c r="BB491" s="27"/>
      <c r="BC491" s="27"/>
      <c r="BD491" s="27"/>
      <c r="BE491" s="27"/>
      <c r="BF491" s="27"/>
      <c r="BG491" s="27"/>
      <c r="BH491" s="27"/>
      <c r="BI491" s="27">
        <f t="shared" si="247"/>
        <v>5000</v>
      </c>
      <c r="BJ491" s="27">
        <f t="shared" si="248"/>
        <v>5000</v>
      </c>
      <c r="BK491" s="27"/>
      <c r="BL491" s="27"/>
      <c r="BM491" s="27">
        <v>20000</v>
      </c>
      <c r="BN491" s="27"/>
      <c r="BO491" s="27"/>
      <c r="BP491" s="27"/>
      <c r="BQ491" s="27"/>
      <c r="BR491" s="27"/>
      <c r="BS491" s="27"/>
      <c r="BT491" s="27"/>
      <c r="BU491" s="27" t="str">
        <f t="shared" si="252"/>
        <v/>
      </c>
      <c r="BV491" s="27"/>
      <c r="BW491" s="27"/>
      <c r="BX491" s="27"/>
      <c r="BY491" s="27"/>
      <c r="BZ491" s="27"/>
      <c r="CA491" s="27"/>
      <c r="CB491" s="27"/>
      <c r="CC491" s="27"/>
      <c r="CD491" s="27"/>
      <c r="CE491" s="27"/>
      <c r="CF491" s="27"/>
      <c r="CG491" s="27" t="str">
        <f t="shared" si="249"/>
        <v/>
      </c>
      <c r="CH491" s="27" t="str">
        <f t="shared" si="249"/>
        <v/>
      </c>
      <c r="CI491" s="27" t="str">
        <f t="shared" si="249"/>
        <v/>
      </c>
      <c r="CJ491" s="27" t="str">
        <f t="shared" si="249"/>
        <v/>
      </c>
      <c r="CK491" s="27" t="str">
        <f t="shared" si="249"/>
        <v/>
      </c>
      <c r="CL491" s="27" t="str">
        <f t="shared" si="249"/>
        <v/>
      </c>
      <c r="CM491" s="27" t="str">
        <f t="shared" si="249"/>
        <v/>
      </c>
      <c r="CN491" s="27" t="str">
        <f t="shared" si="249"/>
        <v/>
      </c>
      <c r="CO491" s="27" t="str">
        <f t="shared" si="249"/>
        <v/>
      </c>
    </row>
    <row r="492" spans="1:93" s="11" customFormat="1" ht="16.5" customHeight="1" x14ac:dyDescent="0.15">
      <c r="A492" s="27">
        <v>31038151</v>
      </c>
      <c r="B492" s="27" t="s">
        <v>1193</v>
      </c>
      <c r="C492" s="27" t="s">
        <v>249</v>
      </c>
      <c r="D492" s="27">
        <v>1</v>
      </c>
      <c r="E492" s="27" t="str">
        <f t="shared" si="250"/>
        <v>guard2</v>
      </c>
      <c r="F492" s="27">
        <v>1</v>
      </c>
      <c r="G492" s="27" t="s">
        <v>105</v>
      </c>
      <c r="H492" s="27">
        <v>1</v>
      </c>
      <c r="I492" s="27" t="str">
        <f>VLOOKUP($L492,怪物模板!$A:$N,MATCH(角色!I$1,模板表头,0),0)</f>
        <v>mag</v>
      </c>
      <c r="J492" s="27"/>
      <c r="K492" s="27" t="s">
        <v>443</v>
      </c>
      <c r="L492" s="27" t="s">
        <v>1160</v>
      </c>
      <c r="M492" s="27" t="str">
        <f>VLOOKUP($L492,怪物模板!$A:$N,MATCH(角色!M$1,模板表头,0),0)</f>
        <v>雅典娜</v>
      </c>
      <c r="N492" s="27" t="str">
        <f>VLOOKUP($L492,怪物模板!$A:$N,MATCH(角色!N$1,模板表头,0),0)</f>
        <v>关卡14-10，4技能BOSS版</v>
      </c>
      <c r="O492" s="27" t="s">
        <v>37</v>
      </c>
      <c r="P492" s="27">
        <v>1</v>
      </c>
      <c r="Q492" s="27">
        <v>5</v>
      </c>
      <c r="R492" s="27">
        <f>VLOOKUP(P492,辅助表!$A$2:$B$10,2,FALSE)</f>
        <v>1</v>
      </c>
      <c r="S492" s="27" t="str">
        <f>VLOOKUP($L492,怪物模板!$A:$N,MATCH(角色!S$1,模板表头,0),0)</f>
        <v>order</v>
      </c>
      <c r="T492" s="27" t="s">
        <v>95</v>
      </c>
      <c r="U492" s="27" t="s">
        <v>1198</v>
      </c>
      <c r="V492" s="27" t="s">
        <v>24</v>
      </c>
      <c r="W492" s="27" t="s">
        <v>170</v>
      </c>
      <c r="X492" s="27"/>
      <c r="Y492" s="27">
        <v>13999548</v>
      </c>
      <c r="Z492" s="27"/>
      <c r="AA492" s="27"/>
      <c r="AB492" s="27">
        <v>99</v>
      </c>
      <c r="AC492" s="27">
        <v>99</v>
      </c>
      <c r="AD492" s="27"/>
      <c r="AE492" s="27">
        <f t="shared" si="245"/>
        <v>3</v>
      </c>
      <c r="AF492" s="27">
        <f t="shared" si="246"/>
        <v>0</v>
      </c>
      <c r="AG492" s="27" t="str">
        <f>VLOOKUP($L492,怪物模板!$A:$N,MATCH(角色!AG$1,模板表头,0),0)</f>
        <v>range.athena</v>
      </c>
      <c r="AH492" s="27">
        <f>IF(VLOOKUP($L492,怪物模板!$A:$N,MATCH(角色!AH$1,模板表头,0),0)=0,"",VLOOKUP($L492,怪物模板!$A:$N,MATCH(角色!AH$1,模板表头,0),0))</f>
        <v>11760801</v>
      </c>
      <c r="AI492" s="27">
        <f>IF(VLOOKUP($L492,怪物模板!$A:$N,MATCH(角色!AI$1,模板表头,0),0)=0,"",VLOOKUP($L492,怪物模板!$A:$N,MATCH(角色!AI$1,模板表头,0),0))</f>
        <v>11760802</v>
      </c>
      <c r="AJ492" s="27">
        <f>IF(VLOOKUP($L492,怪物模板!$A:$N,MATCH(角色!AJ$1,模板表头,0),0)=0,"",VLOOKUP($L492,怪物模板!$A:$N,MATCH(角色!AJ$1,模板表头,0),0))</f>
        <v>11760803</v>
      </c>
      <c r="AK492" s="27">
        <f>IF(VLOOKUP($L492,怪物模板!$A:$N,MATCH(角色!AK$1,模板表头,0),0)=0,"",VLOOKUP($L492,怪物模板!$A:$N,MATCH(角色!AK$1,模板表头,0),0))</f>
        <v>11760804</v>
      </c>
      <c r="AL492" s="27" t="str">
        <f>IF(VLOOKUP($L492,怪物模板!$A:$N,MATCH(角色!AL$1,模板表头,0),0)=0,"",VLOOKUP($L492,怪物模板!$A:$N,MATCH(角色!AL$1,模板表头,0),0))</f>
        <v/>
      </c>
      <c r="AM492" s="27" t="str">
        <f>VLOOKUP($L492,怪物模板!$A:$N,MATCH(角色!AM$1,模板表头,0),0)</f>
        <v>athena</v>
      </c>
      <c r="AN492" s="27">
        <v>1.2</v>
      </c>
      <c r="AO492" s="27">
        <v>1</v>
      </c>
      <c r="AP492" s="27" t="s">
        <v>250</v>
      </c>
      <c r="AQ492" s="27"/>
      <c r="AR492" s="27"/>
      <c r="AS492" s="27"/>
      <c r="AT492" s="27">
        <v>92430405</v>
      </c>
      <c r="AU492" s="27"/>
      <c r="AV492" s="27"/>
      <c r="AW492" s="27"/>
      <c r="AX492" s="27"/>
      <c r="AY492" s="27"/>
      <c r="AZ492" s="27"/>
      <c r="BA492" s="27"/>
      <c r="BB492" s="27"/>
      <c r="BC492" s="27"/>
      <c r="BD492" s="27"/>
      <c r="BE492" s="27"/>
      <c r="BF492" s="27"/>
      <c r="BG492" s="27"/>
      <c r="BH492" s="27"/>
      <c r="BI492" s="27">
        <v>20000</v>
      </c>
      <c r="BJ492" s="27"/>
      <c r="BK492" s="27"/>
      <c r="BL492" s="27"/>
      <c r="BM492" s="27">
        <v>0</v>
      </c>
      <c r="BN492" s="27"/>
      <c r="BO492" s="27"/>
      <c r="BP492" s="27"/>
      <c r="BQ492" s="27"/>
      <c r="BR492" s="27"/>
      <c r="BS492" s="27"/>
      <c r="BT492" s="27"/>
      <c r="BU492" s="27" t="str">
        <f t="shared" si="252"/>
        <v/>
      </c>
      <c r="BV492" s="27"/>
      <c r="BW492" s="27"/>
      <c r="BX492" s="27"/>
      <c r="BY492" s="27"/>
      <c r="BZ492" s="27"/>
      <c r="CA492" s="27"/>
      <c r="CB492" s="27"/>
      <c r="CC492" s="27"/>
      <c r="CD492" s="27"/>
      <c r="CE492" s="27"/>
      <c r="CF492" s="27"/>
      <c r="CG492" s="27" t="str">
        <f t="shared" si="249"/>
        <v/>
      </c>
      <c r="CH492" s="27" t="str">
        <f t="shared" si="249"/>
        <v/>
      </c>
      <c r="CI492" s="27" t="str">
        <f t="shared" si="249"/>
        <v/>
      </c>
      <c r="CJ492" s="27" t="str">
        <f t="shared" si="249"/>
        <v/>
      </c>
      <c r="CK492" s="27" t="str">
        <f t="shared" si="249"/>
        <v/>
      </c>
      <c r="CL492" s="27" t="str">
        <f t="shared" si="249"/>
        <v/>
      </c>
      <c r="CM492" s="27" t="str">
        <f t="shared" si="249"/>
        <v/>
      </c>
      <c r="CN492" s="27" t="str">
        <f t="shared" si="249"/>
        <v/>
      </c>
      <c r="CO492" s="27" t="str">
        <f t="shared" si="249"/>
        <v/>
      </c>
    </row>
    <row r="493" spans="1:93" s="11" customFormat="1" ht="16.5" customHeight="1" x14ac:dyDescent="0.15">
      <c r="A493" s="27">
        <v>31038152</v>
      </c>
      <c r="B493" s="27" t="s">
        <v>1194</v>
      </c>
      <c r="C493" s="27"/>
      <c r="D493" s="27">
        <v>1</v>
      </c>
      <c r="E493" s="27" t="str">
        <f t="shared" si="250"/>
        <v>guard2</v>
      </c>
      <c r="F493" s="27">
        <v>1</v>
      </c>
      <c r="G493" s="27" t="s">
        <v>104</v>
      </c>
      <c r="H493" s="27">
        <v>1</v>
      </c>
      <c r="I493" s="27" t="str">
        <f>VLOOKUP($L493,怪物模板!$A:$N,MATCH(角色!I$1,模板表头,0),0)</f>
        <v>mag</v>
      </c>
      <c r="J493" s="27"/>
      <c r="K493" s="27" t="s">
        <v>253</v>
      </c>
      <c r="L493" s="27" t="s">
        <v>137</v>
      </c>
      <c r="M493" s="27" t="str">
        <f>VLOOKUP($L493,怪物模板!$A:$N,MATCH(角色!M$1,模板表头,0),0)</f>
        <v>无对应英雄</v>
      </c>
      <c r="N493" s="27" t="str">
        <f>VLOOKUP($L493,怪物模板!$A:$N,MATCH(角色!N$1,模板表头,0),0)</f>
        <v>统一模板</v>
      </c>
      <c r="O493" s="27" t="s">
        <v>38</v>
      </c>
      <c r="P493" s="27">
        <v>1</v>
      </c>
      <c r="Q493" s="27">
        <v>1</v>
      </c>
      <c r="R493" s="27">
        <f>VLOOKUP(P493,[2]辅助表!$A$2:$B$10,2,FALSE)</f>
        <v>1</v>
      </c>
      <c r="S493" s="27" t="str">
        <f>VLOOKUP($L493,怪物模板!$A:$N,MATCH(角色!S$1,模板表头,0),0)</f>
        <v>order</v>
      </c>
      <c r="T493" s="27" t="s">
        <v>95</v>
      </c>
      <c r="U493" s="27" t="s">
        <v>1197</v>
      </c>
      <c r="V493" s="27" t="s">
        <v>24</v>
      </c>
      <c r="W493" s="27" t="s">
        <v>139</v>
      </c>
      <c r="X493" s="27"/>
      <c r="Y493" s="27"/>
      <c r="Z493" s="27"/>
      <c r="AA493" s="27"/>
      <c r="AB493" s="27">
        <v>4</v>
      </c>
      <c r="AC493" s="27">
        <v>6</v>
      </c>
      <c r="AD493" s="27"/>
      <c r="AE493" s="27">
        <f t="shared" si="245"/>
        <v>3</v>
      </c>
      <c r="AF493" s="27">
        <f t="shared" si="246"/>
        <v>0</v>
      </c>
      <c r="AG493" s="27" t="str">
        <f>VLOOKUP($L493,怪物模板!$A:$N,MATCH(角色!AG$1,模板表头,0),0)</f>
        <v>misc.entity</v>
      </c>
      <c r="AH493" s="27" t="str">
        <f>IF(VLOOKUP($L493,怪物模板!$A:$N,MATCH(角色!AH$1,模板表头,0),0)=0,"",VLOOKUP($L493,怪物模板!$A:$N,MATCH(角色!AH$1,模板表头,0),0))</f>
        <v/>
      </c>
      <c r="AI493" s="27" t="str">
        <f>IF(VLOOKUP($L493,怪物模板!$A:$N,MATCH(角色!AI$1,模板表头,0),0)=0,"",VLOOKUP($L493,怪物模板!$A:$N,MATCH(角色!AI$1,模板表头,0),0))</f>
        <v/>
      </c>
      <c r="AJ493" s="27" t="str">
        <f>IF(VLOOKUP($L493,怪物模板!$A:$N,MATCH(角色!AJ$1,模板表头,0),0)=0,"",VLOOKUP($L493,怪物模板!$A:$N,MATCH(角色!AJ$1,模板表头,0),0))</f>
        <v/>
      </c>
      <c r="AK493" s="27" t="str">
        <f>IF(VLOOKUP($L493,怪物模板!$A:$N,MATCH(角色!AK$1,模板表头,0),0)=0,"",VLOOKUP($L493,怪物模板!$A:$N,MATCH(角色!AK$1,模板表头,0),0))</f>
        <v/>
      </c>
      <c r="AL493" s="27" t="str">
        <f>IF(VLOOKUP($L493,怪物模板!$A:$N,MATCH(角色!AL$1,模板表头,0),0)=0,"",VLOOKUP($L493,怪物模板!$A:$N,MATCH(角色!AL$1,模板表头,0),0))</f>
        <v/>
      </c>
      <c r="AM493" s="27" t="str">
        <f>VLOOKUP($L493,怪物模板!$A:$N,MATCH(角色!AM$1,模板表头,0),0)</f>
        <v>treasure_gold</v>
      </c>
      <c r="AN493" s="27">
        <v>1</v>
      </c>
      <c r="AO493" s="27">
        <v>1</v>
      </c>
      <c r="AP493" s="27"/>
      <c r="AQ493" s="27"/>
      <c r="AR493" s="27"/>
      <c r="AS493" s="27">
        <v>92430404</v>
      </c>
      <c r="AT493" s="27"/>
      <c r="AU493" s="27"/>
      <c r="AV493" s="27"/>
      <c r="AW493" s="27"/>
      <c r="AX493" s="27"/>
      <c r="AY493" s="27"/>
      <c r="AZ493" s="27"/>
      <c r="BA493" s="27"/>
      <c r="BB493" s="27"/>
      <c r="BC493" s="27"/>
      <c r="BD493" s="27"/>
      <c r="BE493" s="27"/>
      <c r="BF493" s="27"/>
      <c r="BG493" s="27"/>
      <c r="BH493" s="27"/>
      <c r="BI493" s="27">
        <v>-7000</v>
      </c>
      <c r="BJ493" s="27"/>
      <c r="BK493" s="27"/>
      <c r="BL493" s="27"/>
      <c r="BM493" s="27">
        <v>0</v>
      </c>
      <c r="BN493" s="27"/>
      <c r="BO493" s="27">
        <v>-10000</v>
      </c>
      <c r="BP493" s="27"/>
      <c r="BQ493" s="27"/>
      <c r="BR493" s="27">
        <v>-10000</v>
      </c>
      <c r="BS493" s="27"/>
      <c r="BT493" s="27"/>
      <c r="BU493" s="27" t="str">
        <f t="shared" si="252"/>
        <v/>
      </c>
      <c r="BV493" s="27"/>
      <c r="BW493" s="27"/>
      <c r="BX493" s="27"/>
      <c r="BY493" s="27"/>
      <c r="BZ493" s="27"/>
      <c r="CA493" s="27"/>
      <c r="CB493" s="27"/>
      <c r="CC493" s="27"/>
      <c r="CD493" s="27"/>
      <c r="CE493" s="27"/>
      <c r="CF493" s="27"/>
      <c r="CG493" s="27" t="str">
        <f t="shared" si="244"/>
        <v/>
      </c>
      <c r="CH493" s="27" t="str">
        <f t="shared" si="244"/>
        <v/>
      </c>
      <c r="CI493" s="27" t="str">
        <f t="shared" si="244"/>
        <v/>
      </c>
      <c r="CJ493" s="27" t="str">
        <f t="shared" si="244"/>
        <v/>
      </c>
      <c r="CK493" s="27" t="str">
        <f t="shared" si="244"/>
        <v/>
      </c>
      <c r="CL493" s="27" t="str">
        <f t="shared" si="244"/>
        <v/>
      </c>
      <c r="CM493" s="27" t="str">
        <f t="shared" si="244"/>
        <v/>
      </c>
      <c r="CN493" s="27" t="str">
        <f t="shared" si="244"/>
        <v/>
      </c>
      <c r="CO493" s="27" t="str">
        <f t="shared" si="244"/>
        <v/>
      </c>
    </row>
    <row r="494" spans="1:93" s="58" customFormat="1" ht="16.5" customHeight="1" x14ac:dyDescent="0.15">
      <c r="A494" s="33">
        <v>31038201</v>
      </c>
      <c r="B494" s="33" t="s">
        <v>1164</v>
      </c>
      <c r="C494" s="33" t="s">
        <v>1150</v>
      </c>
      <c r="D494" s="33">
        <v>5</v>
      </c>
      <c r="E494" s="33" t="s">
        <v>265</v>
      </c>
      <c r="F494" s="33">
        <v>1</v>
      </c>
      <c r="G494" s="33" t="s">
        <v>104</v>
      </c>
      <c r="H494" s="33">
        <v>1</v>
      </c>
      <c r="I494" s="33" t="str">
        <f>VLOOKUP($L494,怪物模板!$A:$N,MATCH(角色!I$1,模板表头,0),0)</f>
        <v>phy</v>
      </c>
      <c r="J494" s="33"/>
      <c r="K494" s="33"/>
      <c r="L494" s="33" t="s">
        <v>1164</v>
      </c>
      <c r="M494" s="33" t="str">
        <f>VLOOKUP($L494,怪物模板!$A:$N,MATCH(角色!M$1,模板表头,0),0)</f>
        <v>无对应英雄</v>
      </c>
      <c r="N494" s="33" t="str">
        <f>VLOOKUP($L494,怪物模板!$A:$N,MATCH(角色!N$1,模板表头,0),0)</f>
        <v>统一模板</v>
      </c>
      <c r="O494" s="33" t="s">
        <v>38</v>
      </c>
      <c r="P494" s="33">
        <v>2</v>
      </c>
      <c r="Q494" s="33">
        <v>2</v>
      </c>
      <c r="R494" s="33">
        <f>VLOOKUP(P494,辅助表!$A$2:$B$10,2,FALSE)</f>
        <v>2</v>
      </c>
      <c r="S494" s="33" t="str">
        <f>VLOOKUP($L494,怪物模板!$A:$N,MATCH(角色!S$1,模板表头,0),0)</f>
        <v>chaos</v>
      </c>
      <c r="T494" s="33" t="s">
        <v>39</v>
      </c>
      <c r="U494" s="33" t="s">
        <v>1200</v>
      </c>
      <c r="V494" s="33"/>
      <c r="Y494" s="33"/>
      <c r="Z494" s="33"/>
      <c r="AA494" s="33"/>
      <c r="AB494" s="33">
        <v>99</v>
      </c>
      <c r="AC494" s="33">
        <v>99</v>
      </c>
      <c r="AD494" s="33"/>
      <c r="AE494" s="33">
        <f>IF(G494="BOSS",20,3)</f>
        <v>3</v>
      </c>
      <c r="AF494" s="33">
        <f>IF(G494="BOSS",20,0)</f>
        <v>0</v>
      </c>
      <c r="AG494" s="33" t="str">
        <f>VLOOKUP($L494,怪物模板!$A:$N,MATCH(角色!AG$1,模板表头,0),0)</f>
        <v>misc.5skills</v>
      </c>
      <c r="AH494" s="33">
        <f>IF(VLOOKUP($L494,怪物模板!$A:$N,MATCH(角色!AH$1,模板表头,0),0)=0,"",VLOOKUP($L494,怪物模板!$A:$N,MATCH(角色!AH$1,模板表头,0),0))</f>
        <v>11999022</v>
      </c>
      <c r="AI494" s="33">
        <f>IF(VLOOKUP($L494,怪物模板!$A:$N,MATCH(角色!AI$1,模板表头,0),0)=0,"",VLOOKUP($L494,怪物模板!$A:$N,MATCH(角色!AI$1,模板表头,0),0))</f>
        <v>11999023</v>
      </c>
      <c r="AJ494" s="33" t="str">
        <f>IF(VLOOKUP($L494,怪物模板!$A:$N,MATCH(角色!AJ$1,模板表头,0),0)=0,"",VLOOKUP($L494,怪物模板!$A:$N,MATCH(角色!AJ$1,模板表头,0),0))</f>
        <v/>
      </c>
      <c r="AK494" s="33" t="str">
        <f>IF(VLOOKUP($L494,怪物模板!$A:$N,MATCH(角色!AK$1,模板表头,0),0)=0,"",VLOOKUP($L494,怪物模板!$A:$N,MATCH(角色!AK$1,模板表头,0),0))</f>
        <v/>
      </c>
      <c r="AL494" s="33" t="str">
        <f>IF(VLOOKUP($L494,怪物模板!$A:$N,MATCH(角色!AL$1,模板表头,0),0)=0,"",VLOOKUP($L494,怪物模板!$A:$N,MATCH(角色!AL$1,模板表头,0),0))</f>
        <v/>
      </c>
      <c r="AM494" s="33" t="str">
        <f>VLOOKUP($L494,怪物模板!$A:$N,MATCH(角色!AM$1,模板表头,0),0)</f>
        <v>demon_gorilla</v>
      </c>
      <c r="AN494" s="33">
        <f>IF(T494="monster",0.8,IF(T494="boss",1.3,IF(T494="entity",1,IF(T494="guard",1.5,1))))</f>
        <v>0.8</v>
      </c>
      <c r="AO494" s="33">
        <v>1</v>
      </c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  <c r="BC494" s="33"/>
      <c r="BD494" s="33"/>
      <c r="BE494" s="33"/>
      <c r="BF494" s="33"/>
      <c r="BG494" s="33"/>
      <c r="BH494" s="33"/>
      <c r="BI494" s="33">
        <f>IF(G494="BOSS",-7000,5000)</f>
        <v>5000</v>
      </c>
      <c r="BJ494" s="33">
        <f>IF(G494="BOSS",10000,5000)</f>
        <v>5000</v>
      </c>
      <c r="BK494" s="33"/>
      <c r="BL494" s="33"/>
      <c r="BM494" s="33">
        <v>20000</v>
      </c>
      <c r="BN494" s="33"/>
      <c r="BO494" s="33"/>
      <c r="BP494" s="33"/>
      <c r="BQ494" s="33"/>
      <c r="BR494" s="33"/>
      <c r="BS494" s="33"/>
      <c r="BT494" s="33"/>
      <c r="BU494" s="33" t="str">
        <f t="shared" si="252"/>
        <v/>
      </c>
      <c r="BV494" s="33"/>
      <c r="BW494" s="33"/>
      <c r="BX494" s="33"/>
      <c r="BY494" s="33"/>
      <c r="BZ494" s="33"/>
      <c r="CA494" s="33"/>
      <c r="CB494" s="33"/>
      <c r="CC494" s="33"/>
      <c r="CD494" s="33"/>
      <c r="CE494" s="33"/>
      <c r="CF494" s="33"/>
      <c r="CG494" s="33" t="str">
        <f>IF($G494="boss",5000,"")</f>
        <v/>
      </c>
      <c r="CH494" s="33" t="str">
        <f t="shared" ref="CH494:CO494" si="253">IF($G494="boss",5000,"")</f>
        <v/>
      </c>
      <c r="CI494" s="33" t="str">
        <f t="shared" si="253"/>
        <v/>
      </c>
      <c r="CJ494" s="33" t="str">
        <f t="shared" si="253"/>
        <v/>
      </c>
      <c r="CK494" s="33" t="str">
        <f t="shared" si="253"/>
        <v/>
      </c>
      <c r="CL494" s="33" t="str">
        <f t="shared" si="253"/>
        <v/>
      </c>
      <c r="CM494" s="33" t="str">
        <f t="shared" si="253"/>
        <v/>
      </c>
      <c r="CN494" s="33" t="str">
        <f t="shared" si="253"/>
        <v/>
      </c>
      <c r="CO494" s="33" t="str">
        <f t="shared" si="253"/>
        <v/>
      </c>
    </row>
    <row r="495" spans="1:93" s="12" customFormat="1" ht="16.5" customHeight="1" x14ac:dyDescent="0.15">
      <c r="A495" s="26">
        <v>31038202</v>
      </c>
      <c r="B495" s="26" t="s">
        <v>1179</v>
      </c>
      <c r="C495" s="26" t="s">
        <v>1150</v>
      </c>
      <c r="D495" s="26">
        <v>7</v>
      </c>
      <c r="E495" s="26" t="str">
        <f>E496</f>
        <v>guard3</v>
      </c>
      <c r="F495" s="26">
        <v>1</v>
      </c>
      <c r="G495" s="26" t="s">
        <v>105</v>
      </c>
      <c r="H495" s="26">
        <v>3</v>
      </c>
      <c r="I495" s="26" t="str">
        <f>VLOOKUP($L495,怪物模板!$A:$N,MATCH(角色!I$1,模板表头,0),0)</f>
        <v>phy</v>
      </c>
      <c r="J495" s="26"/>
      <c r="K495" s="26"/>
      <c r="L495" s="26" t="s">
        <v>1163</v>
      </c>
      <c r="M495" s="26" t="str">
        <f>VLOOKUP($L495,怪物模板!$A:$N,MATCH(角色!M$1,模板表头,0),0)</f>
        <v>精灵游侠</v>
      </c>
      <c r="N495" s="26" t="str">
        <f>VLOOKUP($L495,怪物模板!$A:$N,MATCH(角色!N$1,模板表头,0),0)</f>
        <v>关卡12-3，4技能BOSS版</v>
      </c>
      <c r="O495" s="26" t="s">
        <v>41</v>
      </c>
      <c r="P495" s="26">
        <v>3</v>
      </c>
      <c r="Q495" s="26">
        <v>2</v>
      </c>
      <c r="R495" s="26">
        <f>VLOOKUP(P495,辅助表!$A$2:$B$10,2,FALSE)</f>
        <v>2</v>
      </c>
      <c r="S495" s="26" t="str">
        <f>VLOOKUP($L495,怪物模板!$A:$N,MATCH(角色!S$1,模板表头,0),0)</f>
        <v>alliance</v>
      </c>
      <c r="T495" s="26" t="s">
        <v>39</v>
      </c>
      <c r="U495" s="26" t="s">
        <v>1200</v>
      </c>
      <c r="V495" s="26"/>
      <c r="Y495" s="26"/>
      <c r="Z495" s="26"/>
      <c r="AA495" s="26"/>
      <c r="AB495" s="26">
        <v>99</v>
      </c>
      <c r="AC495" s="26">
        <v>99</v>
      </c>
      <c r="AD495" s="26"/>
      <c r="AE495" s="26">
        <f t="shared" ref="AE495:AE521" si="254">IF(G495="BOSS",20,3)</f>
        <v>3</v>
      </c>
      <c r="AF495" s="26">
        <f t="shared" ref="AF495:AF521" si="255">IF(G495="BOSS",20,0)</f>
        <v>0</v>
      </c>
      <c r="AG495" s="26" t="str">
        <f>VLOOKUP($L495,怪物模板!$A:$N,MATCH(角色!AG$1,模板表头,0),0)</f>
        <v>misc.5skills</v>
      </c>
      <c r="AH495" s="26">
        <f>IF(VLOOKUP($L495,怪物模板!$A:$N,MATCH(角色!AH$1,模板表头,0),0)=0,"",VLOOKUP($L495,怪物模板!$A:$N,MATCH(角色!AH$1,模板表头,0),0))</f>
        <v>11780301</v>
      </c>
      <c r="AI495" s="26">
        <f>IF(VLOOKUP($L495,怪物模板!$A:$N,MATCH(角色!AI$1,模板表头,0),0)=0,"",VLOOKUP($L495,怪物模板!$A:$N,MATCH(角色!AI$1,模板表头,0),0))</f>
        <v>11780302</v>
      </c>
      <c r="AJ495" s="26">
        <f>IF(VLOOKUP($L495,怪物模板!$A:$N,MATCH(角色!AJ$1,模板表头,0),0)=0,"",VLOOKUP($L495,怪物模板!$A:$N,MATCH(角色!AJ$1,模板表头,0),0))</f>
        <v>11780303</v>
      </c>
      <c r="AK495" s="26">
        <f>IF(VLOOKUP($L495,怪物模板!$A:$N,MATCH(角色!AK$1,模板表头,0),0)=0,"",VLOOKUP($L495,怪物模板!$A:$N,MATCH(角色!AK$1,模板表头,0),0))</f>
        <v>11780304</v>
      </c>
      <c r="AL495" s="26" t="str">
        <f>IF(VLOOKUP($L495,怪物模板!$A:$N,MATCH(角色!AL$1,模板表头,0),0)=0,"",VLOOKUP($L495,怪物模板!$A:$N,MATCH(角色!AL$1,模板表头,0),0))</f>
        <v/>
      </c>
      <c r="AM495" s="26" t="str">
        <f>VLOOKUP($L495,怪物模板!$A:$N,MATCH(角色!AM$1,模板表头,0),0)</f>
        <v>elf_assassin_npc</v>
      </c>
      <c r="AN495" s="26">
        <f>IF(T495="monster",0.8,IF(T495="boss",1.3,IF(T495="entity",1,IF(T495="guard",1.5,1))))</f>
        <v>0.8</v>
      </c>
      <c r="AO495" s="26">
        <v>1</v>
      </c>
      <c r="AP495" s="26"/>
      <c r="AQ495" s="26"/>
      <c r="AR495" s="26"/>
      <c r="AS495" s="26"/>
      <c r="AT495" s="26"/>
      <c r="AU495" s="26"/>
      <c r="AV495" s="26"/>
      <c r="AW495" s="26"/>
      <c r="AX495" s="26"/>
      <c r="AY495" s="26"/>
      <c r="AZ495" s="26"/>
      <c r="BA495" s="26"/>
      <c r="BB495" s="26"/>
      <c r="BC495" s="26"/>
      <c r="BD495" s="26"/>
      <c r="BE495" s="26"/>
      <c r="BF495" s="26"/>
      <c r="BG495" s="26"/>
      <c r="BH495" s="26"/>
      <c r="BI495" s="26">
        <f t="shared" ref="BI495:BI519" si="256">IF(G495="BOSS",-7000,5000)</f>
        <v>5000</v>
      </c>
      <c r="BJ495" s="26">
        <f t="shared" ref="BJ495:BJ519" si="257">IF(G495="BOSS",10000,5000)</f>
        <v>5000</v>
      </c>
      <c r="BK495" s="26"/>
      <c r="BL495" s="26"/>
      <c r="BM495" s="26">
        <v>20000</v>
      </c>
      <c r="BN495" s="26"/>
      <c r="BO495" s="26"/>
      <c r="BP495" s="26"/>
      <c r="BQ495" s="26"/>
      <c r="BR495" s="26"/>
      <c r="BS495" s="26"/>
      <c r="BT495" s="26"/>
      <c r="BU495" s="26" t="str">
        <f>IF(OR(B495="骷髅战士",B495="骷髅法师"),-0.9,"")</f>
        <v/>
      </c>
      <c r="BV495" s="26"/>
      <c r="BW495" s="26"/>
      <c r="BX495" s="26"/>
      <c r="BY495" s="26"/>
      <c r="BZ495" s="26"/>
      <c r="CA495" s="26"/>
      <c r="CB495" s="26"/>
      <c r="CC495" s="26"/>
      <c r="CD495" s="26"/>
      <c r="CE495" s="26"/>
      <c r="CF495" s="26"/>
      <c r="CG495" s="26" t="str">
        <f t="shared" ref="CG495:CO520" si="258">IF($G495="boss",5000,"")</f>
        <v/>
      </c>
      <c r="CH495" s="26" t="str">
        <f t="shared" si="258"/>
        <v/>
      </c>
      <c r="CI495" s="26" t="str">
        <f t="shared" si="258"/>
        <v/>
      </c>
      <c r="CJ495" s="26" t="str">
        <f t="shared" si="258"/>
        <v/>
      </c>
      <c r="CK495" s="26" t="str">
        <f t="shared" si="258"/>
        <v/>
      </c>
      <c r="CL495" s="26" t="str">
        <f t="shared" si="258"/>
        <v/>
      </c>
      <c r="CM495" s="26" t="str">
        <f t="shared" si="258"/>
        <v/>
      </c>
      <c r="CN495" s="26" t="str">
        <f t="shared" si="258"/>
        <v/>
      </c>
      <c r="CO495" s="26" t="str">
        <f t="shared" si="258"/>
        <v/>
      </c>
    </row>
    <row r="496" spans="1:93" s="12" customFormat="1" ht="16.5" customHeight="1" x14ac:dyDescent="0.15">
      <c r="A496" s="26">
        <v>31038206</v>
      </c>
      <c r="B496" s="26" t="s">
        <v>1162</v>
      </c>
      <c r="C496" s="26" t="s">
        <v>1151</v>
      </c>
      <c r="D496" s="26">
        <v>7</v>
      </c>
      <c r="E496" s="26" t="str">
        <f>E497</f>
        <v>guard3</v>
      </c>
      <c r="F496" s="26">
        <v>2</v>
      </c>
      <c r="G496" s="26" t="s">
        <v>104</v>
      </c>
      <c r="H496" s="26">
        <v>1</v>
      </c>
      <c r="I496" s="26" t="str">
        <f>VLOOKUP($L496,怪物模板!$A:$N,MATCH(角色!I$1,模板表头,0),0)</f>
        <v>mag</v>
      </c>
      <c r="J496" s="26"/>
      <c r="K496" s="26"/>
      <c r="L496" s="26" t="s">
        <v>1162</v>
      </c>
      <c r="M496" s="26" t="str">
        <f>VLOOKUP($L496,怪物模板!$A:$N,MATCH(角色!M$1,模板表头,0),0)</f>
        <v>无对应英雄</v>
      </c>
      <c r="N496" s="26" t="str">
        <f>VLOOKUP($L496,怪物模板!$A:$N,MATCH(角色!N$1,模板表头,0),0)</f>
        <v>统一模板</v>
      </c>
      <c r="O496" s="26" t="s">
        <v>38</v>
      </c>
      <c r="P496" s="26">
        <v>2</v>
      </c>
      <c r="Q496" s="26">
        <v>2</v>
      </c>
      <c r="R496" s="26">
        <f>VLOOKUP(P496,辅助表!$A$2:$B$10,2,FALSE)</f>
        <v>2</v>
      </c>
      <c r="S496" s="26" t="str">
        <f>VLOOKUP($L496,怪物模板!$A:$N,MATCH(角色!S$1,模板表头,0),0)</f>
        <v>horde</v>
      </c>
      <c r="T496" s="26" t="s">
        <v>176</v>
      </c>
      <c r="U496" s="26" t="s">
        <v>1200</v>
      </c>
      <c r="V496" s="26" t="s">
        <v>258</v>
      </c>
      <c r="Y496" s="26"/>
      <c r="Z496" s="26"/>
      <c r="AA496" s="26"/>
      <c r="AB496" s="26">
        <v>99</v>
      </c>
      <c r="AC496" s="26">
        <v>99</v>
      </c>
      <c r="AD496" s="26"/>
      <c r="AE496" s="26">
        <f t="shared" si="254"/>
        <v>3</v>
      </c>
      <c r="AF496" s="26">
        <f t="shared" si="255"/>
        <v>0</v>
      </c>
      <c r="AG496" s="26" t="str">
        <f>VLOOKUP($L496,怪物模板!$A:$N,MATCH(角色!AG$1,模板表头,0),0)</f>
        <v>misc.5skills_third_target_is_valid</v>
      </c>
      <c r="AH496" s="26">
        <f>IF(VLOOKUP($L496,怪物模板!$A:$N,MATCH(角色!AH$1,模板表头,0),0)=0,"",VLOOKUP($L496,怪物模板!$A:$N,MATCH(角色!AH$1,模板表头,0),0))</f>
        <v>11870101</v>
      </c>
      <c r="AI496" s="26">
        <f>IF(VLOOKUP($L496,怪物模板!$A:$N,MATCH(角色!AI$1,模板表头,0),0)=0,"",VLOOKUP($L496,怪物模板!$A:$N,MATCH(角色!AI$1,模板表头,0),0))</f>
        <v>11999518</v>
      </c>
      <c r="AJ496" s="26">
        <f>IF(VLOOKUP($L496,怪物模板!$A:$N,MATCH(角色!AJ$1,模板表头,0),0)=0,"",VLOOKUP($L496,怪物模板!$A:$N,MATCH(角色!AJ$1,模板表头,0),0))</f>
        <v>11870103</v>
      </c>
      <c r="AK496" s="26" t="str">
        <f>IF(VLOOKUP($L496,怪物模板!$A:$N,MATCH(角色!AK$1,模板表头,0),0)=0,"",VLOOKUP($L496,怪物模板!$A:$N,MATCH(角色!AK$1,模板表头,0),0))</f>
        <v/>
      </c>
      <c r="AL496" s="26" t="str">
        <f>IF(VLOOKUP($L496,怪物模板!$A:$N,MATCH(角色!AL$1,模板表头,0),0)=0,"",VLOOKUP($L496,怪物模板!$A:$N,MATCH(角色!AL$1,模板表头,0),0))</f>
        <v/>
      </c>
      <c r="AM496" s="26" t="str">
        <f>VLOOKUP($L496,怪物模板!$A:$N,MATCH(角色!AM$1,模板表头,0),0)</f>
        <v>senjin_shieldman_boss</v>
      </c>
      <c r="AN496" s="26">
        <f>IF(T496="monster",0.8,IF(T496="boss",1.3,IF(T496="entity",1,IF(T496="guard",1.5,1))))</f>
        <v>1</v>
      </c>
      <c r="AO496" s="26">
        <v>1</v>
      </c>
      <c r="AP496" s="26"/>
      <c r="AQ496" s="26"/>
      <c r="AR496" s="26"/>
      <c r="AS496" s="26"/>
      <c r="AT496" s="26"/>
      <c r="AU496" s="26"/>
      <c r="AV496" s="26"/>
      <c r="AW496" s="26"/>
      <c r="AX496" s="26"/>
      <c r="AY496" s="26"/>
      <c r="AZ496" s="26"/>
      <c r="BA496" s="26"/>
      <c r="BB496" s="26"/>
      <c r="BC496" s="26"/>
      <c r="BD496" s="26"/>
      <c r="BE496" s="26"/>
      <c r="BF496" s="26"/>
      <c r="BG496" s="26"/>
      <c r="BH496" s="26"/>
      <c r="BI496" s="26">
        <f t="shared" si="256"/>
        <v>5000</v>
      </c>
      <c r="BJ496" s="26">
        <f t="shared" si="257"/>
        <v>5000</v>
      </c>
      <c r="BK496" s="26"/>
      <c r="BL496" s="26"/>
      <c r="BM496" s="26">
        <v>20000</v>
      </c>
      <c r="BN496" s="26"/>
      <c r="BO496" s="26"/>
      <c r="BP496" s="26"/>
      <c r="BQ496" s="26"/>
      <c r="BR496" s="26"/>
      <c r="BS496" s="26"/>
      <c r="BT496" s="26"/>
      <c r="BU496" s="26" t="str">
        <f t="shared" ref="BU496" si="259">IF(OR(B496="骷髅战士",B496="骷髅法师"),-0.9,"")</f>
        <v/>
      </c>
      <c r="BV496" s="26"/>
      <c r="BW496" s="26"/>
      <c r="BX496" s="26"/>
      <c r="BY496" s="26"/>
      <c r="BZ496" s="26"/>
      <c r="CA496" s="26"/>
      <c r="CB496" s="26"/>
      <c r="CC496" s="26"/>
      <c r="CD496" s="26"/>
      <c r="CE496" s="26"/>
      <c r="CF496" s="26"/>
      <c r="CG496" s="26" t="str">
        <f t="shared" si="258"/>
        <v/>
      </c>
      <c r="CH496" s="26" t="str">
        <f t="shared" si="258"/>
        <v/>
      </c>
      <c r="CI496" s="26" t="str">
        <f t="shared" si="258"/>
        <v/>
      </c>
      <c r="CJ496" s="26" t="str">
        <f t="shared" si="258"/>
        <v/>
      </c>
      <c r="CK496" s="26" t="str">
        <f t="shared" si="258"/>
        <v/>
      </c>
      <c r="CL496" s="26" t="str">
        <f t="shared" si="258"/>
        <v/>
      </c>
      <c r="CM496" s="26" t="str">
        <f t="shared" si="258"/>
        <v/>
      </c>
      <c r="CN496" s="26" t="str">
        <f t="shared" si="258"/>
        <v/>
      </c>
      <c r="CO496" s="26" t="str">
        <f t="shared" si="258"/>
        <v/>
      </c>
    </row>
    <row r="497" spans="1:93" s="12" customFormat="1" ht="16.5" customHeight="1" x14ac:dyDescent="0.15">
      <c r="A497" s="26">
        <v>31038207</v>
      </c>
      <c r="B497" s="26" t="s">
        <v>1179</v>
      </c>
      <c r="C497" s="26" t="s">
        <v>1151</v>
      </c>
      <c r="D497" s="26">
        <v>7</v>
      </c>
      <c r="E497" s="26" t="str">
        <f>E494</f>
        <v>guard3</v>
      </c>
      <c r="F497" s="26">
        <v>2</v>
      </c>
      <c r="G497" s="26" t="s">
        <v>105</v>
      </c>
      <c r="H497" s="26">
        <v>3</v>
      </c>
      <c r="I497" s="26" t="str">
        <f>VLOOKUP($L497,怪物模板!$A:$N,MATCH(角色!I$1,模板表头,0),0)</f>
        <v>phy</v>
      </c>
      <c r="J497" s="26"/>
      <c r="K497" s="26"/>
      <c r="L497" s="26" t="s">
        <v>1163</v>
      </c>
      <c r="M497" s="26" t="str">
        <f>VLOOKUP($L497,怪物模板!$A:$N,MATCH(角色!M$1,模板表头,0),0)</f>
        <v>精灵游侠</v>
      </c>
      <c r="N497" s="26" t="str">
        <f>VLOOKUP($L497,怪物模板!$A:$N,MATCH(角色!N$1,模板表头,0),0)</f>
        <v>关卡12-3，4技能BOSS版</v>
      </c>
      <c r="O497" s="26" t="s">
        <v>41</v>
      </c>
      <c r="P497" s="26">
        <v>3</v>
      </c>
      <c r="Q497" s="26">
        <v>2</v>
      </c>
      <c r="R497" s="26">
        <f>VLOOKUP(P497,辅助表!$A$2:$B$10,2,FALSE)</f>
        <v>2</v>
      </c>
      <c r="S497" s="26" t="str">
        <f>VLOOKUP($L497,怪物模板!$A:$N,MATCH(角色!S$1,模板表头,0),0)</f>
        <v>alliance</v>
      </c>
      <c r="T497" s="26" t="s">
        <v>39</v>
      </c>
      <c r="U497" s="26" t="s">
        <v>1200</v>
      </c>
      <c r="V497" s="26" t="s">
        <v>258</v>
      </c>
      <c r="Y497" s="26"/>
      <c r="Z497" s="26"/>
      <c r="AA497" s="26"/>
      <c r="AB497" s="26">
        <v>99</v>
      </c>
      <c r="AC497" s="26">
        <v>99</v>
      </c>
      <c r="AD497" s="26"/>
      <c r="AE497" s="26">
        <f t="shared" si="254"/>
        <v>3</v>
      </c>
      <c r="AF497" s="26">
        <f t="shared" si="255"/>
        <v>0</v>
      </c>
      <c r="AG497" s="26" t="str">
        <f>VLOOKUP($L497,怪物模板!$A:$N,MATCH(角色!AG$1,模板表头,0),0)</f>
        <v>misc.5skills</v>
      </c>
      <c r="AH497" s="26">
        <f>IF(VLOOKUP($L497,怪物模板!$A:$N,MATCH(角色!AH$1,模板表头,0),0)=0,"",VLOOKUP($L497,怪物模板!$A:$N,MATCH(角色!AH$1,模板表头,0),0))</f>
        <v>11780301</v>
      </c>
      <c r="AI497" s="26">
        <f>IF(VLOOKUP($L497,怪物模板!$A:$N,MATCH(角色!AI$1,模板表头,0),0)=0,"",VLOOKUP($L497,怪物模板!$A:$N,MATCH(角色!AI$1,模板表头,0),0))</f>
        <v>11780302</v>
      </c>
      <c r="AJ497" s="26">
        <f>IF(VLOOKUP($L497,怪物模板!$A:$N,MATCH(角色!AJ$1,模板表头,0),0)=0,"",VLOOKUP($L497,怪物模板!$A:$N,MATCH(角色!AJ$1,模板表头,0),0))</f>
        <v>11780303</v>
      </c>
      <c r="AK497" s="26">
        <f>IF(VLOOKUP($L497,怪物模板!$A:$N,MATCH(角色!AK$1,模板表头,0),0)=0,"",VLOOKUP($L497,怪物模板!$A:$N,MATCH(角色!AK$1,模板表头,0),0))</f>
        <v>11780304</v>
      </c>
      <c r="AL497" s="26" t="str">
        <f>IF(VLOOKUP($L497,怪物模板!$A:$N,MATCH(角色!AL$1,模板表头,0),0)=0,"",VLOOKUP($L497,怪物模板!$A:$N,MATCH(角色!AL$1,模板表头,0),0))</f>
        <v/>
      </c>
      <c r="AM497" s="26" t="str">
        <f>VLOOKUP($L497,怪物模板!$A:$N,MATCH(角色!AM$1,模板表头,0),0)</f>
        <v>elf_assassin_npc</v>
      </c>
      <c r="AN497" s="26">
        <f>IF(T497="monster",0.8,IF(T497="boss",1.3,IF(T497="entity",1,IF(T497="guard",1.5,1))))</f>
        <v>0.8</v>
      </c>
      <c r="AO497" s="26">
        <v>1</v>
      </c>
      <c r="AP497" s="26"/>
      <c r="AQ497" s="26"/>
      <c r="AR497" s="26"/>
      <c r="AS497" s="26"/>
      <c r="AT497" s="26"/>
      <c r="AU497" s="26"/>
      <c r="AV497" s="26"/>
      <c r="AW497" s="26"/>
      <c r="AX497" s="26"/>
      <c r="AY497" s="26"/>
      <c r="AZ497" s="26"/>
      <c r="BA497" s="26"/>
      <c r="BB497" s="26"/>
      <c r="BC497" s="26"/>
      <c r="BD497" s="26"/>
      <c r="BE497" s="26"/>
      <c r="BF497" s="26"/>
      <c r="BG497" s="26"/>
      <c r="BH497" s="26"/>
      <c r="BI497" s="26">
        <f t="shared" si="256"/>
        <v>5000</v>
      </c>
      <c r="BJ497" s="26">
        <f t="shared" si="257"/>
        <v>5000</v>
      </c>
      <c r="BK497" s="26"/>
      <c r="BL497" s="26"/>
      <c r="BM497" s="26">
        <v>20000</v>
      </c>
      <c r="BN497" s="26"/>
      <c r="BO497" s="26"/>
      <c r="BP497" s="26"/>
      <c r="BQ497" s="26"/>
      <c r="BR497" s="26"/>
      <c r="BS497" s="26"/>
      <c r="BT497" s="26"/>
      <c r="BU497" s="26"/>
      <c r="BV497" s="26"/>
      <c r="BW497" s="26"/>
      <c r="BX497" s="26"/>
      <c r="BY497" s="26"/>
      <c r="BZ497" s="26"/>
      <c r="CA497" s="26"/>
      <c r="CB497" s="26"/>
      <c r="CC497" s="26"/>
      <c r="CD497" s="26"/>
      <c r="CE497" s="26"/>
      <c r="CF497" s="26"/>
      <c r="CG497" s="26" t="str">
        <f t="shared" si="258"/>
        <v/>
      </c>
      <c r="CH497" s="26" t="str">
        <f t="shared" si="258"/>
        <v/>
      </c>
      <c r="CI497" s="26" t="str">
        <f t="shared" si="258"/>
        <v/>
      </c>
      <c r="CJ497" s="26" t="str">
        <f t="shared" si="258"/>
        <v/>
      </c>
      <c r="CK497" s="26" t="str">
        <f t="shared" si="258"/>
        <v/>
      </c>
      <c r="CL497" s="26" t="str">
        <f t="shared" si="258"/>
        <v/>
      </c>
      <c r="CM497" s="26" t="str">
        <f t="shared" si="258"/>
        <v/>
      </c>
      <c r="CN497" s="26" t="str">
        <f t="shared" si="258"/>
        <v/>
      </c>
      <c r="CO497" s="26" t="str">
        <f t="shared" si="258"/>
        <v/>
      </c>
    </row>
    <row r="498" spans="1:93" s="12" customFormat="1" ht="16.5" customHeight="1" x14ac:dyDescent="0.15">
      <c r="A498" s="26">
        <v>31038211</v>
      </c>
      <c r="B498" s="26" t="s">
        <v>1182</v>
      </c>
      <c r="C498" s="26" t="s">
        <v>1152</v>
      </c>
      <c r="D498" s="26">
        <v>10</v>
      </c>
      <c r="E498" s="26" t="str">
        <f>E496</f>
        <v>guard3</v>
      </c>
      <c r="F498" s="26">
        <v>3</v>
      </c>
      <c r="G498" s="26" t="s">
        <v>106</v>
      </c>
      <c r="H498" s="26">
        <v>1</v>
      </c>
      <c r="I498" s="26" t="str">
        <f>VLOOKUP($L498,怪物模板!$A:$N,MATCH(角色!I$1,模板表头,0),0)</f>
        <v>mag</v>
      </c>
      <c r="J498" s="26"/>
      <c r="K498" s="26"/>
      <c r="L498" s="26" t="s">
        <v>1165</v>
      </c>
      <c r="M498" s="26" t="str">
        <f>VLOOKUP($L498,怪物模板!$A:$N,MATCH(角色!M$1,模板表头,0),0)</f>
        <v>哥布林亲王</v>
      </c>
      <c r="N498" s="26" t="str">
        <f>VLOOKUP($L498,怪物模板!$A:$N,MATCH(角色!N$1,模板表头,0),0)</f>
        <v>统一模板，boss</v>
      </c>
      <c r="O498" s="26" t="s">
        <v>38</v>
      </c>
      <c r="P498" s="26">
        <v>7</v>
      </c>
      <c r="Q498" s="26">
        <v>3</v>
      </c>
      <c r="R498" s="26">
        <f>VLOOKUP(P498,辅助表!$A$2:$B$10,2,FALSE)</f>
        <v>4</v>
      </c>
      <c r="S498" s="26" t="str">
        <f>VLOOKUP($L498,怪物模板!$A:$N,MATCH(角色!S$1,模板表头,0),0)</f>
        <v>horde</v>
      </c>
      <c r="T498" s="26" t="s">
        <v>27</v>
      </c>
      <c r="U498" s="26" t="s">
        <v>1201</v>
      </c>
      <c r="V498" s="26"/>
      <c r="Y498" s="26"/>
      <c r="Z498" s="26"/>
      <c r="AA498" s="26"/>
      <c r="AB498" s="26">
        <v>99</v>
      </c>
      <c r="AC498" s="26">
        <v>99</v>
      </c>
      <c r="AD498" s="26"/>
      <c r="AE498" s="26">
        <f t="shared" si="254"/>
        <v>20</v>
      </c>
      <c r="AF498" s="26">
        <f t="shared" si="255"/>
        <v>20</v>
      </c>
      <c r="AG498" s="26" t="str">
        <f>VLOOKUP($L498,怪物模板!$A:$N,MATCH(角色!AG$1,模板表头,0),0)</f>
        <v>range.gallywix</v>
      </c>
      <c r="AH498" s="26">
        <f>IF(VLOOKUP($L498,怪物模板!$A:$N,MATCH(角色!AH$1,模板表头,0),0)=0,"",VLOOKUP($L498,怪物模板!$A:$N,MATCH(角色!AH$1,模板表头,0),0))</f>
        <v>11860401</v>
      </c>
      <c r="AI498" s="26">
        <f>IF(VLOOKUP($L498,怪物模板!$A:$N,MATCH(角色!AI$1,模板表头,0),0)=0,"",VLOOKUP($L498,怪物模板!$A:$N,MATCH(角色!AI$1,模板表头,0),0))</f>
        <v>11860402</v>
      </c>
      <c r="AJ498" s="26">
        <f>IF(VLOOKUP($L498,怪物模板!$A:$N,MATCH(角色!AJ$1,模板表头,0),0)=0,"",VLOOKUP($L498,怪物模板!$A:$N,MATCH(角色!AJ$1,模板表头,0),0))</f>
        <v>11860403</v>
      </c>
      <c r="AK498" s="26" t="str">
        <f>IF(VLOOKUP($L498,怪物模板!$A:$N,MATCH(角色!AK$1,模板表头,0),0)=0,"",VLOOKUP($L498,怪物模板!$A:$N,MATCH(角色!AK$1,模板表头,0),0))</f>
        <v/>
      </c>
      <c r="AL498" s="26" t="str">
        <f>IF(VLOOKUP($L498,怪物模板!$A:$N,MATCH(角色!AL$1,模板表头,0),0)=0,"",VLOOKUP($L498,怪物模板!$A:$N,MATCH(角色!AL$1,模板表头,0),0))</f>
        <v/>
      </c>
      <c r="AM498" s="26" t="str">
        <f>VLOOKUP($L498,怪物模板!$A:$N,MATCH(角色!AM$1,模板表头,0),0)</f>
        <v>gallywix_boss</v>
      </c>
      <c r="AN498" s="26">
        <v>1.5</v>
      </c>
      <c r="AO498" s="26">
        <v>1</v>
      </c>
      <c r="AP498" s="26"/>
      <c r="AQ498" s="26"/>
      <c r="AR498" s="26" t="s">
        <v>181</v>
      </c>
      <c r="AS498" s="26"/>
      <c r="AT498" s="26"/>
      <c r="AU498" s="26"/>
      <c r="AV498" s="26"/>
      <c r="AW498" s="26"/>
      <c r="AX498" s="26"/>
      <c r="AY498" s="26"/>
      <c r="AZ498" s="26"/>
      <c r="BA498" s="26"/>
      <c r="BB498" s="26"/>
      <c r="BC498" s="26"/>
      <c r="BD498" s="26"/>
      <c r="BE498" s="26"/>
      <c r="BF498" s="26"/>
      <c r="BG498" s="26"/>
      <c r="BH498" s="26"/>
      <c r="BI498" s="26">
        <f t="shared" si="256"/>
        <v>-7000</v>
      </c>
      <c r="BJ498" s="26">
        <f t="shared" si="257"/>
        <v>10000</v>
      </c>
      <c r="BK498" s="26"/>
      <c r="BL498" s="26"/>
      <c r="BM498" s="26">
        <v>20000</v>
      </c>
      <c r="BN498" s="26"/>
      <c r="BO498" s="26"/>
      <c r="BP498" s="26"/>
      <c r="BQ498" s="26"/>
      <c r="BR498" s="26"/>
      <c r="BS498" s="26"/>
      <c r="BT498" s="26"/>
      <c r="BU498" s="26"/>
      <c r="BV498" s="26"/>
      <c r="BW498" s="26"/>
      <c r="BX498" s="26"/>
      <c r="BY498" s="26"/>
      <c r="BZ498" s="26"/>
      <c r="CA498" s="26"/>
      <c r="CB498" s="26"/>
      <c r="CC498" s="26"/>
      <c r="CD498" s="26"/>
      <c r="CE498" s="26"/>
      <c r="CF498" s="26"/>
      <c r="CG498" s="26">
        <f t="shared" si="258"/>
        <v>5000</v>
      </c>
      <c r="CH498" s="26">
        <f t="shared" si="258"/>
        <v>5000</v>
      </c>
      <c r="CI498" s="26">
        <f t="shared" si="258"/>
        <v>5000</v>
      </c>
      <c r="CJ498" s="26">
        <f t="shared" si="258"/>
        <v>5000</v>
      </c>
      <c r="CK498" s="26">
        <f t="shared" si="258"/>
        <v>5000</v>
      </c>
      <c r="CL498" s="26">
        <f t="shared" si="258"/>
        <v>5000</v>
      </c>
      <c r="CM498" s="26">
        <f t="shared" si="258"/>
        <v>5000</v>
      </c>
      <c r="CN498" s="26">
        <f t="shared" si="258"/>
        <v>5000</v>
      </c>
      <c r="CO498" s="26">
        <f t="shared" si="258"/>
        <v>5000</v>
      </c>
    </row>
    <row r="499" spans="1:93" s="12" customFormat="1" ht="16.5" customHeight="1" x14ac:dyDescent="0.15">
      <c r="A499" s="26">
        <v>31038212</v>
      </c>
      <c r="B499" s="26" t="s">
        <v>40</v>
      </c>
      <c r="C499" s="26" t="s">
        <v>1152</v>
      </c>
      <c r="D499" s="26">
        <v>10</v>
      </c>
      <c r="E499" s="26" t="str">
        <f>E497</f>
        <v>guard3</v>
      </c>
      <c r="F499" s="26">
        <v>3</v>
      </c>
      <c r="G499" s="26" t="s">
        <v>105</v>
      </c>
      <c r="H499" s="26">
        <v>1</v>
      </c>
      <c r="I499" s="26" t="str">
        <f>VLOOKUP($L499,怪物模板!$A:$N,MATCH(角色!I$1,模板表头,0),0)</f>
        <v>phy</v>
      </c>
      <c r="J499" s="26"/>
      <c r="K499" s="26"/>
      <c r="L499" s="26" t="s">
        <v>40</v>
      </c>
      <c r="M499" s="26" t="str">
        <f>VLOOKUP($L499,怪物模板!$A:$N,MATCH(角色!M$1,模板表头,0),0)</f>
        <v>无对应英雄</v>
      </c>
      <c r="N499" s="26" t="str">
        <f>VLOOKUP($L499,怪物模板!$A:$N,MATCH(角色!N$1,模板表头,0),0)</f>
        <v>新增突袭小招，大招改为引导</v>
      </c>
      <c r="O499" s="26" t="s">
        <v>38</v>
      </c>
      <c r="P499" s="26">
        <v>7</v>
      </c>
      <c r="Q499" s="26">
        <v>3</v>
      </c>
      <c r="R499" s="26">
        <f>VLOOKUP(P499,辅助表!$A$2:$B$10,2,FALSE)</f>
        <v>4</v>
      </c>
      <c r="S499" s="26" t="str">
        <f>VLOOKUP($L499,怪物模板!$A:$N,MATCH(角色!S$1,模板表头,0),0)</f>
        <v>horde</v>
      </c>
      <c r="T499" s="26" t="s">
        <v>176</v>
      </c>
      <c r="U499" s="26" t="s">
        <v>1200</v>
      </c>
      <c r="V499" s="26"/>
      <c r="Y499" s="26"/>
      <c r="Z499" s="26"/>
      <c r="AA499" s="26"/>
      <c r="AB499" s="26">
        <v>99</v>
      </c>
      <c r="AC499" s="26">
        <v>99</v>
      </c>
      <c r="AD499" s="26"/>
      <c r="AE499" s="26">
        <f t="shared" si="254"/>
        <v>3</v>
      </c>
      <c r="AF499" s="26">
        <f t="shared" si="255"/>
        <v>0</v>
      </c>
      <c r="AG499" s="26" t="str">
        <f>VLOOKUP($L499,怪物模板!$A:$N,MATCH(角色!AG$1,模板表头,0),0)</f>
        <v>misc.5skills</v>
      </c>
      <c r="AH499" s="26">
        <f>IF(VLOOKUP($L499,怪物模板!$A:$N,MATCH(角色!AH$1,模板表头,0),0)=0,"",VLOOKUP($L499,怪物模板!$A:$N,MATCH(角色!AH$1,模板表头,0),0))</f>
        <v>11980101</v>
      </c>
      <c r="AI499" s="26">
        <f>IF(VLOOKUP($L499,怪物模板!$A:$N,MATCH(角色!AI$1,模板表头,0),0)=0,"",VLOOKUP($L499,怪物模板!$A:$N,MATCH(角色!AI$1,模板表头,0),0))</f>
        <v>11999536</v>
      </c>
      <c r="AJ499" s="26">
        <f>IF(VLOOKUP($L499,怪物模板!$A:$N,MATCH(角色!AJ$1,模板表头,0),0)=0,"",VLOOKUP($L499,怪物模板!$A:$N,MATCH(角色!AJ$1,模板表头,0),0))</f>
        <v>11999537</v>
      </c>
      <c r="AK499" s="26" t="str">
        <f>IF(VLOOKUP($L499,怪物模板!$A:$N,MATCH(角色!AK$1,模板表头,0),0)=0,"",VLOOKUP($L499,怪物模板!$A:$N,MATCH(角色!AK$1,模板表头,0),0))</f>
        <v/>
      </c>
      <c r="AL499" s="26" t="str">
        <f>IF(VLOOKUP($L499,怪物模板!$A:$N,MATCH(角色!AL$1,模板表头,0),0)=0,"",VLOOKUP($L499,怪物模板!$A:$N,MATCH(角色!AL$1,模板表头,0),0))</f>
        <v/>
      </c>
      <c r="AM499" s="26" t="str">
        <f>VLOOKUP($L499,怪物模板!$A:$N,MATCH(角色!AM$1,模板表头,0),0)</f>
        <v>rogue</v>
      </c>
      <c r="AN499" s="26">
        <v>1</v>
      </c>
      <c r="AO499" s="26">
        <v>1</v>
      </c>
      <c r="AP499" s="26"/>
      <c r="AQ499" s="26"/>
      <c r="AR499" s="26"/>
      <c r="AS499" s="26"/>
      <c r="AT499" s="26"/>
      <c r="AU499" s="26"/>
      <c r="AV499" s="26"/>
      <c r="AW499" s="26"/>
      <c r="AX499" s="26"/>
      <c r="AY499" s="26"/>
      <c r="AZ499" s="26"/>
      <c r="BA499" s="26"/>
      <c r="BB499" s="26"/>
      <c r="BC499" s="26"/>
      <c r="BD499" s="26"/>
      <c r="BE499" s="26"/>
      <c r="BF499" s="26"/>
      <c r="BG499" s="26"/>
      <c r="BH499" s="26"/>
      <c r="BI499" s="26">
        <f t="shared" si="256"/>
        <v>5000</v>
      </c>
      <c r="BJ499" s="26">
        <f t="shared" si="257"/>
        <v>5000</v>
      </c>
      <c r="BK499" s="26"/>
      <c r="BL499" s="26"/>
      <c r="BM499" s="26">
        <v>20000</v>
      </c>
      <c r="BN499" s="26"/>
      <c r="BO499" s="26"/>
      <c r="BP499" s="26"/>
      <c r="BQ499" s="26"/>
      <c r="BR499" s="26"/>
      <c r="BS499" s="26"/>
      <c r="BT499" s="26"/>
      <c r="BU499" s="26"/>
      <c r="BV499" s="26"/>
      <c r="BW499" s="26"/>
      <c r="BX499" s="26"/>
      <c r="BY499" s="26"/>
      <c r="BZ499" s="26"/>
      <c r="CA499" s="26"/>
      <c r="CB499" s="26"/>
      <c r="CC499" s="26"/>
      <c r="CD499" s="26"/>
      <c r="CE499" s="26"/>
      <c r="CF499" s="26"/>
      <c r="CG499" s="26" t="str">
        <f t="shared" si="258"/>
        <v/>
      </c>
      <c r="CH499" s="26" t="str">
        <f t="shared" si="258"/>
        <v/>
      </c>
      <c r="CI499" s="26" t="str">
        <f t="shared" si="258"/>
        <v/>
      </c>
      <c r="CJ499" s="26" t="str">
        <f t="shared" si="258"/>
        <v/>
      </c>
      <c r="CK499" s="26" t="str">
        <f t="shared" si="258"/>
        <v/>
      </c>
      <c r="CL499" s="26" t="str">
        <f t="shared" si="258"/>
        <v/>
      </c>
      <c r="CM499" s="26" t="str">
        <f t="shared" si="258"/>
        <v/>
      </c>
      <c r="CN499" s="26" t="str">
        <f t="shared" si="258"/>
        <v/>
      </c>
      <c r="CO499" s="26" t="str">
        <f t="shared" si="258"/>
        <v/>
      </c>
    </row>
    <row r="500" spans="1:93" s="12" customFormat="1" ht="16.5" customHeight="1" x14ac:dyDescent="0.15">
      <c r="A500" s="26">
        <v>31038216</v>
      </c>
      <c r="B500" s="26" t="s">
        <v>40</v>
      </c>
      <c r="C500" s="26" t="s">
        <v>1153</v>
      </c>
      <c r="D500" s="26">
        <v>10</v>
      </c>
      <c r="E500" s="26" t="str">
        <f>E498</f>
        <v>guard3</v>
      </c>
      <c r="F500" s="26">
        <v>4</v>
      </c>
      <c r="G500" s="26" t="s">
        <v>104</v>
      </c>
      <c r="H500" s="26">
        <v>2</v>
      </c>
      <c r="I500" s="26" t="str">
        <f>VLOOKUP($L500,怪物模板!$A:$N,MATCH(角色!I$1,模板表头,0),0)</f>
        <v>phy</v>
      </c>
      <c r="J500" s="26"/>
      <c r="K500" s="26"/>
      <c r="L500" s="26" t="s">
        <v>40</v>
      </c>
      <c r="M500" s="26" t="str">
        <f>VLOOKUP($L500,怪物模板!$A:$N,MATCH(角色!M$1,模板表头,0),0)</f>
        <v>无对应英雄</v>
      </c>
      <c r="N500" s="26" t="str">
        <f>VLOOKUP($L500,怪物模板!$A:$N,MATCH(角色!N$1,模板表头,0),0)</f>
        <v>新增突袭小招，大招改为引导</v>
      </c>
      <c r="O500" s="26" t="s">
        <v>38</v>
      </c>
      <c r="P500" s="26">
        <v>3</v>
      </c>
      <c r="Q500" s="26">
        <v>2</v>
      </c>
      <c r="R500" s="26">
        <f>VLOOKUP(P500,辅助表!$A$2:$B$10,2,FALSE)</f>
        <v>2</v>
      </c>
      <c r="S500" s="26" t="str">
        <f>VLOOKUP($L500,怪物模板!$A:$N,MATCH(角色!S$1,模板表头,0),0)</f>
        <v>horde</v>
      </c>
      <c r="T500" s="26" t="s">
        <v>39</v>
      </c>
      <c r="U500" s="26" t="s">
        <v>1200</v>
      </c>
      <c r="V500" s="26"/>
      <c r="Y500" s="26"/>
      <c r="Z500" s="26"/>
      <c r="AA500" s="26"/>
      <c r="AB500" s="26">
        <v>99</v>
      </c>
      <c r="AC500" s="26">
        <v>99</v>
      </c>
      <c r="AD500" s="26"/>
      <c r="AE500" s="26">
        <f t="shared" si="254"/>
        <v>3</v>
      </c>
      <c r="AF500" s="26">
        <f t="shared" si="255"/>
        <v>0</v>
      </c>
      <c r="AG500" s="26" t="str">
        <f>VLOOKUP($L500,怪物模板!$A:$N,MATCH(角色!AG$1,模板表头,0),0)</f>
        <v>misc.5skills</v>
      </c>
      <c r="AH500" s="26">
        <f>IF(VLOOKUP($L500,怪物模板!$A:$N,MATCH(角色!AH$1,模板表头,0),0)=0,"",VLOOKUP($L500,怪物模板!$A:$N,MATCH(角色!AH$1,模板表头,0),0))</f>
        <v>11980101</v>
      </c>
      <c r="AI500" s="26">
        <f>IF(VLOOKUP($L500,怪物模板!$A:$N,MATCH(角色!AI$1,模板表头,0),0)=0,"",VLOOKUP($L500,怪物模板!$A:$N,MATCH(角色!AI$1,模板表头,0),0))</f>
        <v>11999536</v>
      </c>
      <c r="AJ500" s="26">
        <f>IF(VLOOKUP($L500,怪物模板!$A:$N,MATCH(角色!AJ$1,模板表头,0),0)=0,"",VLOOKUP($L500,怪物模板!$A:$N,MATCH(角色!AJ$1,模板表头,0),0))</f>
        <v>11999537</v>
      </c>
      <c r="AK500" s="26" t="str">
        <f>IF(VLOOKUP($L500,怪物模板!$A:$N,MATCH(角色!AK$1,模板表头,0),0)=0,"",VLOOKUP($L500,怪物模板!$A:$N,MATCH(角色!AK$1,模板表头,0),0))</f>
        <v/>
      </c>
      <c r="AL500" s="26" t="str">
        <f>IF(VLOOKUP($L500,怪物模板!$A:$N,MATCH(角色!AL$1,模板表头,0),0)=0,"",VLOOKUP($L500,怪物模板!$A:$N,MATCH(角色!AL$1,模板表头,0),0))</f>
        <v/>
      </c>
      <c r="AM500" s="26" t="str">
        <f>VLOOKUP($L500,怪物模板!$A:$N,MATCH(角色!AM$1,模板表头,0),0)</f>
        <v>rogue</v>
      </c>
      <c r="AN500" s="26">
        <f>IF(T500="monster",0.8,IF(T500="boss",1.3,IF(T500="entity",1,IF(T500="guard",1.5,1))))</f>
        <v>0.8</v>
      </c>
      <c r="AO500" s="26">
        <v>1</v>
      </c>
      <c r="AP500" s="26"/>
      <c r="AQ500" s="26"/>
      <c r="AR500" s="26"/>
      <c r="AS500" s="26"/>
      <c r="AT500" s="26"/>
      <c r="AU500" s="26"/>
      <c r="AV500" s="26"/>
      <c r="AW500" s="26"/>
      <c r="AX500" s="26"/>
      <c r="AY500" s="26"/>
      <c r="AZ500" s="26"/>
      <c r="BA500" s="26"/>
      <c r="BB500" s="26"/>
      <c r="BC500" s="26"/>
      <c r="BD500" s="26"/>
      <c r="BE500" s="26"/>
      <c r="BF500" s="26"/>
      <c r="BG500" s="26"/>
      <c r="BH500" s="26"/>
      <c r="BI500" s="26">
        <f t="shared" si="256"/>
        <v>5000</v>
      </c>
      <c r="BJ500" s="26">
        <f t="shared" si="257"/>
        <v>5000</v>
      </c>
      <c r="BK500" s="26"/>
      <c r="BL500" s="26"/>
      <c r="BM500" s="26">
        <v>20000</v>
      </c>
      <c r="BN500" s="26"/>
      <c r="BO500" s="26"/>
      <c r="BP500" s="26"/>
      <c r="BQ500" s="26"/>
      <c r="BR500" s="26"/>
      <c r="BS500" s="26"/>
      <c r="BT500" s="26"/>
      <c r="BU500" s="26"/>
      <c r="BV500" s="26"/>
      <c r="BW500" s="26"/>
      <c r="BX500" s="26"/>
      <c r="BY500" s="26"/>
      <c r="BZ500" s="26"/>
      <c r="CA500" s="26"/>
      <c r="CB500" s="26"/>
      <c r="CC500" s="26"/>
      <c r="CD500" s="26"/>
      <c r="CE500" s="26"/>
      <c r="CF500" s="26"/>
      <c r="CG500" s="26" t="str">
        <f t="shared" si="258"/>
        <v/>
      </c>
      <c r="CH500" s="26" t="str">
        <f t="shared" si="258"/>
        <v/>
      </c>
      <c r="CI500" s="26" t="str">
        <f t="shared" si="258"/>
        <v/>
      </c>
      <c r="CJ500" s="26" t="str">
        <f t="shared" si="258"/>
        <v/>
      </c>
      <c r="CK500" s="26" t="str">
        <f t="shared" si="258"/>
        <v/>
      </c>
      <c r="CL500" s="26" t="str">
        <f t="shared" si="258"/>
        <v/>
      </c>
      <c r="CM500" s="26" t="str">
        <f t="shared" si="258"/>
        <v/>
      </c>
      <c r="CN500" s="26" t="str">
        <f t="shared" si="258"/>
        <v/>
      </c>
      <c r="CO500" s="26" t="str">
        <f t="shared" si="258"/>
        <v/>
      </c>
    </row>
    <row r="501" spans="1:93" s="12" customFormat="1" ht="16.5" customHeight="1" x14ac:dyDescent="0.15">
      <c r="A501" s="26">
        <v>31038217</v>
      </c>
      <c r="B501" s="26" t="s">
        <v>1175</v>
      </c>
      <c r="C501" s="26" t="s">
        <v>1153</v>
      </c>
      <c r="D501" s="26">
        <v>10</v>
      </c>
      <c r="E501" s="26" t="str">
        <f>E497</f>
        <v>guard3</v>
      </c>
      <c r="F501" s="26">
        <v>4</v>
      </c>
      <c r="G501" s="26" t="s">
        <v>105</v>
      </c>
      <c r="H501" s="26">
        <v>3</v>
      </c>
      <c r="I501" s="26" t="str">
        <f>VLOOKUP($L501,怪物模板!$A:$N,MATCH(角色!I$1,模板表头,0),0)</f>
        <v>phy</v>
      </c>
      <c r="J501" s="26"/>
      <c r="K501" s="26"/>
      <c r="L501" s="26" t="s">
        <v>1175</v>
      </c>
      <c r="M501" s="26" t="str">
        <f>VLOOKUP($L501,怪物模板!$A:$N,MATCH(角色!M$1,模板表头,0),0)</f>
        <v>无对应英雄</v>
      </c>
      <c r="N501" s="26" t="str">
        <f>VLOOKUP($L501,怪物模板!$A:$N,MATCH(角色!N$1,模板表头,0),0)</f>
        <v>同英雄技能</v>
      </c>
      <c r="O501" s="26" t="s">
        <v>41</v>
      </c>
      <c r="P501" s="26">
        <v>3</v>
      </c>
      <c r="Q501" s="26">
        <v>2</v>
      </c>
      <c r="R501" s="26">
        <f>VLOOKUP(P501,辅助表!$A$2:$B$10,2,FALSE)</f>
        <v>2</v>
      </c>
      <c r="S501" s="26" t="str">
        <f>VLOOKUP($L501,怪物模板!$A:$N,MATCH(角色!S$1,模板表头,0),0)</f>
        <v>horde</v>
      </c>
      <c r="T501" s="26" t="s">
        <v>39</v>
      </c>
      <c r="U501" s="26" t="s">
        <v>1200</v>
      </c>
      <c r="V501" s="26"/>
      <c r="Y501" s="26"/>
      <c r="Z501" s="26"/>
      <c r="AA501" s="26"/>
      <c r="AB501" s="26">
        <v>99</v>
      </c>
      <c r="AC501" s="26">
        <v>99</v>
      </c>
      <c r="AD501" s="26"/>
      <c r="AE501" s="26">
        <f t="shared" si="254"/>
        <v>3</v>
      </c>
      <c r="AF501" s="26">
        <f t="shared" si="255"/>
        <v>0</v>
      </c>
      <c r="AG501" s="26" t="str">
        <f>VLOOKUP($L501,怪物模板!$A:$N,MATCH(角色!AG$1,模板表头,0),0)</f>
        <v>misc.5skills_target_is_valid</v>
      </c>
      <c r="AH501" s="26">
        <f>IF(VLOOKUP($L501,怪物模板!$A:$N,MATCH(角色!AH$1,模板表头,0),0)=0,"",VLOOKUP($L501,怪物模板!$A:$N,MATCH(角色!AH$1,模板表头,0),0))</f>
        <v>11890201</v>
      </c>
      <c r="AI501" s="26">
        <f>IF(VLOOKUP($L501,怪物模板!$A:$N,MATCH(角色!AI$1,模板表头,0),0)=0,"",VLOOKUP($L501,怪物模板!$A:$N,MATCH(角色!AI$1,模板表头,0),0))</f>
        <v>11890202</v>
      </c>
      <c r="AJ501" s="26" t="str">
        <f>IF(VLOOKUP($L501,怪物模板!$A:$N,MATCH(角色!AJ$1,模板表头,0),0)=0,"",VLOOKUP($L501,怪物模板!$A:$N,MATCH(角色!AJ$1,模板表头,0),0))</f>
        <v/>
      </c>
      <c r="AK501" s="26" t="str">
        <f>IF(VLOOKUP($L501,怪物模板!$A:$N,MATCH(角色!AK$1,模板表头,0),0)=0,"",VLOOKUP($L501,怪物模板!$A:$N,MATCH(角色!AK$1,模板表头,0),0))</f>
        <v/>
      </c>
      <c r="AL501" s="26" t="str">
        <f>IF(VLOOKUP($L501,怪物模板!$A:$N,MATCH(角色!AL$1,模板表头,0),0)=0,"",VLOOKUP($L501,怪物模板!$A:$N,MATCH(角色!AL$1,模板表头,0),0))</f>
        <v/>
      </c>
      <c r="AM501" s="26" t="str">
        <f>VLOOKUP($L501,怪物模板!$A:$N,MATCH(角色!AM$1,模板表头,0),0)</f>
        <v>troll_hunter</v>
      </c>
      <c r="AN501" s="26">
        <f>IF(T501="monster",0.8,IF(T501="boss",1.3,IF(T501="entity",1,IF(T501="guard",1.5,1))))</f>
        <v>0.8</v>
      </c>
      <c r="AO501" s="26">
        <v>1</v>
      </c>
      <c r="AP501" s="26"/>
      <c r="AQ501" s="26"/>
      <c r="AR501" s="26"/>
      <c r="AS501" s="26"/>
      <c r="AT501" s="26"/>
      <c r="AU501" s="26"/>
      <c r="AV501" s="26"/>
      <c r="AW501" s="26"/>
      <c r="AX501" s="26"/>
      <c r="AY501" s="26"/>
      <c r="AZ501" s="26"/>
      <c r="BA501" s="26"/>
      <c r="BB501" s="26"/>
      <c r="BC501" s="26"/>
      <c r="BD501" s="26"/>
      <c r="BE501" s="26"/>
      <c r="BF501" s="26"/>
      <c r="BG501" s="26"/>
      <c r="BH501" s="26"/>
      <c r="BI501" s="26">
        <f t="shared" si="256"/>
        <v>5000</v>
      </c>
      <c r="BJ501" s="26">
        <f t="shared" si="257"/>
        <v>5000</v>
      </c>
      <c r="BK501" s="26"/>
      <c r="BL501" s="26"/>
      <c r="BM501" s="26">
        <v>20000</v>
      </c>
      <c r="BN501" s="26"/>
      <c r="BO501" s="26"/>
      <c r="BP501" s="26"/>
      <c r="BQ501" s="26"/>
      <c r="BR501" s="26"/>
      <c r="BS501" s="26"/>
      <c r="BT501" s="26"/>
      <c r="BU501" s="26"/>
      <c r="BV501" s="26"/>
      <c r="BW501" s="26"/>
      <c r="BX501" s="26"/>
      <c r="BY501" s="26"/>
      <c r="BZ501" s="26"/>
      <c r="CA501" s="26"/>
      <c r="CB501" s="26"/>
      <c r="CC501" s="26"/>
      <c r="CD501" s="26"/>
      <c r="CE501" s="26"/>
      <c r="CF501" s="26"/>
      <c r="CG501" s="26" t="str">
        <f t="shared" si="258"/>
        <v/>
      </c>
      <c r="CH501" s="26" t="str">
        <f t="shared" si="258"/>
        <v/>
      </c>
      <c r="CI501" s="26" t="str">
        <f t="shared" si="258"/>
        <v/>
      </c>
      <c r="CJ501" s="26" t="str">
        <f t="shared" si="258"/>
        <v/>
      </c>
      <c r="CK501" s="26" t="str">
        <f t="shared" si="258"/>
        <v/>
      </c>
      <c r="CL501" s="26" t="str">
        <f t="shared" si="258"/>
        <v/>
      </c>
      <c r="CM501" s="26" t="str">
        <f t="shared" si="258"/>
        <v/>
      </c>
      <c r="CN501" s="26" t="str">
        <f t="shared" si="258"/>
        <v/>
      </c>
      <c r="CO501" s="26" t="str">
        <f t="shared" si="258"/>
        <v/>
      </c>
    </row>
    <row r="502" spans="1:93" s="12" customFormat="1" x14ac:dyDescent="0.15">
      <c r="A502" s="26">
        <v>31038221</v>
      </c>
      <c r="B502" s="26" t="s">
        <v>1168</v>
      </c>
      <c r="C502" s="26" t="s">
        <v>1154</v>
      </c>
      <c r="D502" s="26">
        <v>12</v>
      </c>
      <c r="E502" s="26" t="str">
        <f>E500</f>
        <v>guard3</v>
      </c>
      <c r="F502" s="26">
        <v>5</v>
      </c>
      <c r="G502" s="26" t="s">
        <v>104</v>
      </c>
      <c r="H502" s="26">
        <v>3</v>
      </c>
      <c r="I502" s="26" t="str">
        <f>VLOOKUP($L502,怪物模板!$A:$N,MATCH(角色!I$1,模板表头,0),0)</f>
        <v>phy</v>
      </c>
      <c r="J502" s="26"/>
      <c r="K502" s="26"/>
      <c r="L502" s="26" t="s">
        <v>1168</v>
      </c>
      <c r="M502" s="26" t="str">
        <f>VLOOKUP($L502,怪物模板!$A:$N,MATCH(角色!M$1,模板表头,0),0)</f>
        <v>无对应英雄</v>
      </c>
      <c r="N502" s="26" t="str">
        <f>VLOOKUP($L502,怪物模板!$A:$N,MATCH(角色!N$1,模板表头,0),0)</f>
        <v>统一模板</v>
      </c>
      <c r="O502" s="26" t="s">
        <v>38</v>
      </c>
      <c r="P502" s="26">
        <v>1</v>
      </c>
      <c r="Q502" s="26">
        <v>1</v>
      </c>
      <c r="R502" s="26">
        <f>VLOOKUP(P502,辅助表!$A$2:$B$10,2,FALSE)</f>
        <v>1</v>
      </c>
      <c r="S502" s="26" t="str">
        <f>VLOOKUP($L502,怪物模板!$A:$N,MATCH(角色!S$1,模板表头,0),0)</f>
        <v>horde</v>
      </c>
      <c r="T502" s="26" t="s">
        <v>39</v>
      </c>
      <c r="U502" s="26" t="s">
        <v>1200</v>
      </c>
      <c r="V502" s="26" t="s">
        <v>258</v>
      </c>
      <c r="Y502" s="26"/>
      <c r="Z502" s="26"/>
      <c r="AA502" s="26"/>
      <c r="AB502" s="26">
        <v>99</v>
      </c>
      <c r="AC502" s="26">
        <v>99</v>
      </c>
      <c r="AD502" s="26"/>
      <c r="AE502" s="26">
        <f t="shared" si="254"/>
        <v>3</v>
      </c>
      <c r="AF502" s="26">
        <f t="shared" si="255"/>
        <v>0</v>
      </c>
      <c r="AG502" s="26" t="str">
        <f>VLOOKUP($L502,怪物模板!$A:$N,MATCH(角色!AG$1,模板表头,0),0)</f>
        <v>tank.tauren_warrior</v>
      </c>
      <c r="AH502" s="26">
        <f>IF(VLOOKUP($L502,怪物模板!$A:$N,MATCH(角色!AH$1,模板表头,0),0)=0,"",VLOOKUP($L502,怪物模板!$A:$N,MATCH(角色!AH$1,模板表头,0),0))</f>
        <v>11880201</v>
      </c>
      <c r="AI502" s="26">
        <f>IF(VLOOKUP($L502,怪物模板!$A:$N,MATCH(角色!AI$1,模板表头,0),0)=0,"",VLOOKUP($L502,怪物模板!$A:$N,MATCH(角色!AI$1,模板表头,0),0))</f>
        <v>11880202</v>
      </c>
      <c r="AJ502" s="26">
        <f>IF(VLOOKUP($L502,怪物模板!$A:$N,MATCH(角色!AJ$1,模板表头,0),0)=0,"",VLOOKUP($L502,怪物模板!$A:$N,MATCH(角色!AJ$1,模板表头,0),0))</f>
        <v>11880203</v>
      </c>
      <c r="AK502" s="26">
        <f>IF(VLOOKUP($L502,怪物模板!$A:$N,MATCH(角色!AK$1,模板表头,0),0)=0,"",VLOOKUP($L502,怪物模板!$A:$N,MATCH(角色!AK$1,模板表头,0),0))</f>
        <v>11880204</v>
      </c>
      <c r="AL502" s="26" t="str">
        <f>IF(VLOOKUP($L502,怪物模板!$A:$N,MATCH(角色!AL$1,模板表头,0),0)=0,"",VLOOKUP($L502,怪物模板!$A:$N,MATCH(角色!AL$1,模板表头,0),0))</f>
        <v/>
      </c>
      <c r="AM502" s="26" t="str">
        <f>VLOOKUP($L502,怪物模板!$A:$N,MATCH(角色!AM$1,模板表头,0),0)</f>
        <v>tauren_warrior_npc</v>
      </c>
      <c r="AN502" s="26">
        <f>IF(T502="monster",0.8,IF(T502="boss",1.3,IF(T502="entity",1,IF(T502="guard",1.5,1))))</f>
        <v>0.8</v>
      </c>
      <c r="AO502" s="26">
        <v>1</v>
      </c>
      <c r="AP502" s="26"/>
      <c r="AQ502" s="26"/>
      <c r="AR502" s="26"/>
      <c r="AS502" s="26"/>
      <c r="AT502" s="26"/>
      <c r="AU502" s="26"/>
      <c r="AV502" s="26"/>
      <c r="AW502" s="26"/>
      <c r="AX502" s="26"/>
      <c r="AY502" s="26"/>
      <c r="AZ502" s="26"/>
      <c r="BA502" s="26"/>
      <c r="BB502" s="26"/>
      <c r="BC502" s="26"/>
      <c r="BD502" s="26"/>
      <c r="BE502" s="26"/>
      <c r="BF502" s="26"/>
      <c r="BG502" s="26"/>
      <c r="BH502" s="26"/>
      <c r="BI502" s="26">
        <f t="shared" si="256"/>
        <v>5000</v>
      </c>
      <c r="BJ502" s="26">
        <f t="shared" si="257"/>
        <v>5000</v>
      </c>
      <c r="BK502" s="26"/>
      <c r="BL502" s="26"/>
      <c r="BM502" s="26">
        <v>20000</v>
      </c>
      <c r="BN502" s="26"/>
      <c r="BO502" s="26"/>
      <c r="BP502" s="26"/>
      <c r="BQ502" s="26"/>
      <c r="BR502" s="26"/>
      <c r="BS502" s="26"/>
      <c r="BT502" s="26"/>
      <c r="BU502" s="26"/>
      <c r="BV502" s="26"/>
      <c r="BW502" s="26"/>
      <c r="BX502" s="26"/>
      <c r="BY502" s="26"/>
      <c r="BZ502" s="26"/>
      <c r="CA502" s="26"/>
      <c r="CB502" s="26"/>
      <c r="CC502" s="26"/>
      <c r="CD502" s="26"/>
      <c r="CE502" s="26"/>
      <c r="CF502" s="26"/>
      <c r="CG502" s="26" t="str">
        <f t="shared" si="258"/>
        <v/>
      </c>
      <c r="CH502" s="26" t="str">
        <f t="shared" si="258"/>
        <v/>
      </c>
      <c r="CI502" s="26" t="str">
        <f t="shared" si="258"/>
        <v/>
      </c>
      <c r="CJ502" s="26" t="str">
        <f t="shared" si="258"/>
        <v/>
      </c>
      <c r="CK502" s="26" t="str">
        <f t="shared" si="258"/>
        <v/>
      </c>
      <c r="CL502" s="26" t="str">
        <f t="shared" si="258"/>
        <v/>
      </c>
      <c r="CM502" s="26" t="str">
        <f t="shared" si="258"/>
        <v/>
      </c>
      <c r="CN502" s="26" t="str">
        <f t="shared" si="258"/>
        <v/>
      </c>
      <c r="CO502" s="26" t="str">
        <f t="shared" si="258"/>
        <v/>
      </c>
    </row>
    <row r="503" spans="1:93" s="12" customFormat="1" x14ac:dyDescent="0.15">
      <c r="A503" s="26">
        <v>31038222</v>
      </c>
      <c r="B503" s="26" t="s">
        <v>1179</v>
      </c>
      <c r="C503" s="26" t="s">
        <v>1154</v>
      </c>
      <c r="D503" s="26">
        <v>12</v>
      </c>
      <c r="E503" s="26" t="str">
        <f>E501</f>
        <v>guard3</v>
      </c>
      <c r="F503" s="26">
        <v>5</v>
      </c>
      <c r="G503" s="26" t="s">
        <v>105</v>
      </c>
      <c r="H503" s="26">
        <v>3</v>
      </c>
      <c r="I503" s="26" t="str">
        <f>VLOOKUP($L503,怪物模板!$A:$N,MATCH(角色!I$1,模板表头,0),0)</f>
        <v>phy</v>
      </c>
      <c r="J503" s="26"/>
      <c r="K503" s="26"/>
      <c r="L503" s="26" t="s">
        <v>1163</v>
      </c>
      <c r="M503" s="26" t="str">
        <f>VLOOKUP($L503,怪物模板!$A:$N,MATCH(角色!M$1,模板表头,0),0)</f>
        <v>精灵游侠</v>
      </c>
      <c r="N503" s="26" t="str">
        <f>VLOOKUP($L503,怪物模板!$A:$N,MATCH(角色!N$1,模板表头,0),0)</f>
        <v>关卡12-3，4技能BOSS版</v>
      </c>
      <c r="O503" s="26" t="s">
        <v>38</v>
      </c>
      <c r="P503" s="26">
        <v>1</v>
      </c>
      <c r="Q503" s="26">
        <v>1</v>
      </c>
      <c r="R503" s="26">
        <f>VLOOKUP(P503,辅助表!$A$2:$B$10,2,FALSE)</f>
        <v>1</v>
      </c>
      <c r="S503" s="26" t="str">
        <f>VLOOKUP($L503,怪物模板!$A:$N,MATCH(角色!S$1,模板表头,0),0)</f>
        <v>alliance</v>
      </c>
      <c r="T503" s="26" t="s">
        <v>39</v>
      </c>
      <c r="U503" s="26" t="s">
        <v>1200</v>
      </c>
      <c r="V503" s="26" t="s">
        <v>258</v>
      </c>
      <c r="Y503" s="26"/>
      <c r="Z503" s="26"/>
      <c r="AA503" s="26"/>
      <c r="AB503" s="26">
        <v>99</v>
      </c>
      <c r="AC503" s="26">
        <v>99</v>
      </c>
      <c r="AD503" s="26"/>
      <c r="AE503" s="26">
        <f t="shared" si="254"/>
        <v>3</v>
      </c>
      <c r="AF503" s="26">
        <f t="shared" si="255"/>
        <v>0</v>
      </c>
      <c r="AG503" s="26" t="str">
        <f>VLOOKUP($L503,怪物模板!$A:$N,MATCH(角色!AG$1,模板表头,0),0)</f>
        <v>misc.5skills</v>
      </c>
      <c r="AH503" s="26">
        <f>IF(VLOOKUP($L503,怪物模板!$A:$N,MATCH(角色!AH$1,模板表头,0),0)=0,"",VLOOKUP($L503,怪物模板!$A:$N,MATCH(角色!AH$1,模板表头,0),0))</f>
        <v>11780301</v>
      </c>
      <c r="AI503" s="26">
        <f>IF(VLOOKUP($L503,怪物模板!$A:$N,MATCH(角色!AI$1,模板表头,0),0)=0,"",VLOOKUP($L503,怪物模板!$A:$N,MATCH(角色!AI$1,模板表头,0),0))</f>
        <v>11780302</v>
      </c>
      <c r="AJ503" s="26">
        <f>IF(VLOOKUP($L503,怪物模板!$A:$N,MATCH(角色!AJ$1,模板表头,0),0)=0,"",VLOOKUP($L503,怪物模板!$A:$N,MATCH(角色!AJ$1,模板表头,0),0))</f>
        <v>11780303</v>
      </c>
      <c r="AK503" s="26">
        <f>IF(VLOOKUP($L503,怪物模板!$A:$N,MATCH(角色!AK$1,模板表头,0),0)=0,"",VLOOKUP($L503,怪物模板!$A:$N,MATCH(角色!AK$1,模板表头,0),0))</f>
        <v>11780304</v>
      </c>
      <c r="AL503" s="26" t="str">
        <f>IF(VLOOKUP($L503,怪物模板!$A:$N,MATCH(角色!AL$1,模板表头,0),0)=0,"",VLOOKUP($L503,怪物模板!$A:$N,MATCH(角色!AL$1,模板表头,0),0))</f>
        <v/>
      </c>
      <c r="AM503" s="26" t="str">
        <f>VLOOKUP($L503,怪物模板!$A:$N,MATCH(角色!AM$1,模板表头,0),0)</f>
        <v>elf_assassin_npc</v>
      </c>
      <c r="AN503" s="26">
        <f>IF(T503="monster",0.8,IF(T503="boss",1.3,IF(T503="entity",1,IF(T503="guard",1.5,1))))</f>
        <v>0.8</v>
      </c>
      <c r="AO503" s="26">
        <v>1</v>
      </c>
      <c r="AP503" s="26"/>
      <c r="AQ503" s="26"/>
      <c r="AR503" s="26"/>
      <c r="AS503" s="26"/>
      <c r="AT503" s="26"/>
      <c r="AU503" s="26"/>
      <c r="AV503" s="26"/>
      <c r="AW503" s="26"/>
      <c r="AX503" s="26"/>
      <c r="AY503" s="26"/>
      <c r="AZ503" s="26"/>
      <c r="BA503" s="26"/>
      <c r="BB503" s="26"/>
      <c r="BC503" s="26"/>
      <c r="BD503" s="26"/>
      <c r="BE503" s="26"/>
      <c r="BF503" s="26"/>
      <c r="BG503" s="26"/>
      <c r="BH503" s="26"/>
      <c r="BI503" s="26">
        <f t="shared" si="256"/>
        <v>5000</v>
      </c>
      <c r="BJ503" s="26">
        <f t="shared" si="257"/>
        <v>5000</v>
      </c>
      <c r="BK503" s="26"/>
      <c r="BL503" s="26"/>
      <c r="BM503" s="26">
        <v>20000</v>
      </c>
      <c r="BN503" s="26"/>
      <c r="BO503" s="26"/>
      <c r="BP503" s="26"/>
      <c r="BQ503" s="26"/>
      <c r="BR503" s="26"/>
      <c r="BS503" s="26"/>
      <c r="BT503" s="26"/>
      <c r="BU503" s="26"/>
      <c r="BV503" s="26"/>
      <c r="BW503" s="26"/>
      <c r="BX503" s="26"/>
      <c r="BY503" s="26"/>
      <c r="BZ503" s="26"/>
      <c r="CA503" s="26"/>
      <c r="CB503" s="26"/>
      <c r="CC503" s="26"/>
      <c r="CD503" s="26"/>
      <c r="CE503" s="26"/>
      <c r="CF503" s="26"/>
      <c r="CG503" s="26" t="str">
        <f t="shared" si="258"/>
        <v/>
      </c>
      <c r="CH503" s="26" t="str">
        <f t="shared" si="258"/>
        <v/>
      </c>
      <c r="CI503" s="26" t="str">
        <f t="shared" si="258"/>
        <v/>
      </c>
      <c r="CJ503" s="26" t="str">
        <f t="shared" si="258"/>
        <v/>
      </c>
      <c r="CK503" s="26" t="str">
        <f t="shared" si="258"/>
        <v/>
      </c>
      <c r="CL503" s="26" t="str">
        <f t="shared" si="258"/>
        <v/>
      </c>
      <c r="CM503" s="26" t="str">
        <f t="shared" si="258"/>
        <v/>
      </c>
      <c r="CN503" s="26" t="str">
        <f t="shared" si="258"/>
        <v/>
      </c>
      <c r="CO503" s="26" t="str">
        <f t="shared" si="258"/>
        <v/>
      </c>
    </row>
    <row r="504" spans="1:93" s="12" customFormat="1" ht="16.5" customHeight="1" x14ac:dyDescent="0.15">
      <c r="A504" s="26">
        <v>31038226</v>
      </c>
      <c r="B504" s="26" t="s">
        <v>1184</v>
      </c>
      <c r="C504" s="26" t="s">
        <v>1155</v>
      </c>
      <c r="D504" s="26">
        <v>15</v>
      </c>
      <c r="E504" s="26" t="str">
        <f>E502</f>
        <v>guard3</v>
      </c>
      <c r="F504" s="26">
        <v>6</v>
      </c>
      <c r="G504" s="26" t="s">
        <v>105</v>
      </c>
      <c r="H504" s="26">
        <v>1</v>
      </c>
      <c r="I504" s="26" t="str">
        <f>VLOOKUP($L504,怪物模板!$A:$N,MATCH(角色!I$1,模板表头,0),0)</f>
        <v>phy</v>
      </c>
      <c r="J504" s="26"/>
      <c r="K504" s="26"/>
      <c r="L504" s="26" t="s">
        <v>1167</v>
      </c>
      <c r="M504" s="26" t="str">
        <f>VLOOKUP($L504,怪物模板!$A:$N,MATCH(角色!M$1,模板表头,0),0)</f>
        <v>食人魔BOSS</v>
      </c>
      <c r="N504" s="26" t="str">
        <f>VLOOKUP($L504,怪物模板!$A:$N,MATCH(角色!N$1,模板表头,0),0)</f>
        <v>BOSS模板</v>
      </c>
      <c r="O504" s="26" t="s">
        <v>38</v>
      </c>
      <c r="P504" s="26">
        <v>7</v>
      </c>
      <c r="Q504" s="26">
        <v>3</v>
      </c>
      <c r="R504" s="26">
        <f>VLOOKUP(P504,辅助表!$A$2:$B$10,2,FALSE)</f>
        <v>4</v>
      </c>
      <c r="S504" s="26" t="str">
        <f>VLOOKUP($L504,怪物模板!$A:$N,MATCH(角色!S$1,模板表头,0),0)</f>
        <v>horde</v>
      </c>
      <c r="T504" s="26" t="s">
        <v>176</v>
      </c>
      <c r="U504" s="26" t="s">
        <v>1200</v>
      </c>
      <c r="V504" s="26"/>
      <c r="Y504" s="26"/>
      <c r="Z504" s="26"/>
      <c r="AA504" s="26"/>
      <c r="AB504" s="26">
        <v>99</v>
      </c>
      <c r="AC504" s="26">
        <v>99</v>
      </c>
      <c r="AD504" s="26"/>
      <c r="AE504" s="26">
        <f t="shared" si="254"/>
        <v>3</v>
      </c>
      <c r="AF504" s="26">
        <f t="shared" si="255"/>
        <v>0</v>
      </c>
      <c r="AG504" s="26" t="str">
        <f>VLOOKUP($L504,怪物模板!$A:$N,MATCH(角色!AG$1,模板表头,0),0)</f>
        <v>tank.hate</v>
      </c>
      <c r="AH504" s="26">
        <f>IF(VLOOKUP($L504,怪物模板!$A:$N,MATCH(角色!AH$1,模板表头,0),0)=0,"",VLOOKUP($L504,怪物模板!$A:$N,MATCH(角色!AH$1,模板表头,0),0))</f>
        <v>11970401</v>
      </c>
      <c r="AI504" s="26">
        <f>IF(VLOOKUP($L504,怪物模板!$A:$N,MATCH(角色!AI$1,模板表头,0),0)=0,"",VLOOKUP($L504,怪物模板!$A:$N,MATCH(角色!AI$1,模板表头,0),0))</f>
        <v>11970402</v>
      </c>
      <c r="AJ504" s="26">
        <f>IF(VLOOKUP($L504,怪物模板!$A:$N,MATCH(角色!AJ$1,模板表头,0),0)=0,"",VLOOKUP($L504,怪物模板!$A:$N,MATCH(角色!AJ$1,模板表头,0),0))</f>
        <v>11970403</v>
      </c>
      <c r="AK504" s="26" t="str">
        <f>IF(VLOOKUP($L504,怪物模板!$A:$N,MATCH(角色!AK$1,模板表头,0),0)=0,"",VLOOKUP($L504,怪物模板!$A:$N,MATCH(角色!AK$1,模板表头,0),0))</f>
        <v/>
      </c>
      <c r="AL504" s="26" t="str">
        <f>IF(VLOOKUP($L504,怪物模板!$A:$N,MATCH(角色!AL$1,模板表头,0),0)=0,"",VLOOKUP($L504,怪物模板!$A:$N,MATCH(角色!AL$1,模板表头,0),0))</f>
        <v/>
      </c>
      <c r="AM504" s="26" t="str">
        <f>VLOOKUP($L504,怪物模板!$A:$N,MATCH(角色!AM$1,模板表头,0),0)</f>
        <v>ogre</v>
      </c>
      <c r="AN504" s="26">
        <v>1</v>
      </c>
      <c r="AO504" s="26">
        <v>1</v>
      </c>
      <c r="AP504" s="26"/>
      <c r="AQ504" s="26"/>
      <c r="AR504" s="26"/>
      <c r="AS504" s="26"/>
      <c r="AT504" s="26"/>
      <c r="AU504" s="26">
        <v>230021</v>
      </c>
      <c r="AV504" s="26"/>
      <c r="AW504" s="26"/>
      <c r="AX504" s="26"/>
      <c r="AY504" s="26"/>
      <c r="AZ504" s="26"/>
      <c r="BA504" s="26"/>
      <c r="BB504" s="26"/>
      <c r="BC504" s="26"/>
      <c r="BD504" s="26"/>
      <c r="BE504" s="26"/>
      <c r="BF504" s="26"/>
      <c r="BG504" s="26"/>
      <c r="BH504" s="26"/>
      <c r="BI504" s="26">
        <f t="shared" si="256"/>
        <v>5000</v>
      </c>
      <c r="BJ504" s="26">
        <f t="shared" si="257"/>
        <v>5000</v>
      </c>
      <c r="BK504" s="26"/>
      <c r="BL504" s="26"/>
      <c r="BM504" s="26">
        <v>20000</v>
      </c>
      <c r="BN504" s="26"/>
      <c r="BO504" s="26"/>
      <c r="BP504" s="26"/>
      <c r="BQ504" s="26"/>
      <c r="BR504" s="26"/>
      <c r="BS504" s="26"/>
      <c r="BT504" s="26"/>
      <c r="BU504" s="26" t="str">
        <f t="shared" ref="BU504:BU511" si="260">IF(OR(B504="骷髅战士",B504="骷髅法师"),-0.9,"")</f>
        <v/>
      </c>
      <c r="BV504" s="26"/>
      <c r="BW504" s="26"/>
      <c r="BX504" s="26"/>
      <c r="BY504" s="26"/>
      <c r="BZ504" s="26"/>
      <c r="CA504" s="26"/>
      <c r="CB504" s="26"/>
      <c r="CC504" s="26"/>
      <c r="CD504" s="26"/>
      <c r="CE504" s="26"/>
      <c r="CF504" s="26"/>
      <c r="CG504" s="26" t="str">
        <f t="shared" si="258"/>
        <v/>
      </c>
      <c r="CH504" s="26" t="str">
        <f t="shared" si="258"/>
        <v/>
      </c>
      <c r="CI504" s="26" t="str">
        <f t="shared" si="258"/>
        <v/>
      </c>
      <c r="CJ504" s="26" t="str">
        <f t="shared" si="258"/>
        <v/>
      </c>
      <c r="CK504" s="26" t="str">
        <f t="shared" si="258"/>
        <v/>
      </c>
      <c r="CL504" s="26" t="str">
        <f t="shared" si="258"/>
        <v/>
      </c>
      <c r="CM504" s="26" t="str">
        <f t="shared" si="258"/>
        <v/>
      </c>
      <c r="CN504" s="26" t="str">
        <f t="shared" si="258"/>
        <v/>
      </c>
      <c r="CO504" s="26" t="str">
        <f t="shared" si="258"/>
        <v/>
      </c>
    </row>
    <row r="505" spans="1:93" s="12" customFormat="1" ht="16.5" customHeight="1" x14ac:dyDescent="0.15">
      <c r="A505" s="26">
        <v>31038227</v>
      </c>
      <c r="B505" s="26" t="s">
        <v>1169</v>
      </c>
      <c r="C505" s="26" t="s">
        <v>1155</v>
      </c>
      <c r="D505" s="26">
        <v>15</v>
      </c>
      <c r="E505" s="26" t="str">
        <f t="shared" ref="E505:E521" si="261">E504</f>
        <v>guard3</v>
      </c>
      <c r="F505" s="26">
        <v>6</v>
      </c>
      <c r="G505" s="26" t="s">
        <v>105</v>
      </c>
      <c r="H505" s="26">
        <v>4</v>
      </c>
      <c r="I505" s="26" t="str">
        <f>VLOOKUP($L505,怪物模板!$A:$N,MATCH(角色!I$1,模板表头,0),0)</f>
        <v>mag</v>
      </c>
      <c r="J505" s="26"/>
      <c r="K505" s="26"/>
      <c r="L505" s="26" t="s">
        <v>1169</v>
      </c>
      <c r="M505" s="26" t="str">
        <f>VLOOKUP($L505,怪物模板!$A:$N,MATCH(角色!M$1,模板表头,0),0)</f>
        <v>无对应英雄</v>
      </c>
      <c r="N505" s="26" t="str">
        <f>VLOOKUP($L505,怪物模板!$A:$N,MATCH(角色!N$1,模板表头,0),0)</f>
        <v>统一模板</v>
      </c>
      <c r="O505" s="26" t="s">
        <v>38</v>
      </c>
      <c r="P505" s="26">
        <v>6</v>
      </c>
      <c r="Q505" s="26">
        <v>3</v>
      </c>
      <c r="R505" s="26">
        <f>VLOOKUP(P505,辅助表!$A$2:$B$10,2,FALSE)</f>
        <v>4</v>
      </c>
      <c r="S505" s="26" t="str">
        <f>VLOOKUP($L505,怪物模板!$A:$N,MATCH(角色!S$1,模板表头,0),0)</f>
        <v>chaos</v>
      </c>
      <c r="T505" s="26" t="s">
        <v>176</v>
      </c>
      <c r="U505" s="26" t="s">
        <v>1200</v>
      </c>
      <c r="V505" s="26"/>
      <c r="Y505" s="26"/>
      <c r="Z505" s="26"/>
      <c r="AA505" s="26"/>
      <c r="AB505" s="26">
        <v>99</v>
      </c>
      <c r="AC505" s="26">
        <v>99</v>
      </c>
      <c r="AD505" s="26"/>
      <c r="AE505" s="26">
        <f t="shared" si="254"/>
        <v>3</v>
      </c>
      <c r="AF505" s="26">
        <f t="shared" si="255"/>
        <v>0</v>
      </c>
      <c r="AG505" s="26" t="str">
        <f>VLOOKUP($L505,怪物模板!$A:$N,MATCH(角色!AG$1,模板表头,0),0)</f>
        <v>misc.5skills_friendly_ratio</v>
      </c>
      <c r="AH505" s="26">
        <f>IF(VLOOKUP($L505,怪物模板!$A:$N,MATCH(角色!AH$1,模板表头,0),0)=0,"",VLOOKUP($L505,怪物模板!$A:$N,MATCH(角色!AH$1,模板表头,0),0))</f>
        <v>11670201</v>
      </c>
      <c r="AI505" s="26">
        <f>IF(VLOOKUP($L505,怪物模板!$A:$N,MATCH(角色!AI$1,模板表头,0),0)=0,"",VLOOKUP($L505,怪物模板!$A:$N,MATCH(角色!AI$1,模板表头,0),0))</f>
        <v>11670202</v>
      </c>
      <c r="AJ505" s="26">
        <f>IF(VLOOKUP($L505,怪物模板!$A:$N,MATCH(角色!AJ$1,模板表头,0),0)=0,"",VLOOKUP($L505,怪物模板!$A:$N,MATCH(角色!AJ$1,模板表头,0),0))</f>
        <v>11670203</v>
      </c>
      <c r="AK505" s="26" t="str">
        <f>IF(VLOOKUP($L505,怪物模板!$A:$N,MATCH(角色!AK$1,模板表头,0),0)=0,"",VLOOKUP($L505,怪物模板!$A:$N,MATCH(角色!AK$1,模板表头,0),0))</f>
        <v/>
      </c>
      <c r="AL505" s="26" t="str">
        <f>IF(VLOOKUP($L505,怪物模板!$A:$N,MATCH(角色!AL$1,模板表头,0),0)=0,"",VLOOKUP($L505,怪物模板!$A:$N,MATCH(角色!AL$1,模板表头,0),0))</f>
        <v/>
      </c>
      <c r="AM505" s="26" t="str">
        <f>VLOOKUP($L505,怪物模板!$A:$N,MATCH(角色!AM$1,模板表头,0),0)</f>
        <v>scarlet_priest</v>
      </c>
      <c r="AN505" s="26">
        <v>1</v>
      </c>
      <c r="AO505" s="26">
        <v>1</v>
      </c>
      <c r="AP505" s="26"/>
      <c r="AQ505" s="26"/>
      <c r="AR505" s="26"/>
      <c r="AS505" s="26"/>
      <c r="AT505" s="26"/>
      <c r="AU505" s="26"/>
      <c r="AV505" s="26"/>
      <c r="AW505" s="26"/>
      <c r="AX505" s="26"/>
      <c r="AY505" s="26"/>
      <c r="AZ505" s="26"/>
      <c r="BA505" s="26"/>
      <c r="BB505" s="26"/>
      <c r="BC505" s="26"/>
      <c r="BD505" s="26"/>
      <c r="BE505" s="26"/>
      <c r="BF505" s="26"/>
      <c r="BG505" s="26"/>
      <c r="BH505" s="26"/>
      <c r="BI505" s="26">
        <f t="shared" si="256"/>
        <v>5000</v>
      </c>
      <c r="BJ505" s="26">
        <f t="shared" si="257"/>
        <v>5000</v>
      </c>
      <c r="BK505" s="26"/>
      <c r="BL505" s="26"/>
      <c r="BM505" s="26">
        <v>20000</v>
      </c>
      <c r="BN505" s="26"/>
      <c r="BO505" s="26"/>
      <c r="BP505" s="26"/>
      <c r="BQ505" s="26"/>
      <c r="BR505" s="26"/>
      <c r="BS505" s="26"/>
      <c r="BT505" s="26"/>
      <c r="BU505" s="26" t="str">
        <f t="shared" si="260"/>
        <v/>
      </c>
      <c r="BV505" s="26"/>
      <c r="BW505" s="26"/>
      <c r="BX505" s="26"/>
      <c r="BY505" s="26"/>
      <c r="BZ505" s="26"/>
      <c r="CA505" s="26"/>
      <c r="CB505" s="26"/>
      <c r="CC505" s="26"/>
      <c r="CD505" s="26"/>
      <c r="CE505" s="26"/>
      <c r="CF505" s="26"/>
      <c r="CG505" s="26" t="str">
        <f t="shared" si="258"/>
        <v/>
      </c>
      <c r="CH505" s="26" t="str">
        <f t="shared" si="258"/>
        <v/>
      </c>
      <c r="CI505" s="26" t="str">
        <f t="shared" si="258"/>
        <v/>
      </c>
      <c r="CJ505" s="26" t="str">
        <f t="shared" si="258"/>
        <v/>
      </c>
      <c r="CK505" s="26" t="str">
        <f t="shared" si="258"/>
        <v/>
      </c>
      <c r="CL505" s="26" t="str">
        <f t="shared" si="258"/>
        <v/>
      </c>
      <c r="CM505" s="26" t="str">
        <f t="shared" si="258"/>
        <v/>
      </c>
      <c r="CN505" s="26" t="str">
        <f t="shared" si="258"/>
        <v/>
      </c>
      <c r="CO505" s="26" t="str">
        <f t="shared" si="258"/>
        <v/>
      </c>
    </row>
    <row r="506" spans="1:93" s="12" customFormat="1" x14ac:dyDescent="0.15">
      <c r="A506" s="26">
        <v>31038228</v>
      </c>
      <c r="B506" s="26" t="s">
        <v>1170</v>
      </c>
      <c r="C506" s="26" t="s">
        <v>1155</v>
      </c>
      <c r="D506" s="26">
        <v>15</v>
      </c>
      <c r="E506" s="26" t="str">
        <f t="shared" si="261"/>
        <v>guard3</v>
      </c>
      <c r="F506" s="26">
        <v>6</v>
      </c>
      <c r="G506" s="26" t="s">
        <v>104</v>
      </c>
      <c r="H506" s="26">
        <v>2</v>
      </c>
      <c r="I506" s="26" t="str">
        <f>VLOOKUP($L506,怪物模板!$A:$N,MATCH(角色!I$1,模板表头,0),0)</f>
        <v>phy</v>
      </c>
      <c r="J506" s="26"/>
      <c r="K506" s="26"/>
      <c r="L506" s="26" t="s">
        <v>1170</v>
      </c>
      <c r="M506" s="26" t="str">
        <f>VLOOKUP($L506,怪物模板!$A:$N,MATCH(角色!M$1,模板表头,0),0)</f>
        <v>无对应英雄</v>
      </c>
      <c r="N506" s="26" t="str">
        <f>VLOOKUP($L506,怪物模板!$A:$N,MATCH(角色!N$1,模板表头,0),0)</f>
        <v>统一模板</v>
      </c>
      <c r="O506" s="26" t="s">
        <v>38</v>
      </c>
      <c r="P506" s="26">
        <v>5</v>
      </c>
      <c r="Q506" s="26">
        <v>3</v>
      </c>
      <c r="R506" s="26">
        <f>VLOOKUP(P506,辅助表!$A$2:$B$10,2,FALSE)</f>
        <v>3</v>
      </c>
      <c r="S506" s="26" t="str">
        <f>VLOOKUP($L506,怪物模板!$A:$N,MATCH(角色!S$1,模板表头,0),0)</f>
        <v>chaos</v>
      </c>
      <c r="T506" s="26" t="s">
        <v>185</v>
      </c>
      <c r="U506" s="26" t="s">
        <v>1200</v>
      </c>
      <c r="V506" s="26"/>
      <c r="Y506" s="26"/>
      <c r="Z506" s="26"/>
      <c r="AA506" s="26"/>
      <c r="AB506" s="26">
        <v>99</v>
      </c>
      <c r="AC506" s="26">
        <v>99</v>
      </c>
      <c r="AD506" s="26"/>
      <c r="AE506" s="26">
        <f t="shared" si="254"/>
        <v>3</v>
      </c>
      <c r="AF506" s="26">
        <f t="shared" si="255"/>
        <v>0</v>
      </c>
      <c r="AG506" s="26" t="str">
        <f>VLOOKUP($L506,怪物模板!$A:$N,MATCH(角色!AG$1,模板表头,0),0)</f>
        <v>misc.5skills</v>
      </c>
      <c r="AH506" s="26">
        <f>IF(VLOOKUP($L506,怪物模板!$A:$N,MATCH(角色!AH$1,模板表头,0),0)=0,"",VLOOKUP($L506,怪物模板!$A:$N,MATCH(角色!AH$1,模板表头,0),0))</f>
        <v>11980601</v>
      </c>
      <c r="AI506" s="26">
        <f>IF(VLOOKUP($L506,怪物模板!$A:$N,MATCH(角色!AI$1,模板表头,0),0)=0,"",VLOOKUP($L506,怪物模板!$A:$N,MATCH(角色!AI$1,模板表头,0),0))</f>
        <v>11999526</v>
      </c>
      <c r="AJ506" s="26" t="str">
        <f>IF(VLOOKUP($L506,怪物模板!$A:$N,MATCH(角色!AJ$1,模板表头,0),0)=0,"",VLOOKUP($L506,怪物模板!$A:$N,MATCH(角色!AJ$1,模板表头,0),0))</f>
        <v/>
      </c>
      <c r="AK506" s="26" t="str">
        <f>IF(VLOOKUP($L506,怪物模板!$A:$N,MATCH(角色!AK$1,模板表头,0),0)=0,"",VLOOKUP($L506,怪物模板!$A:$N,MATCH(角色!AK$1,模板表头,0),0))</f>
        <v/>
      </c>
      <c r="AL506" s="26" t="str">
        <f>IF(VLOOKUP($L506,怪物模板!$A:$N,MATCH(角色!AL$1,模板表头,0),0)=0,"",VLOOKUP($L506,怪物模板!$A:$N,MATCH(角色!AL$1,模板表头,0),0))</f>
        <v/>
      </c>
      <c r="AM506" s="26" t="str">
        <f>VLOOKUP($L506,怪物模板!$A:$N,MATCH(角色!AM$1,模板表头,0),0)</f>
        <v>scarlet_crusade_boss</v>
      </c>
      <c r="AN506" s="26">
        <f>IF(T506="monster",0.8,IF(T506="boss",1.3,IF(T506="entity",1,IF(T506="guard",1.5,1))))</f>
        <v>1</v>
      </c>
      <c r="AO506" s="26">
        <v>1</v>
      </c>
      <c r="AP506" s="26"/>
      <c r="AQ506" s="26"/>
      <c r="AR506" s="26"/>
      <c r="AS506" s="26"/>
      <c r="AT506" s="26"/>
      <c r="AU506" s="26"/>
      <c r="AV506" s="26"/>
      <c r="AW506" s="26"/>
      <c r="AX506" s="26"/>
      <c r="AY506" s="26"/>
      <c r="AZ506" s="26"/>
      <c r="BA506" s="26"/>
      <c r="BB506" s="26"/>
      <c r="BC506" s="26"/>
      <c r="BD506" s="26"/>
      <c r="BE506" s="26"/>
      <c r="BF506" s="26"/>
      <c r="BG506" s="26"/>
      <c r="BH506" s="26"/>
      <c r="BI506" s="26">
        <f t="shared" si="256"/>
        <v>5000</v>
      </c>
      <c r="BJ506" s="26">
        <f t="shared" si="257"/>
        <v>5000</v>
      </c>
      <c r="BK506" s="26"/>
      <c r="BL506" s="26"/>
      <c r="BM506" s="26">
        <v>20000</v>
      </c>
      <c r="BN506" s="26"/>
      <c r="BO506" s="26"/>
      <c r="BP506" s="26"/>
      <c r="BQ506" s="26"/>
      <c r="BR506" s="26"/>
      <c r="BS506" s="26"/>
      <c r="BT506" s="26"/>
      <c r="BU506" s="26" t="str">
        <f t="shared" si="260"/>
        <v/>
      </c>
      <c r="BV506" s="26"/>
      <c r="BW506" s="26"/>
      <c r="BX506" s="26"/>
      <c r="BY506" s="26"/>
      <c r="BZ506" s="26"/>
      <c r="CA506" s="26"/>
      <c r="CB506" s="26"/>
      <c r="CC506" s="26"/>
      <c r="CD506" s="26"/>
      <c r="CE506" s="26"/>
      <c r="CF506" s="26"/>
      <c r="CG506" s="26" t="str">
        <f t="shared" si="258"/>
        <v/>
      </c>
      <c r="CH506" s="26" t="str">
        <f t="shared" si="258"/>
        <v/>
      </c>
      <c r="CI506" s="26" t="str">
        <f t="shared" si="258"/>
        <v/>
      </c>
      <c r="CJ506" s="26" t="str">
        <f t="shared" si="258"/>
        <v/>
      </c>
      <c r="CK506" s="26" t="str">
        <f t="shared" si="258"/>
        <v/>
      </c>
      <c r="CL506" s="26" t="str">
        <f t="shared" si="258"/>
        <v/>
      </c>
      <c r="CM506" s="26" t="str">
        <f t="shared" si="258"/>
        <v/>
      </c>
      <c r="CN506" s="26" t="str">
        <f t="shared" si="258"/>
        <v/>
      </c>
      <c r="CO506" s="26" t="str">
        <f t="shared" si="258"/>
        <v/>
      </c>
    </row>
    <row r="507" spans="1:93" s="12" customFormat="1" x14ac:dyDescent="0.15">
      <c r="A507" s="26">
        <v>31038229</v>
      </c>
      <c r="B507" s="26" t="s">
        <v>164</v>
      </c>
      <c r="C507" s="26" t="s">
        <v>1155</v>
      </c>
      <c r="D507" s="26">
        <v>15</v>
      </c>
      <c r="E507" s="26" t="str">
        <f t="shared" si="261"/>
        <v>guard3</v>
      </c>
      <c r="F507" s="26">
        <v>6</v>
      </c>
      <c r="G507" s="26" t="s">
        <v>106</v>
      </c>
      <c r="H507" s="26">
        <v>4</v>
      </c>
      <c r="I507" s="26" t="str">
        <f>VLOOKUP($L507,怪物模板!$A:$N,MATCH(角色!I$1,模板表头,0),0)</f>
        <v>mag</v>
      </c>
      <c r="J507" s="26"/>
      <c r="K507" s="26"/>
      <c r="L507" s="26" t="s">
        <v>1171</v>
      </c>
      <c r="M507" s="26" t="str">
        <f>VLOOKUP($L507,怪物模板!$A:$N,MATCH(角色!M$1,模板表头,0),0)</f>
        <v>蛇头女妖</v>
      </c>
      <c r="N507" s="26" t="str">
        <f>VLOOKUP($L507,怪物模板!$A:$N,MATCH(角色!N$1,模板表头,0),0)</f>
        <v>BOSS特别4技能版，带禁锢技能，龙卷风必定击飞</v>
      </c>
      <c r="O507" s="26" t="s">
        <v>37</v>
      </c>
      <c r="P507" s="26">
        <v>4</v>
      </c>
      <c r="Q507" s="26">
        <v>3</v>
      </c>
      <c r="R507" s="26">
        <f>VLOOKUP(P507,辅助表!$A$2:$B$10,2,FALSE)</f>
        <v>3</v>
      </c>
      <c r="S507" s="26" t="str">
        <f>VLOOKUP($L507,怪物模板!$A:$N,MATCH(角色!S$1,模板表头,0),0)</f>
        <v>chaos</v>
      </c>
      <c r="T507" s="26" t="s">
        <v>27</v>
      </c>
      <c r="U507" s="26" t="s">
        <v>1201</v>
      </c>
      <c r="V507" s="26"/>
      <c r="Y507" s="26"/>
      <c r="Z507" s="26"/>
      <c r="AA507" s="26"/>
      <c r="AB507" s="26">
        <v>99</v>
      </c>
      <c r="AC507" s="26">
        <v>99</v>
      </c>
      <c r="AD507" s="26"/>
      <c r="AE507" s="26">
        <f t="shared" si="254"/>
        <v>20</v>
      </c>
      <c r="AF507" s="26">
        <f t="shared" si="255"/>
        <v>20</v>
      </c>
      <c r="AG507" s="26" t="str">
        <f>VLOOKUP($L507,怪物模板!$A:$N,MATCH(角色!AG$1,模板表头,0),0)</f>
        <v>misc.5skills</v>
      </c>
      <c r="AH507" s="26">
        <f>IF(VLOOKUP($L507,怪物模板!$A:$N,MATCH(角色!AH$1,模板表头,0),0)=0,"",VLOOKUP($L507,怪物模板!$A:$N,MATCH(角色!AH$1,模板表头,0),0))</f>
        <v>11660101</v>
      </c>
      <c r="AI507" s="26">
        <f>IF(VLOOKUP($L507,怪物模板!$A:$N,MATCH(角色!AI$1,模板表头,0),0)=0,"",VLOOKUP($L507,怪物模板!$A:$N,MATCH(角色!AI$1,模板表头,0),0))</f>
        <v>11999524</v>
      </c>
      <c r="AJ507" s="26">
        <f>IF(VLOOKUP($L507,怪物模板!$A:$N,MATCH(角色!AJ$1,模板表头,0),0)=0,"",VLOOKUP($L507,怪物模板!$A:$N,MATCH(角色!AJ$1,模板表头,0),0))</f>
        <v>11660103</v>
      </c>
      <c r="AK507" s="26">
        <f>IF(VLOOKUP($L507,怪物模板!$A:$N,MATCH(角色!AK$1,模板表头,0),0)=0,"",VLOOKUP($L507,怪物模板!$A:$N,MATCH(角色!AK$1,模板表头,0),0))</f>
        <v>11999529</v>
      </c>
      <c r="AL507" s="26">
        <f>IF(VLOOKUP($L507,怪物模板!$A:$N,MATCH(角色!AL$1,模板表头,0),0)=0,"",VLOOKUP($L507,怪物模板!$A:$N,MATCH(角色!AL$1,模板表头,0),0))</f>
        <v>11999525</v>
      </c>
      <c r="AM507" s="26" t="str">
        <f>VLOOKUP($L507,怪物模板!$A:$N,MATCH(角色!AM$1,模板表头,0),0)</f>
        <v>vashj_boss</v>
      </c>
      <c r="AN507" s="26">
        <v>1.5</v>
      </c>
      <c r="AO507" s="26">
        <v>1</v>
      </c>
      <c r="AP507" s="26"/>
      <c r="AQ507" s="26"/>
      <c r="AR507" s="26" t="s">
        <v>180</v>
      </c>
      <c r="AS507" s="26"/>
      <c r="AT507" s="26"/>
      <c r="AU507" s="26">
        <v>230011</v>
      </c>
      <c r="AV507" s="26"/>
      <c r="AW507" s="26"/>
      <c r="AX507" s="26"/>
      <c r="AY507" s="26"/>
      <c r="AZ507" s="26"/>
      <c r="BA507" s="26"/>
      <c r="BB507" s="26"/>
      <c r="BC507" s="26"/>
      <c r="BD507" s="26"/>
      <c r="BE507" s="26"/>
      <c r="BF507" s="26"/>
      <c r="BG507" s="26"/>
      <c r="BH507" s="26"/>
      <c r="BI507" s="26">
        <f t="shared" si="256"/>
        <v>-7000</v>
      </c>
      <c r="BJ507" s="26">
        <f t="shared" si="257"/>
        <v>10000</v>
      </c>
      <c r="BK507" s="26"/>
      <c r="BL507" s="26"/>
      <c r="BM507" s="26">
        <v>20000</v>
      </c>
      <c r="BN507" s="26"/>
      <c r="BO507" s="26"/>
      <c r="BP507" s="26"/>
      <c r="BQ507" s="26"/>
      <c r="BR507" s="26"/>
      <c r="BS507" s="26"/>
      <c r="BT507" s="26"/>
      <c r="BU507" s="26" t="str">
        <f t="shared" si="260"/>
        <v/>
      </c>
      <c r="BV507" s="26"/>
      <c r="BW507" s="26"/>
      <c r="BX507" s="26"/>
      <c r="BY507" s="26"/>
      <c r="BZ507" s="26"/>
      <c r="CA507" s="26"/>
      <c r="CB507" s="26"/>
      <c r="CC507" s="26"/>
      <c r="CD507" s="26"/>
      <c r="CE507" s="26"/>
      <c r="CF507" s="26"/>
      <c r="CG507" s="26">
        <f t="shared" si="258"/>
        <v>5000</v>
      </c>
      <c r="CH507" s="26">
        <f t="shared" si="258"/>
        <v>5000</v>
      </c>
      <c r="CI507" s="26">
        <f t="shared" si="258"/>
        <v>5000</v>
      </c>
      <c r="CJ507" s="26">
        <f t="shared" si="258"/>
        <v>5000</v>
      </c>
      <c r="CK507" s="26">
        <f t="shared" si="258"/>
        <v>5000</v>
      </c>
      <c r="CL507" s="26">
        <f t="shared" si="258"/>
        <v>5000</v>
      </c>
      <c r="CM507" s="26">
        <f t="shared" si="258"/>
        <v>5000</v>
      </c>
      <c r="CN507" s="26">
        <f t="shared" si="258"/>
        <v>5000</v>
      </c>
      <c r="CO507" s="26">
        <f t="shared" si="258"/>
        <v>5000</v>
      </c>
    </row>
    <row r="508" spans="1:93" s="12" customFormat="1" ht="16.5" customHeight="1" x14ac:dyDescent="0.15">
      <c r="A508" s="26">
        <v>31038231</v>
      </c>
      <c r="B508" s="26" t="s">
        <v>1177</v>
      </c>
      <c r="C508" s="26" t="s">
        <v>1156</v>
      </c>
      <c r="D508" s="26">
        <v>15</v>
      </c>
      <c r="E508" s="26" t="str">
        <f t="shared" si="261"/>
        <v>guard3</v>
      </c>
      <c r="F508" s="26">
        <v>7</v>
      </c>
      <c r="G508" s="26" t="s">
        <v>104</v>
      </c>
      <c r="H508" s="26">
        <v>2</v>
      </c>
      <c r="I508" s="26" t="str">
        <f>VLOOKUP($L508,怪物模板!$A:$N,MATCH(角色!I$1,模板表头,0),0)</f>
        <v>phy</v>
      </c>
      <c r="J508" s="26"/>
      <c r="K508" s="26"/>
      <c r="L508" s="26" t="s">
        <v>1177</v>
      </c>
      <c r="M508" s="26" t="str">
        <f>VLOOKUP($L508,怪物模板!$A:$N,MATCH(角色!M$1,模板表头,0),0)</f>
        <v>无对应英雄</v>
      </c>
      <c r="N508" s="26" t="str">
        <f>VLOOKUP($L508,怪物模板!$A:$N,MATCH(角色!N$1,模板表头,0),0)</f>
        <v>统一模板</v>
      </c>
      <c r="O508" s="26" t="s">
        <v>38</v>
      </c>
      <c r="P508" s="26">
        <v>1</v>
      </c>
      <c r="Q508" s="26">
        <v>1</v>
      </c>
      <c r="R508" s="26">
        <f>VLOOKUP(P508,辅助表!$A$2:$B$10,2,FALSE)</f>
        <v>1</v>
      </c>
      <c r="S508" s="26" t="str">
        <f>VLOOKUP($L508,怪物模板!$A:$N,MATCH(角色!S$1,模板表头,0),0)</f>
        <v>chaos</v>
      </c>
      <c r="T508" s="26" t="s">
        <v>39</v>
      </c>
      <c r="U508" s="26" t="s">
        <v>1200</v>
      </c>
      <c r="V508" s="26"/>
      <c r="Y508" s="26"/>
      <c r="Z508" s="26"/>
      <c r="AA508" s="26"/>
      <c r="AB508" s="26">
        <v>99</v>
      </c>
      <c r="AC508" s="26">
        <v>99</v>
      </c>
      <c r="AD508" s="26"/>
      <c r="AE508" s="26">
        <f t="shared" si="254"/>
        <v>3</v>
      </c>
      <c r="AF508" s="26">
        <f t="shared" si="255"/>
        <v>0</v>
      </c>
      <c r="AG508" s="26" t="str">
        <f>VLOOKUP($L508,怪物模板!$A:$N,MATCH(角色!AG$1,模板表头,0),0)</f>
        <v>misc.5skills_self_hp_ratio</v>
      </c>
      <c r="AH508" s="26">
        <f>IF(VLOOKUP($L508,怪物模板!$A:$N,MATCH(角色!AH$1,模板表头,0),0)=0,"",VLOOKUP($L508,怪物模板!$A:$N,MATCH(角色!AH$1,模板表头,0),0))</f>
        <v>11990101</v>
      </c>
      <c r="AI508" s="26">
        <f>IF(VLOOKUP($L508,怪物模板!$A:$N,MATCH(角色!AI$1,模板表头,0),0)=0,"",VLOOKUP($L508,怪物模板!$A:$N,MATCH(角色!AI$1,模板表头,0),0))</f>
        <v>11990102</v>
      </c>
      <c r="AJ508" s="26" t="str">
        <f>IF(VLOOKUP($L508,怪物模板!$A:$N,MATCH(角色!AJ$1,模板表头,0),0)=0,"",VLOOKUP($L508,怪物模板!$A:$N,MATCH(角色!AJ$1,模板表头,0),0))</f>
        <v/>
      </c>
      <c r="AK508" s="26" t="str">
        <f>IF(VLOOKUP($L508,怪物模板!$A:$N,MATCH(角色!AK$1,模板表头,0),0)=0,"",VLOOKUP($L508,怪物模板!$A:$N,MATCH(角色!AK$1,模板表头,0),0))</f>
        <v/>
      </c>
      <c r="AL508" s="26" t="str">
        <f>IF(VLOOKUP($L508,怪物模板!$A:$N,MATCH(角色!AL$1,模板表头,0),0)=0,"",VLOOKUP($L508,怪物模板!$A:$N,MATCH(角色!AL$1,模板表头,0),0))</f>
        <v/>
      </c>
      <c r="AM508" s="26" t="str">
        <f>VLOOKUP($L508,怪物模板!$A:$N,MATCH(角色!AM$1,模板表头,0),0)</f>
        <v>treant</v>
      </c>
      <c r="AN508" s="26">
        <f>IF(T508="monster",0.8,IF(T508="boss",1.3,IF(T508="entity",1,IF(T508="guard",1.5,1))))</f>
        <v>0.8</v>
      </c>
      <c r="AO508" s="26">
        <v>1</v>
      </c>
      <c r="AP508" s="26"/>
      <c r="AQ508" s="26"/>
      <c r="AR508" s="26"/>
      <c r="AS508" s="26"/>
      <c r="AT508" s="26"/>
      <c r="AU508" s="26"/>
      <c r="AV508" s="26"/>
      <c r="AW508" s="26"/>
      <c r="AX508" s="26"/>
      <c r="AY508" s="26"/>
      <c r="AZ508" s="26"/>
      <c r="BA508" s="26"/>
      <c r="BB508" s="26"/>
      <c r="BC508" s="26"/>
      <c r="BD508" s="26"/>
      <c r="BE508" s="26"/>
      <c r="BF508" s="26"/>
      <c r="BG508" s="26"/>
      <c r="BH508" s="26"/>
      <c r="BI508" s="26">
        <f t="shared" si="256"/>
        <v>5000</v>
      </c>
      <c r="BJ508" s="26">
        <f t="shared" si="257"/>
        <v>5000</v>
      </c>
      <c r="BK508" s="26"/>
      <c r="BL508" s="26"/>
      <c r="BM508" s="26">
        <v>20000</v>
      </c>
      <c r="BN508" s="26"/>
      <c r="BO508" s="26"/>
      <c r="BP508" s="26"/>
      <c r="BQ508" s="26"/>
      <c r="BR508" s="26"/>
      <c r="BS508" s="26"/>
      <c r="BT508" s="26"/>
      <c r="BU508" s="26" t="str">
        <f t="shared" si="260"/>
        <v/>
      </c>
      <c r="BV508" s="26"/>
      <c r="BW508" s="26"/>
      <c r="BX508" s="26"/>
      <c r="BY508" s="26"/>
      <c r="BZ508" s="26"/>
      <c r="CA508" s="26"/>
      <c r="CB508" s="26"/>
      <c r="CC508" s="26"/>
      <c r="CD508" s="26"/>
      <c r="CE508" s="26"/>
      <c r="CF508" s="26"/>
      <c r="CG508" s="26" t="str">
        <f t="shared" si="258"/>
        <v/>
      </c>
      <c r="CH508" s="26" t="str">
        <f t="shared" si="258"/>
        <v/>
      </c>
      <c r="CI508" s="26" t="str">
        <f t="shared" si="258"/>
        <v/>
      </c>
      <c r="CJ508" s="26" t="str">
        <f t="shared" si="258"/>
        <v/>
      </c>
      <c r="CK508" s="26" t="str">
        <f t="shared" si="258"/>
        <v/>
      </c>
      <c r="CL508" s="26" t="str">
        <f t="shared" si="258"/>
        <v/>
      </c>
      <c r="CM508" s="26" t="str">
        <f t="shared" si="258"/>
        <v/>
      </c>
      <c r="CN508" s="26" t="str">
        <f t="shared" si="258"/>
        <v/>
      </c>
      <c r="CO508" s="26" t="str">
        <f t="shared" si="258"/>
        <v/>
      </c>
    </row>
    <row r="509" spans="1:93" s="12" customFormat="1" x14ac:dyDescent="0.15">
      <c r="A509" s="26">
        <v>31038232</v>
      </c>
      <c r="B509" s="26" t="s">
        <v>1175</v>
      </c>
      <c r="C509" s="26" t="s">
        <v>1156</v>
      </c>
      <c r="D509" s="26">
        <v>15</v>
      </c>
      <c r="E509" s="26" t="str">
        <f t="shared" si="261"/>
        <v>guard3</v>
      </c>
      <c r="F509" s="26">
        <v>7</v>
      </c>
      <c r="G509" s="26" t="s">
        <v>105</v>
      </c>
      <c r="H509" s="26">
        <v>3</v>
      </c>
      <c r="I509" s="26" t="str">
        <f>VLOOKUP($L509,怪物模板!$A:$N,MATCH(角色!I$1,模板表头,0),0)</f>
        <v>phy</v>
      </c>
      <c r="J509" s="26"/>
      <c r="K509" s="26"/>
      <c r="L509" s="26" t="s">
        <v>1175</v>
      </c>
      <c r="M509" s="26" t="str">
        <f>VLOOKUP($L509,怪物模板!$A:$N,MATCH(角色!M$1,模板表头,0),0)</f>
        <v>无对应英雄</v>
      </c>
      <c r="N509" s="26" t="str">
        <f>VLOOKUP($L509,怪物模板!$A:$N,MATCH(角色!N$1,模板表头,0),0)</f>
        <v>同英雄技能</v>
      </c>
      <c r="O509" s="26" t="s">
        <v>38</v>
      </c>
      <c r="P509" s="26">
        <v>1</v>
      </c>
      <c r="Q509" s="26">
        <v>1</v>
      </c>
      <c r="R509" s="26">
        <f>VLOOKUP(P509,辅助表!$A$2:$B$10,2,FALSE)</f>
        <v>1</v>
      </c>
      <c r="S509" s="26" t="str">
        <f>VLOOKUP($L509,怪物模板!$A:$N,MATCH(角色!S$1,模板表头,0),0)</f>
        <v>horde</v>
      </c>
      <c r="T509" s="26" t="s">
        <v>39</v>
      </c>
      <c r="U509" s="26" t="s">
        <v>1200</v>
      </c>
      <c r="V509" s="26"/>
      <c r="Y509" s="26"/>
      <c r="Z509" s="26"/>
      <c r="AA509" s="26"/>
      <c r="AB509" s="26">
        <v>99</v>
      </c>
      <c r="AC509" s="26">
        <v>99</v>
      </c>
      <c r="AD509" s="26"/>
      <c r="AE509" s="26">
        <f t="shared" si="254"/>
        <v>3</v>
      </c>
      <c r="AF509" s="26">
        <f t="shared" si="255"/>
        <v>0</v>
      </c>
      <c r="AG509" s="26" t="str">
        <f>VLOOKUP($L509,怪物模板!$A:$N,MATCH(角色!AG$1,模板表头,0),0)</f>
        <v>misc.5skills_target_is_valid</v>
      </c>
      <c r="AH509" s="26">
        <f>IF(VLOOKUP($L509,怪物模板!$A:$N,MATCH(角色!AH$1,模板表头,0),0)=0,"",VLOOKUP($L509,怪物模板!$A:$N,MATCH(角色!AH$1,模板表头,0),0))</f>
        <v>11890201</v>
      </c>
      <c r="AI509" s="26">
        <f>IF(VLOOKUP($L509,怪物模板!$A:$N,MATCH(角色!AI$1,模板表头,0),0)=0,"",VLOOKUP($L509,怪物模板!$A:$N,MATCH(角色!AI$1,模板表头,0),0))</f>
        <v>11890202</v>
      </c>
      <c r="AJ509" s="26" t="str">
        <f>IF(VLOOKUP($L509,怪物模板!$A:$N,MATCH(角色!AJ$1,模板表头,0),0)=0,"",VLOOKUP($L509,怪物模板!$A:$N,MATCH(角色!AJ$1,模板表头,0),0))</f>
        <v/>
      </c>
      <c r="AK509" s="26" t="str">
        <f>IF(VLOOKUP($L509,怪物模板!$A:$N,MATCH(角色!AK$1,模板表头,0),0)=0,"",VLOOKUP($L509,怪物模板!$A:$N,MATCH(角色!AK$1,模板表头,0),0))</f>
        <v/>
      </c>
      <c r="AL509" s="26" t="str">
        <f>IF(VLOOKUP($L509,怪物模板!$A:$N,MATCH(角色!AL$1,模板表头,0),0)=0,"",VLOOKUP($L509,怪物模板!$A:$N,MATCH(角色!AL$1,模板表头,0),0))</f>
        <v/>
      </c>
      <c r="AM509" s="26" t="str">
        <f>VLOOKUP($L509,怪物模板!$A:$N,MATCH(角色!AM$1,模板表头,0),0)</f>
        <v>troll_hunter</v>
      </c>
      <c r="AN509" s="26">
        <f>IF(T509="monster",0.8,IF(T509="boss",1.3,IF(T509="entity",1,IF(T509="guard",1.5,1))))</f>
        <v>0.8</v>
      </c>
      <c r="AO509" s="26">
        <v>1</v>
      </c>
      <c r="AP509" s="26"/>
      <c r="AQ509" s="26"/>
      <c r="AR509" s="26"/>
      <c r="AS509" s="26"/>
      <c r="AT509" s="26"/>
      <c r="AU509" s="26"/>
      <c r="AV509" s="26"/>
      <c r="AW509" s="26"/>
      <c r="AX509" s="26"/>
      <c r="AY509" s="26"/>
      <c r="AZ509" s="26"/>
      <c r="BA509" s="26"/>
      <c r="BB509" s="26"/>
      <c r="BC509" s="26"/>
      <c r="BD509" s="26"/>
      <c r="BE509" s="26"/>
      <c r="BF509" s="26"/>
      <c r="BG509" s="26"/>
      <c r="BH509" s="26"/>
      <c r="BI509" s="26">
        <f t="shared" si="256"/>
        <v>5000</v>
      </c>
      <c r="BJ509" s="26">
        <f t="shared" si="257"/>
        <v>5000</v>
      </c>
      <c r="BK509" s="26"/>
      <c r="BL509" s="26"/>
      <c r="BM509" s="26">
        <v>20000</v>
      </c>
      <c r="BN509" s="26"/>
      <c r="BO509" s="26"/>
      <c r="BP509" s="26"/>
      <c r="BQ509" s="26"/>
      <c r="BR509" s="26"/>
      <c r="BS509" s="26"/>
      <c r="BT509" s="26"/>
      <c r="BU509" s="26" t="str">
        <f t="shared" si="260"/>
        <v/>
      </c>
      <c r="BV509" s="26"/>
      <c r="BW509" s="26"/>
      <c r="BX509" s="26"/>
      <c r="BY509" s="26"/>
      <c r="BZ509" s="26"/>
      <c r="CA509" s="26"/>
      <c r="CB509" s="26"/>
      <c r="CC509" s="26"/>
      <c r="CD509" s="26"/>
      <c r="CE509" s="26"/>
      <c r="CF509" s="26"/>
      <c r="CG509" s="26" t="str">
        <f t="shared" si="258"/>
        <v/>
      </c>
      <c r="CH509" s="26" t="str">
        <f t="shared" si="258"/>
        <v/>
      </c>
      <c r="CI509" s="26" t="str">
        <f t="shared" si="258"/>
        <v/>
      </c>
      <c r="CJ509" s="26" t="str">
        <f t="shared" si="258"/>
        <v/>
      </c>
      <c r="CK509" s="26" t="str">
        <f t="shared" si="258"/>
        <v/>
      </c>
      <c r="CL509" s="26" t="str">
        <f t="shared" si="258"/>
        <v/>
      </c>
      <c r="CM509" s="26" t="str">
        <f t="shared" si="258"/>
        <v/>
      </c>
      <c r="CN509" s="26" t="str">
        <f t="shared" si="258"/>
        <v/>
      </c>
      <c r="CO509" s="26" t="str">
        <f t="shared" si="258"/>
        <v/>
      </c>
    </row>
    <row r="510" spans="1:93" s="12" customFormat="1" ht="17.25" customHeight="1" x14ac:dyDescent="0.15">
      <c r="A510" s="26">
        <v>31038236</v>
      </c>
      <c r="B510" s="26" t="s">
        <v>1174</v>
      </c>
      <c r="C510" s="26" t="s">
        <v>1157</v>
      </c>
      <c r="D510" s="26">
        <v>16</v>
      </c>
      <c r="E510" s="26" t="str">
        <f t="shared" si="261"/>
        <v>guard3</v>
      </c>
      <c r="F510" s="26">
        <v>8</v>
      </c>
      <c r="G510" s="26" t="s">
        <v>104</v>
      </c>
      <c r="H510" s="26">
        <v>2</v>
      </c>
      <c r="I510" s="26" t="str">
        <f>VLOOKUP($L510,怪物模板!$A:$N,MATCH(角色!I$1,模板表头,0),0)</f>
        <v>phy</v>
      </c>
      <c r="J510" s="26"/>
      <c r="K510" s="26"/>
      <c r="L510" s="26" t="s">
        <v>1174</v>
      </c>
      <c r="M510" s="26" t="str">
        <f>VLOOKUP($L510,怪物模板!$A:$N,MATCH(角色!M$1,模板表头,0),0)</f>
        <v>无对应英雄</v>
      </c>
      <c r="N510" s="26" t="str">
        <f>VLOOKUP($L510,怪物模板!$A:$N,MATCH(角色!N$1,模板表头,0),0)</f>
        <v>统一模板</v>
      </c>
      <c r="O510" s="26" t="s">
        <v>38</v>
      </c>
      <c r="P510" s="26">
        <v>1</v>
      </c>
      <c r="Q510" s="26">
        <v>1</v>
      </c>
      <c r="R510" s="26">
        <f>VLOOKUP(P510,辅助表!$A$2:$B$10,2,FALSE)</f>
        <v>1</v>
      </c>
      <c r="S510" s="26" t="str">
        <f>VLOOKUP($L510,怪物模板!$A:$N,MATCH(角色!S$1,模板表头,0),0)</f>
        <v>chaos</v>
      </c>
      <c r="T510" s="26" t="s">
        <v>39</v>
      </c>
      <c r="U510" s="26" t="s">
        <v>1200</v>
      </c>
      <c r="V510" s="26"/>
      <c r="Y510" s="26"/>
      <c r="Z510" s="26"/>
      <c r="AA510" s="26"/>
      <c r="AB510" s="26">
        <v>99</v>
      </c>
      <c r="AC510" s="26">
        <v>99</v>
      </c>
      <c r="AD510" s="26"/>
      <c r="AE510" s="26">
        <f t="shared" si="254"/>
        <v>3</v>
      </c>
      <c r="AF510" s="26">
        <f t="shared" si="255"/>
        <v>0</v>
      </c>
      <c r="AG510" s="26" t="str">
        <f>VLOOKUP($L510,怪物模板!$A:$N,MATCH(角色!AG$1,模板表头,0),0)</f>
        <v>misc.5skills</v>
      </c>
      <c r="AH510" s="26">
        <f>IF(VLOOKUP($L510,怪物模板!$A:$N,MATCH(角色!AH$1,模板表头,0),0)=0,"",VLOOKUP($L510,怪物模板!$A:$N,MATCH(角色!AH$1,模板表头,0),0))</f>
        <v>11999026</v>
      </c>
      <c r="AI510" s="26">
        <f>IF(VLOOKUP($L510,怪物模板!$A:$N,MATCH(角色!AI$1,模板表头,0),0)=0,"",VLOOKUP($L510,怪物模板!$A:$N,MATCH(角色!AI$1,模板表头,0),0))</f>
        <v>11999027</v>
      </c>
      <c r="AJ510" s="26" t="str">
        <f>IF(VLOOKUP($L510,怪物模板!$A:$N,MATCH(角色!AJ$1,模板表头,0),0)=0,"",VLOOKUP($L510,怪物模板!$A:$N,MATCH(角色!AJ$1,模板表头,0),0))</f>
        <v/>
      </c>
      <c r="AK510" s="26" t="str">
        <f>IF(VLOOKUP($L510,怪物模板!$A:$N,MATCH(角色!AK$1,模板表头,0),0)=0,"",VLOOKUP($L510,怪物模板!$A:$N,MATCH(角色!AK$1,模板表头,0),0))</f>
        <v/>
      </c>
      <c r="AL510" s="26" t="str">
        <f>IF(VLOOKUP($L510,怪物模板!$A:$N,MATCH(角色!AL$1,模板表头,0),0)=0,"",VLOOKUP($L510,怪物模板!$A:$N,MATCH(角色!AL$1,模板表头,0),0))</f>
        <v/>
      </c>
      <c r="AM510" s="26" t="str">
        <f>VLOOKUP($L510,怪物模板!$A:$N,MATCH(角色!AM$1,模板表头,0),0)</f>
        <v>spider</v>
      </c>
      <c r="AN510" s="26">
        <f>IF(T510="monster",0.8,IF(T510="boss",1.3,IF(T510="entity",1,IF(T510="guard",1.5,1))))</f>
        <v>0.8</v>
      </c>
      <c r="AO510" s="26">
        <v>1</v>
      </c>
      <c r="AP510" s="26"/>
      <c r="AQ510" s="26"/>
      <c r="AR510" s="26"/>
      <c r="AS510" s="26"/>
      <c r="AT510" s="26"/>
      <c r="AU510" s="26"/>
      <c r="AV510" s="26"/>
      <c r="AW510" s="26"/>
      <c r="AX510" s="26"/>
      <c r="AY510" s="26"/>
      <c r="AZ510" s="26"/>
      <c r="BA510" s="26"/>
      <c r="BB510" s="26"/>
      <c r="BC510" s="26"/>
      <c r="BD510" s="26"/>
      <c r="BE510" s="26"/>
      <c r="BF510" s="26"/>
      <c r="BG510" s="26"/>
      <c r="BH510" s="26"/>
      <c r="BI510" s="26">
        <f t="shared" si="256"/>
        <v>5000</v>
      </c>
      <c r="BJ510" s="26">
        <f t="shared" si="257"/>
        <v>5000</v>
      </c>
      <c r="BK510" s="26"/>
      <c r="BL510" s="26"/>
      <c r="BM510" s="26">
        <v>20000</v>
      </c>
      <c r="BN510" s="26"/>
      <c r="BO510" s="26"/>
      <c r="BP510" s="26"/>
      <c r="BQ510" s="26"/>
      <c r="BR510" s="26"/>
      <c r="BS510" s="26"/>
      <c r="BT510" s="26"/>
      <c r="BU510" s="26" t="str">
        <f t="shared" si="260"/>
        <v/>
      </c>
      <c r="BV510" s="26"/>
      <c r="BW510" s="26"/>
      <c r="BX510" s="26"/>
      <c r="BY510" s="26"/>
      <c r="BZ510" s="26"/>
      <c r="CA510" s="26"/>
      <c r="CB510" s="26"/>
      <c r="CC510" s="26"/>
      <c r="CD510" s="26"/>
      <c r="CE510" s="26"/>
      <c r="CF510" s="26"/>
      <c r="CG510" s="26" t="str">
        <f t="shared" si="258"/>
        <v/>
      </c>
      <c r="CH510" s="26" t="str">
        <f t="shared" si="258"/>
        <v/>
      </c>
      <c r="CI510" s="26" t="str">
        <f t="shared" si="258"/>
        <v/>
      </c>
      <c r="CJ510" s="26" t="str">
        <f t="shared" si="258"/>
        <v/>
      </c>
      <c r="CK510" s="26" t="str">
        <f t="shared" si="258"/>
        <v/>
      </c>
      <c r="CL510" s="26" t="str">
        <f t="shared" si="258"/>
        <v/>
      </c>
      <c r="CM510" s="26" t="str">
        <f t="shared" si="258"/>
        <v/>
      </c>
      <c r="CN510" s="26" t="str">
        <f t="shared" si="258"/>
        <v/>
      </c>
      <c r="CO510" s="26" t="str">
        <f t="shared" si="258"/>
        <v/>
      </c>
    </row>
    <row r="511" spans="1:93" s="12" customFormat="1" x14ac:dyDescent="0.15">
      <c r="A511" s="26">
        <v>31038237</v>
      </c>
      <c r="B511" s="26" t="s">
        <v>1179</v>
      </c>
      <c r="C511" s="26" t="s">
        <v>1157</v>
      </c>
      <c r="D511" s="26">
        <v>16</v>
      </c>
      <c r="E511" s="26" t="str">
        <f t="shared" si="261"/>
        <v>guard3</v>
      </c>
      <c r="F511" s="26">
        <v>8</v>
      </c>
      <c r="G511" s="26" t="s">
        <v>104</v>
      </c>
      <c r="H511" s="26">
        <v>3</v>
      </c>
      <c r="I511" s="26" t="str">
        <f>VLOOKUP($L511,怪物模板!$A:$N,MATCH(角色!I$1,模板表头,0),0)</f>
        <v>phy</v>
      </c>
      <c r="J511" s="26"/>
      <c r="K511" s="26"/>
      <c r="L511" s="26" t="s">
        <v>1163</v>
      </c>
      <c r="M511" s="26" t="str">
        <f>VLOOKUP($L511,怪物模板!$A:$N,MATCH(角色!M$1,模板表头,0),0)</f>
        <v>精灵游侠</v>
      </c>
      <c r="N511" s="26" t="str">
        <f>VLOOKUP($L511,怪物模板!$A:$N,MATCH(角色!N$1,模板表头,0),0)</f>
        <v>关卡12-3，4技能BOSS版</v>
      </c>
      <c r="O511" s="26" t="s">
        <v>38</v>
      </c>
      <c r="P511" s="26">
        <v>1</v>
      </c>
      <c r="Q511" s="26">
        <v>1</v>
      </c>
      <c r="R511" s="26">
        <f>VLOOKUP(P511,辅助表!$A$2:$B$10,2,FALSE)</f>
        <v>1</v>
      </c>
      <c r="S511" s="26" t="str">
        <f>VLOOKUP($L511,怪物模板!$A:$N,MATCH(角色!S$1,模板表头,0),0)</f>
        <v>alliance</v>
      </c>
      <c r="T511" s="26" t="s">
        <v>39</v>
      </c>
      <c r="U511" s="26" t="s">
        <v>1200</v>
      </c>
      <c r="V511" s="26"/>
      <c r="Y511" s="26"/>
      <c r="Z511" s="26"/>
      <c r="AA511" s="26"/>
      <c r="AB511" s="26">
        <v>99</v>
      </c>
      <c r="AC511" s="26">
        <v>99</v>
      </c>
      <c r="AD511" s="26"/>
      <c r="AE511" s="26">
        <f t="shared" si="254"/>
        <v>3</v>
      </c>
      <c r="AF511" s="26">
        <f t="shared" si="255"/>
        <v>0</v>
      </c>
      <c r="AG511" s="26" t="str">
        <f>VLOOKUP($L511,怪物模板!$A:$N,MATCH(角色!AG$1,模板表头,0),0)</f>
        <v>misc.5skills</v>
      </c>
      <c r="AH511" s="26">
        <f>IF(VLOOKUP($L511,怪物模板!$A:$N,MATCH(角色!AH$1,模板表头,0),0)=0,"",VLOOKUP($L511,怪物模板!$A:$N,MATCH(角色!AH$1,模板表头,0),0))</f>
        <v>11780301</v>
      </c>
      <c r="AI511" s="26">
        <f>IF(VLOOKUP($L511,怪物模板!$A:$N,MATCH(角色!AI$1,模板表头,0),0)=0,"",VLOOKUP($L511,怪物模板!$A:$N,MATCH(角色!AI$1,模板表头,0),0))</f>
        <v>11780302</v>
      </c>
      <c r="AJ511" s="26">
        <f>IF(VLOOKUP($L511,怪物模板!$A:$N,MATCH(角色!AJ$1,模板表头,0),0)=0,"",VLOOKUP($L511,怪物模板!$A:$N,MATCH(角色!AJ$1,模板表头,0),0))</f>
        <v>11780303</v>
      </c>
      <c r="AK511" s="26">
        <f>IF(VLOOKUP($L511,怪物模板!$A:$N,MATCH(角色!AK$1,模板表头,0),0)=0,"",VLOOKUP($L511,怪物模板!$A:$N,MATCH(角色!AK$1,模板表头,0),0))</f>
        <v>11780304</v>
      </c>
      <c r="AL511" s="26" t="str">
        <f>IF(VLOOKUP($L511,怪物模板!$A:$N,MATCH(角色!AL$1,模板表头,0),0)=0,"",VLOOKUP($L511,怪物模板!$A:$N,MATCH(角色!AL$1,模板表头,0),0))</f>
        <v/>
      </c>
      <c r="AM511" s="26" t="str">
        <f>VLOOKUP($L511,怪物模板!$A:$N,MATCH(角色!AM$1,模板表头,0),0)</f>
        <v>elf_assassin_npc</v>
      </c>
      <c r="AN511" s="26">
        <f>IF(T511="monster",0.8,IF(T511="boss",1.3,IF(T511="entity",1,IF(T511="guard",1.5,1))))</f>
        <v>0.8</v>
      </c>
      <c r="AO511" s="26">
        <v>1</v>
      </c>
      <c r="AP511" s="26"/>
      <c r="AQ511" s="26"/>
      <c r="AR511" s="26"/>
      <c r="AS511" s="26"/>
      <c r="AT511" s="26"/>
      <c r="AU511" s="26"/>
      <c r="AV511" s="26"/>
      <c r="AW511" s="26"/>
      <c r="AX511" s="26"/>
      <c r="AY511" s="26"/>
      <c r="AZ511" s="26"/>
      <c r="BA511" s="26"/>
      <c r="BB511" s="26"/>
      <c r="BC511" s="26"/>
      <c r="BD511" s="26"/>
      <c r="BE511" s="26"/>
      <c r="BF511" s="26"/>
      <c r="BG511" s="26"/>
      <c r="BH511" s="26"/>
      <c r="BI511" s="26">
        <f t="shared" si="256"/>
        <v>5000</v>
      </c>
      <c r="BJ511" s="26">
        <f t="shared" si="257"/>
        <v>5000</v>
      </c>
      <c r="BK511" s="26"/>
      <c r="BL511" s="26"/>
      <c r="BM511" s="26">
        <v>20000</v>
      </c>
      <c r="BN511" s="26"/>
      <c r="BO511" s="26"/>
      <c r="BP511" s="26"/>
      <c r="BQ511" s="26"/>
      <c r="BR511" s="26"/>
      <c r="BS511" s="26"/>
      <c r="BT511" s="26"/>
      <c r="BU511" s="26" t="str">
        <f t="shared" si="260"/>
        <v/>
      </c>
      <c r="BV511" s="26"/>
      <c r="BW511" s="26"/>
      <c r="BX511" s="26"/>
      <c r="BY511" s="26"/>
      <c r="BZ511" s="26"/>
      <c r="CA511" s="26"/>
      <c r="CB511" s="26"/>
      <c r="CC511" s="26"/>
      <c r="CD511" s="26"/>
      <c r="CE511" s="26"/>
      <c r="CF511" s="26"/>
      <c r="CG511" s="26" t="str">
        <f t="shared" si="258"/>
        <v/>
      </c>
      <c r="CH511" s="26" t="str">
        <f t="shared" si="258"/>
        <v/>
      </c>
      <c r="CI511" s="26" t="str">
        <f t="shared" si="258"/>
        <v/>
      </c>
      <c r="CJ511" s="26" t="str">
        <f t="shared" si="258"/>
        <v/>
      </c>
      <c r="CK511" s="26" t="str">
        <f t="shared" si="258"/>
        <v/>
      </c>
      <c r="CL511" s="26" t="str">
        <f t="shared" si="258"/>
        <v/>
      </c>
      <c r="CM511" s="26" t="str">
        <f t="shared" si="258"/>
        <v/>
      </c>
      <c r="CN511" s="26" t="str">
        <f t="shared" si="258"/>
        <v/>
      </c>
      <c r="CO511" s="26" t="str">
        <f t="shared" si="258"/>
        <v/>
      </c>
    </row>
    <row r="512" spans="1:93" s="12" customFormat="1" ht="17.25" customHeight="1" x14ac:dyDescent="0.15">
      <c r="A512" s="26">
        <v>31038238</v>
      </c>
      <c r="B512" s="26" t="s">
        <v>164</v>
      </c>
      <c r="C512" s="26" t="s">
        <v>1157</v>
      </c>
      <c r="D512" s="26">
        <v>16</v>
      </c>
      <c r="E512" s="26" t="str">
        <f t="shared" si="261"/>
        <v>guard3</v>
      </c>
      <c r="F512" s="26">
        <v>8</v>
      </c>
      <c r="G512" s="26" t="s">
        <v>105</v>
      </c>
      <c r="H512" s="26">
        <v>4</v>
      </c>
      <c r="I512" s="26" t="str">
        <f>VLOOKUP($L512,怪物模板!$A:$N,MATCH(角色!I$1,模板表头,0),0)</f>
        <v>mag</v>
      </c>
      <c r="J512" s="26"/>
      <c r="K512" s="26"/>
      <c r="L512" s="26" t="s">
        <v>164</v>
      </c>
      <c r="M512" s="26" t="str">
        <f>VLOOKUP($L512,怪物模板!$A:$N,MATCH(角色!M$1,模板表头,0),0)</f>
        <v>蛇头女妖</v>
      </c>
      <c r="N512" s="26" t="str">
        <f>VLOOKUP($L512,怪物模板!$A:$N,MATCH(角色!N$1,模板表头,0),0)</f>
        <v>同英雄技能</v>
      </c>
      <c r="O512" s="26" t="s">
        <v>37</v>
      </c>
      <c r="P512" s="26">
        <v>4</v>
      </c>
      <c r="Q512" s="26">
        <v>3</v>
      </c>
      <c r="R512" s="26">
        <v>3</v>
      </c>
      <c r="S512" s="26" t="str">
        <f>VLOOKUP($L512,怪物模板!$A:$N,MATCH(角色!S$1,模板表头,0),0)</f>
        <v>chaos</v>
      </c>
      <c r="T512" s="26" t="s">
        <v>95</v>
      </c>
      <c r="U512" s="26" t="s">
        <v>1200</v>
      </c>
      <c r="V512" s="26"/>
      <c r="Y512" s="26"/>
      <c r="Z512" s="26"/>
      <c r="AA512" s="26"/>
      <c r="AB512" s="26">
        <v>99</v>
      </c>
      <c r="AC512" s="26">
        <v>99</v>
      </c>
      <c r="AD512" s="26"/>
      <c r="AE512" s="26">
        <f t="shared" si="254"/>
        <v>3</v>
      </c>
      <c r="AF512" s="26">
        <f t="shared" si="255"/>
        <v>0</v>
      </c>
      <c r="AG512" s="26" t="str">
        <f>VLOOKUP($L512,怪物模板!$A:$N,MATCH(角色!AG$1,模板表头,0),0)</f>
        <v>misc.5skills</v>
      </c>
      <c r="AH512" s="26">
        <f>IF(VLOOKUP($L512,怪物模板!$A:$N,MATCH(角色!AH$1,模板表头,0),0)=0,"",VLOOKUP($L512,怪物模板!$A:$N,MATCH(角色!AH$1,模板表头,0),0))</f>
        <v>11660101</v>
      </c>
      <c r="AI512" s="26">
        <f>IF(VLOOKUP($L512,怪物模板!$A:$N,MATCH(角色!AI$1,模板表头,0),0)=0,"",VLOOKUP($L512,怪物模板!$A:$N,MATCH(角色!AI$1,模板表头,0),0))</f>
        <v>11660102</v>
      </c>
      <c r="AJ512" s="26">
        <f>IF(VLOOKUP($L512,怪物模板!$A:$N,MATCH(角色!AJ$1,模板表头,0),0)=0,"",VLOOKUP($L512,怪物模板!$A:$N,MATCH(角色!AJ$1,模板表头,0),0))</f>
        <v>11660103</v>
      </c>
      <c r="AK512" s="26">
        <f>IF(VLOOKUP($L512,怪物模板!$A:$N,MATCH(角色!AK$1,模板表头,0),0)=0,"",VLOOKUP($L512,怪物模板!$A:$N,MATCH(角色!AK$1,模板表头,0),0))</f>
        <v>11660104</v>
      </c>
      <c r="AL512" s="26" t="str">
        <f>IF(VLOOKUP($L512,怪物模板!$A:$N,MATCH(角色!AL$1,模板表头,0),0)=0,"",VLOOKUP($L512,怪物模板!$A:$N,MATCH(角色!AL$1,模板表头,0),0))</f>
        <v/>
      </c>
      <c r="AM512" s="26" t="str">
        <f>VLOOKUP($L512,怪物模板!$A:$N,MATCH(角色!AM$1,模板表头,0),0)</f>
        <v>vashj_npc</v>
      </c>
      <c r="AN512" s="26">
        <v>1</v>
      </c>
      <c r="AO512" s="26">
        <v>1</v>
      </c>
      <c r="AP512" s="26"/>
      <c r="AQ512" s="26"/>
      <c r="AR512" s="26"/>
      <c r="AS512" s="26"/>
      <c r="AT512" s="26"/>
      <c r="AU512" s="26">
        <v>230011</v>
      </c>
      <c r="AV512" s="26"/>
      <c r="AW512" s="26"/>
      <c r="AX512" s="26"/>
      <c r="AY512" s="26"/>
      <c r="AZ512" s="26"/>
      <c r="BA512" s="26"/>
      <c r="BB512" s="26"/>
      <c r="BC512" s="26"/>
      <c r="BD512" s="26"/>
      <c r="BE512" s="26"/>
      <c r="BF512" s="26"/>
      <c r="BG512" s="26"/>
      <c r="BH512" s="26"/>
      <c r="BI512" s="26">
        <f t="shared" si="256"/>
        <v>5000</v>
      </c>
      <c r="BJ512" s="26">
        <f t="shared" si="257"/>
        <v>5000</v>
      </c>
      <c r="BK512" s="26"/>
      <c r="BL512" s="26"/>
      <c r="BM512" s="26">
        <v>20000</v>
      </c>
      <c r="BN512" s="26"/>
      <c r="BO512" s="26"/>
      <c r="BP512" s="26"/>
      <c r="BQ512" s="26"/>
      <c r="BR512" s="26"/>
      <c r="BS512" s="26"/>
      <c r="BT512" s="26"/>
      <c r="BU512" s="26" t="s">
        <v>268</v>
      </c>
      <c r="BV512" s="26"/>
      <c r="BW512" s="26"/>
      <c r="BX512" s="26"/>
      <c r="BY512" s="26"/>
      <c r="BZ512" s="26"/>
      <c r="CA512" s="26"/>
      <c r="CB512" s="26"/>
      <c r="CC512" s="26"/>
      <c r="CD512" s="26"/>
      <c r="CE512" s="26"/>
      <c r="CF512" s="26"/>
      <c r="CG512" s="26">
        <v>5000</v>
      </c>
      <c r="CH512" s="26">
        <v>5000</v>
      </c>
      <c r="CI512" s="26">
        <v>5000</v>
      </c>
      <c r="CJ512" s="26">
        <v>5000</v>
      </c>
      <c r="CK512" s="26">
        <v>5000</v>
      </c>
      <c r="CL512" s="26">
        <v>5000</v>
      </c>
      <c r="CM512" s="26">
        <v>5000</v>
      </c>
      <c r="CN512" s="26">
        <v>5000</v>
      </c>
      <c r="CO512" s="26">
        <v>5000</v>
      </c>
    </row>
    <row r="513" spans="1:93" s="12" customFormat="1" x14ac:dyDescent="0.15">
      <c r="A513" s="26">
        <v>31038239</v>
      </c>
      <c r="B513" s="26" t="s">
        <v>1190</v>
      </c>
      <c r="C513" s="26" t="s">
        <v>1157</v>
      </c>
      <c r="D513" s="26">
        <v>16</v>
      </c>
      <c r="E513" s="26" t="str">
        <f>E510</f>
        <v>guard3</v>
      </c>
      <c r="F513" s="26">
        <v>8</v>
      </c>
      <c r="G513" s="26" t="s">
        <v>106</v>
      </c>
      <c r="H513" s="26">
        <v>2</v>
      </c>
      <c r="I513" s="26" t="str">
        <f>VLOOKUP($L513,怪物模板!$A:$N,MATCH(角色!I$1,模板表头,0),0)</f>
        <v>phy</v>
      </c>
      <c r="J513" s="26"/>
      <c r="K513" s="26"/>
      <c r="L513" s="26" t="s">
        <v>407</v>
      </c>
      <c r="M513" s="26" t="str">
        <f>VLOOKUP($L513,怪物模板!$A:$N,MATCH(角色!M$1,模板表头,0),0)</f>
        <v>无对应英雄</v>
      </c>
      <c r="N513" s="26" t="str">
        <f>VLOOKUP($L513,怪物模板!$A:$N,MATCH(角色!N$1,模板表头,0),0)</f>
        <v>特别BOSS版</v>
      </c>
      <c r="O513" s="26" t="s">
        <v>38</v>
      </c>
      <c r="P513" s="26">
        <v>5</v>
      </c>
      <c r="Q513" s="26">
        <v>3</v>
      </c>
      <c r="R513" s="26">
        <v>3</v>
      </c>
      <c r="S513" s="26" t="str">
        <f>VLOOKUP($L513,怪物模板!$A:$N,MATCH(角色!S$1,模板表头,0),0)</f>
        <v>horde</v>
      </c>
      <c r="T513" s="26" t="s">
        <v>106</v>
      </c>
      <c r="U513" s="26" t="s">
        <v>267</v>
      </c>
      <c r="V513" s="26"/>
      <c r="Y513" s="26"/>
      <c r="Z513" s="26"/>
      <c r="AA513" s="26"/>
      <c r="AB513" s="26">
        <v>99</v>
      </c>
      <c r="AC513" s="26">
        <v>99</v>
      </c>
      <c r="AD513" s="26"/>
      <c r="AE513" s="26">
        <f t="shared" si="254"/>
        <v>20</v>
      </c>
      <c r="AF513" s="26">
        <f t="shared" si="255"/>
        <v>20</v>
      </c>
      <c r="AG513" s="26" t="str">
        <f>VLOOKUP($L513,怪物模板!$A:$N,MATCH(角色!AG$1,模板表头,0),0)</f>
        <v>melee.taranzhu</v>
      </c>
      <c r="AH513" s="26">
        <f>IF(VLOOKUP($L513,怪物模板!$A:$N,MATCH(角色!AH$1,模板表头,0),0)=0,"",VLOOKUP($L513,怪物模板!$A:$N,MATCH(角色!AH$1,模板表头,0),0))</f>
        <v>11999548</v>
      </c>
      <c r="AI513" s="26">
        <f>IF(VLOOKUP($L513,怪物模板!$A:$N,MATCH(角色!AI$1,模板表头,0),0)=0,"",VLOOKUP($L513,怪物模板!$A:$N,MATCH(角色!AI$1,模板表头,0),0))</f>
        <v>11999522</v>
      </c>
      <c r="AJ513" s="26">
        <f>IF(VLOOKUP($L513,怪物模板!$A:$N,MATCH(角色!AJ$1,模板表头,0),0)=0,"",VLOOKUP($L513,怪物模板!$A:$N,MATCH(角色!AJ$1,模板表头,0),0))</f>
        <v>11999523</v>
      </c>
      <c r="AK513" s="26">
        <f>IF(VLOOKUP($L513,怪物模板!$A:$N,MATCH(角色!AK$1,模板表头,0),0)=0,"",VLOOKUP($L513,怪物模板!$A:$N,MATCH(角色!AK$1,模板表头,0),0))</f>
        <v>11999505</v>
      </c>
      <c r="AL513" s="26" t="str">
        <f>IF(VLOOKUP($L513,怪物模板!$A:$N,MATCH(角色!AL$1,模板表头,0),0)=0,"",VLOOKUP($L513,怪物模板!$A:$N,MATCH(角色!AL$1,模板表头,0),0))</f>
        <v/>
      </c>
      <c r="AM513" s="26" t="str">
        <f>VLOOKUP($L513,怪物模板!$A:$N,MATCH(角色!AM$1,模板表头,0),0)</f>
        <v>taranzhu_boss</v>
      </c>
      <c r="AN513" s="26">
        <v>1.5</v>
      </c>
      <c r="AO513" s="26">
        <v>1</v>
      </c>
      <c r="AP513" s="26"/>
      <c r="AQ513" s="26"/>
      <c r="AR513" s="26"/>
      <c r="AS513" s="26"/>
      <c r="AT513" s="26"/>
      <c r="AU513" s="26">
        <v>230021</v>
      </c>
      <c r="AV513" s="26"/>
      <c r="AW513" s="26"/>
      <c r="AX513" s="26"/>
      <c r="AY513" s="26"/>
      <c r="AZ513" s="26"/>
      <c r="BA513" s="26"/>
      <c r="BB513" s="26"/>
      <c r="BC513" s="26"/>
      <c r="BD513" s="26"/>
      <c r="BE513" s="26"/>
      <c r="BF513" s="26"/>
      <c r="BG513" s="26"/>
      <c r="BH513" s="26"/>
      <c r="BI513" s="26">
        <f t="shared" si="256"/>
        <v>-7000</v>
      </c>
      <c r="BJ513" s="26">
        <f t="shared" si="257"/>
        <v>10000</v>
      </c>
      <c r="BK513" s="26"/>
      <c r="BL513" s="26"/>
      <c r="BM513" s="26">
        <v>20000</v>
      </c>
      <c r="BN513" s="26"/>
      <c r="BO513" s="26"/>
      <c r="BP513" s="26"/>
      <c r="BQ513" s="26"/>
      <c r="BR513" s="26"/>
      <c r="BS513" s="26"/>
      <c r="BT513" s="26"/>
      <c r="BU513" s="26" t="s">
        <v>268</v>
      </c>
      <c r="BV513" s="26"/>
      <c r="BW513" s="26"/>
      <c r="BX513" s="26"/>
      <c r="BY513" s="26"/>
      <c r="BZ513" s="26"/>
      <c r="CA513" s="26"/>
      <c r="CB513" s="26"/>
      <c r="CC513" s="26"/>
      <c r="CD513" s="26"/>
      <c r="CE513" s="26"/>
      <c r="CF513" s="26"/>
      <c r="CG513" s="26">
        <v>5000</v>
      </c>
      <c r="CH513" s="26">
        <v>5000</v>
      </c>
      <c r="CI513" s="26">
        <v>5000</v>
      </c>
      <c r="CJ513" s="26">
        <v>5000</v>
      </c>
      <c r="CK513" s="26">
        <v>5000</v>
      </c>
      <c r="CL513" s="26">
        <v>5000</v>
      </c>
      <c r="CM513" s="26">
        <v>5000</v>
      </c>
      <c r="CN513" s="26">
        <v>5000</v>
      </c>
      <c r="CO513" s="26">
        <v>5000</v>
      </c>
    </row>
    <row r="514" spans="1:93" s="12" customFormat="1" ht="16.5" customHeight="1" x14ac:dyDescent="0.15">
      <c r="A514" s="26">
        <v>31038241</v>
      </c>
      <c r="B514" s="26" t="s">
        <v>40</v>
      </c>
      <c r="C514" s="26" t="s">
        <v>1159</v>
      </c>
      <c r="D514" s="26">
        <v>18</v>
      </c>
      <c r="E514" s="26" t="str">
        <f>E511</f>
        <v>guard3</v>
      </c>
      <c r="F514" s="26">
        <v>9</v>
      </c>
      <c r="G514" s="26" t="s">
        <v>104</v>
      </c>
      <c r="H514" s="26">
        <v>2</v>
      </c>
      <c r="I514" s="26" t="str">
        <f>VLOOKUP($L514,怪物模板!$A:$N,MATCH(角色!I$1,模板表头,0),0)</f>
        <v>phy</v>
      </c>
      <c r="J514" s="26"/>
      <c r="K514" s="26"/>
      <c r="L514" s="26" t="s">
        <v>40</v>
      </c>
      <c r="M514" s="26" t="str">
        <f>VLOOKUP($L514,怪物模板!$A:$N,MATCH(角色!M$1,模板表头,0),0)</f>
        <v>无对应英雄</v>
      </c>
      <c r="N514" s="26" t="str">
        <f>VLOOKUP($L514,怪物模板!$A:$N,MATCH(角色!N$1,模板表头,0),0)</f>
        <v>新增突袭小招，大招改为引导</v>
      </c>
      <c r="O514" s="26" t="s">
        <v>38</v>
      </c>
      <c r="P514" s="26">
        <v>3</v>
      </c>
      <c r="Q514" s="26">
        <v>2</v>
      </c>
      <c r="R514" s="26">
        <f>VLOOKUP(P514,辅助表!$A$2:$B$10,2,FALSE)</f>
        <v>2</v>
      </c>
      <c r="S514" s="26" t="str">
        <f>VLOOKUP($L514,怪物模板!$A:$N,MATCH(角色!S$1,模板表头,0),0)</f>
        <v>horde</v>
      </c>
      <c r="T514" s="26" t="s">
        <v>39</v>
      </c>
      <c r="U514" s="26" t="s">
        <v>1200</v>
      </c>
      <c r="V514" s="26" t="s">
        <v>258</v>
      </c>
      <c r="Y514" s="26"/>
      <c r="Z514" s="26"/>
      <c r="AA514" s="26"/>
      <c r="AB514" s="26">
        <v>99</v>
      </c>
      <c r="AC514" s="26">
        <v>99</v>
      </c>
      <c r="AD514" s="26"/>
      <c r="AE514" s="26">
        <f t="shared" si="254"/>
        <v>3</v>
      </c>
      <c r="AF514" s="26">
        <f t="shared" si="255"/>
        <v>0</v>
      </c>
      <c r="AG514" s="26" t="str">
        <f>VLOOKUP($L514,怪物模板!$A:$N,MATCH(角色!AG$1,模板表头,0),0)</f>
        <v>misc.5skills</v>
      </c>
      <c r="AH514" s="26">
        <f>IF(VLOOKUP($L514,怪物模板!$A:$N,MATCH(角色!AH$1,模板表头,0),0)=0,"",VLOOKUP($L514,怪物模板!$A:$N,MATCH(角色!AH$1,模板表头,0),0))</f>
        <v>11980101</v>
      </c>
      <c r="AI514" s="26">
        <f>IF(VLOOKUP($L514,怪物模板!$A:$N,MATCH(角色!AI$1,模板表头,0),0)=0,"",VLOOKUP($L514,怪物模板!$A:$N,MATCH(角色!AI$1,模板表头,0),0))</f>
        <v>11999536</v>
      </c>
      <c r="AJ514" s="26">
        <f>IF(VLOOKUP($L514,怪物模板!$A:$N,MATCH(角色!AJ$1,模板表头,0),0)=0,"",VLOOKUP($L514,怪物模板!$A:$N,MATCH(角色!AJ$1,模板表头,0),0))</f>
        <v>11999537</v>
      </c>
      <c r="AK514" s="26" t="str">
        <f>IF(VLOOKUP($L514,怪物模板!$A:$N,MATCH(角色!AK$1,模板表头,0),0)=0,"",VLOOKUP($L514,怪物模板!$A:$N,MATCH(角色!AK$1,模板表头,0),0))</f>
        <v/>
      </c>
      <c r="AL514" s="26" t="str">
        <f>IF(VLOOKUP($L514,怪物模板!$A:$N,MATCH(角色!AL$1,模板表头,0),0)=0,"",VLOOKUP($L514,怪物模板!$A:$N,MATCH(角色!AL$1,模板表头,0),0))</f>
        <v/>
      </c>
      <c r="AM514" s="26" t="str">
        <f>VLOOKUP($L514,怪物模板!$A:$N,MATCH(角色!AM$1,模板表头,0),0)</f>
        <v>rogue</v>
      </c>
      <c r="AN514" s="26">
        <f>IF(T514="monster",0.8,IF(T514="boss",1.3,IF(T514="entity",1,IF(T514="guard",1.5,1))))</f>
        <v>0.8</v>
      </c>
      <c r="AO514" s="26">
        <v>1</v>
      </c>
      <c r="AP514" s="26"/>
      <c r="AQ514" s="26"/>
      <c r="AR514" s="26"/>
      <c r="AS514" s="26"/>
      <c r="AT514" s="26"/>
      <c r="AU514" s="26"/>
      <c r="AV514" s="26"/>
      <c r="AW514" s="26"/>
      <c r="AX514" s="26"/>
      <c r="AY514" s="26"/>
      <c r="AZ514" s="26"/>
      <c r="BA514" s="26"/>
      <c r="BB514" s="26"/>
      <c r="BC514" s="26"/>
      <c r="BD514" s="26"/>
      <c r="BE514" s="26"/>
      <c r="BF514" s="26"/>
      <c r="BG514" s="26"/>
      <c r="BH514" s="26"/>
      <c r="BI514" s="26">
        <f t="shared" si="256"/>
        <v>5000</v>
      </c>
      <c r="BJ514" s="26">
        <f t="shared" si="257"/>
        <v>5000</v>
      </c>
      <c r="BK514" s="26"/>
      <c r="BL514" s="26"/>
      <c r="BM514" s="26">
        <v>20000</v>
      </c>
      <c r="BN514" s="26"/>
      <c r="BO514" s="26"/>
      <c r="BP514" s="26"/>
      <c r="BQ514" s="26"/>
      <c r="BR514" s="26"/>
      <c r="BS514" s="26"/>
      <c r="BT514" s="26"/>
      <c r="BU514" s="26" t="str">
        <f t="shared" ref="BU514:BU522" si="262">IF(OR(B514="骷髅战士",B514="骷髅法师"),-0.9,"")</f>
        <v/>
      </c>
      <c r="BV514" s="26"/>
      <c r="BW514" s="26"/>
      <c r="BX514" s="26"/>
      <c r="BY514" s="26"/>
      <c r="BZ514" s="26"/>
      <c r="CA514" s="26"/>
      <c r="CB514" s="26"/>
      <c r="CC514" s="26"/>
      <c r="CD514" s="26"/>
      <c r="CE514" s="26"/>
      <c r="CF514" s="26"/>
      <c r="CG514" s="26" t="str">
        <f t="shared" si="258"/>
        <v/>
      </c>
      <c r="CH514" s="26" t="str">
        <f t="shared" si="258"/>
        <v/>
      </c>
      <c r="CI514" s="26" t="str">
        <f t="shared" si="258"/>
        <v/>
      </c>
      <c r="CJ514" s="26" t="str">
        <f t="shared" si="258"/>
        <v/>
      </c>
      <c r="CK514" s="26" t="str">
        <f t="shared" si="258"/>
        <v/>
      </c>
      <c r="CL514" s="26" t="str">
        <f t="shared" si="258"/>
        <v/>
      </c>
      <c r="CM514" s="26" t="str">
        <f t="shared" si="258"/>
        <v/>
      </c>
      <c r="CN514" s="26" t="str">
        <f t="shared" si="258"/>
        <v/>
      </c>
      <c r="CO514" s="26" t="str">
        <f t="shared" si="258"/>
        <v/>
      </c>
    </row>
    <row r="515" spans="1:93" s="12" customFormat="1" x14ac:dyDescent="0.15">
      <c r="A515" s="26">
        <v>31038242</v>
      </c>
      <c r="B515" s="26" t="s">
        <v>1185</v>
      </c>
      <c r="C515" s="26" t="s">
        <v>1159</v>
      </c>
      <c r="D515" s="26">
        <v>18</v>
      </c>
      <c r="E515" s="26" t="str">
        <f t="shared" si="261"/>
        <v>guard3</v>
      </c>
      <c r="F515" s="26">
        <v>9</v>
      </c>
      <c r="G515" s="26" t="s">
        <v>105</v>
      </c>
      <c r="H515" s="26">
        <v>4</v>
      </c>
      <c r="I515" s="26" t="str">
        <f>VLOOKUP($L515,怪物模板!$A:$N,MATCH(角色!I$1,模板表头,0),0)</f>
        <v>mag</v>
      </c>
      <c r="J515" s="26"/>
      <c r="K515" s="26"/>
      <c r="L515" s="26" t="s">
        <v>1166</v>
      </c>
      <c r="M515" s="26" t="str">
        <f>VLOOKUP($L515,怪物模板!$A:$N,MATCH(角色!M$1,模板表头,0),0)</f>
        <v>嗜血狼人</v>
      </c>
      <c r="N515" s="26" t="str">
        <f>VLOOKUP($L515,怪物模板!$A:$N,MATCH(角色!N$1,模板表头,0),0)</f>
        <v>BOSS4技能版</v>
      </c>
      <c r="O515" s="26" t="s">
        <v>37</v>
      </c>
      <c r="P515" s="26">
        <v>4</v>
      </c>
      <c r="Q515" s="26">
        <v>3</v>
      </c>
      <c r="R515" s="26">
        <f>VLOOKUP(P515,辅助表!$A$2:$B$10,2,FALSE)</f>
        <v>3</v>
      </c>
      <c r="S515" s="26" t="str">
        <f>VLOOKUP($L515,怪物模板!$A:$N,MATCH(角色!S$1,模板表头,0),0)</f>
        <v>horde</v>
      </c>
      <c r="T515" s="26" t="s">
        <v>39</v>
      </c>
      <c r="U515" s="26" t="s">
        <v>1200</v>
      </c>
      <c r="V515" s="26" t="s">
        <v>258</v>
      </c>
      <c r="Y515" s="26"/>
      <c r="Z515" s="26"/>
      <c r="AA515" s="26"/>
      <c r="AB515" s="26">
        <v>99</v>
      </c>
      <c r="AC515" s="26">
        <v>99</v>
      </c>
      <c r="AD515" s="26"/>
      <c r="AE515" s="26">
        <f t="shared" si="254"/>
        <v>3</v>
      </c>
      <c r="AF515" s="26">
        <f t="shared" si="255"/>
        <v>0</v>
      </c>
      <c r="AG515" s="26" t="str">
        <f>VLOOKUP($L515,怪物模板!$A:$N,MATCH(角色!AG$1,模板表头,0),0)</f>
        <v>melee.greymane</v>
      </c>
      <c r="AH515" s="26">
        <f>IF(VLOOKUP($L515,怪物模板!$A:$N,MATCH(角色!AH$1,模板表头,0),0)=0,"",VLOOKUP($L515,怪物模板!$A:$N,MATCH(角色!AH$1,模板表头,0),0))</f>
        <v>11960501</v>
      </c>
      <c r="AI515" s="26">
        <f>IF(VLOOKUP($L515,怪物模板!$A:$N,MATCH(角色!AI$1,模板表头,0),0)=0,"",VLOOKUP($L515,怪物模板!$A:$N,MATCH(角色!AI$1,模板表头,0),0))</f>
        <v>11960502</v>
      </c>
      <c r="AJ515" s="26">
        <f>IF(VLOOKUP($L515,怪物模板!$A:$N,MATCH(角色!AJ$1,模板表头,0),0)=0,"",VLOOKUP($L515,怪物模板!$A:$N,MATCH(角色!AJ$1,模板表头,0),0))</f>
        <v>11960503</v>
      </c>
      <c r="AK515" s="26">
        <f>IF(VLOOKUP($L515,怪物模板!$A:$N,MATCH(角色!AK$1,模板表头,0),0)=0,"",VLOOKUP($L515,怪物模板!$A:$N,MATCH(角色!AK$1,模板表头,0),0))</f>
        <v>11960504</v>
      </c>
      <c r="AL515" s="26" t="str">
        <f>IF(VLOOKUP($L515,怪物模板!$A:$N,MATCH(角色!AL$1,模板表头,0),0)=0,"",VLOOKUP($L515,怪物模板!$A:$N,MATCH(角色!AL$1,模板表头,0),0))</f>
        <v/>
      </c>
      <c r="AM515" s="26" t="str">
        <f>VLOOKUP($L515,怪物模板!$A:$N,MATCH(角色!AM$1,模板表头,0),0)</f>
        <v>greymane_boss</v>
      </c>
      <c r="AN515" s="26">
        <f>IF(T515="monster",0.8,IF(T515="boss",1.3,IF(T515="entity",1,IF(T515="guard",1.5,1))))</f>
        <v>0.8</v>
      </c>
      <c r="AO515" s="26">
        <v>1</v>
      </c>
      <c r="AP515" s="26"/>
      <c r="AQ515" s="26"/>
      <c r="AR515" s="26"/>
      <c r="AS515" s="26"/>
      <c r="AT515" s="26"/>
      <c r="AU515" s="26"/>
      <c r="AV515" s="26"/>
      <c r="AW515" s="26"/>
      <c r="AX515" s="26"/>
      <c r="AY515" s="26"/>
      <c r="AZ515" s="26"/>
      <c r="BA515" s="26"/>
      <c r="BB515" s="26"/>
      <c r="BC515" s="26"/>
      <c r="BD515" s="26"/>
      <c r="BE515" s="26"/>
      <c r="BF515" s="26"/>
      <c r="BG515" s="26"/>
      <c r="BH515" s="26"/>
      <c r="BI515" s="26">
        <f t="shared" si="256"/>
        <v>5000</v>
      </c>
      <c r="BJ515" s="26">
        <f t="shared" si="257"/>
        <v>5000</v>
      </c>
      <c r="BK515" s="26"/>
      <c r="BL515" s="26"/>
      <c r="BM515" s="26">
        <v>20000</v>
      </c>
      <c r="BN515" s="26"/>
      <c r="BO515" s="26"/>
      <c r="BP515" s="26"/>
      <c r="BQ515" s="26"/>
      <c r="BR515" s="26"/>
      <c r="BS515" s="26"/>
      <c r="BT515" s="26"/>
      <c r="BU515" s="26" t="str">
        <f t="shared" si="262"/>
        <v/>
      </c>
      <c r="BV515" s="26"/>
      <c r="BW515" s="26"/>
      <c r="BX515" s="26"/>
      <c r="BY515" s="26"/>
      <c r="BZ515" s="26"/>
      <c r="CA515" s="26"/>
      <c r="CB515" s="26"/>
      <c r="CC515" s="26"/>
      <c r="CD515" s="26"/>
      <c r="CE515" s="26"/>
      <c r="CF515" s="26"/>
      <c r="CG515" s="26" t="str">
        <f t="shared" si="258"/>
        <v/>
      </c>
      <c r="CH515" s="26" t="str">
        <f t="shared" si="258"/>
        <v/>
      </c>
      <c r="CI515" s="26" t="str">
        <f t="shared" si="258"/>
        <v/>
      </c>
      <c r="CJ515" s="26" t="str">
        <f t="shared" si="258"/>
        <v/>
      </c>
      <c r="CK515" s="26" t="str">
        <f t="shared" si="258"/>
        <v/>
      </c>
      <c r="CL515" s="26" t="str">
        <f t="shared" si="258"/>
        <v/>
      </c>
      <c r="CM515" s="26" t="str">
        <f t="shared" si="258"/>
        <v/>
      </c>
      <c r="CN515" s="26" t="str">
        <f t="shared" si="258"/>
        <v/>
      </c>
      <c r="CO515" s="26" t="str">
        <f t="shared" si="258"/>
        <v/>
      </c>
    </row>
    <row r="516" spans="1:93" s="12" customFormat="1" x14ac:dyDescent="0.15">
      <c r="A516" s="26">
        <v>31038246</v>
      </c>
      <c r="B516" s="26" t="s">
        <v>1187</v>
      </c>
      <c r="C516" s="26" t="s">
        <v>1158</v>
      </c>
      <c r="D516" s="26">
        <v>20</v>
      </c>
      <c r="E516" s="26" t="str">
        <f t="shared" si="261"/>
        <v>guard3</v>
      </c>
      <c r="F516" s="26">
        <v>10</v>
      </c>
      <c r="G516" s="26" t="s">
        <v>106</v>
      </c>
      <c r="H516" s="26">
        <v>3</v>
      </c>
      <c r="I516" s="26" t="str">
        <f>VLOOKUP($L516,怪物模板!$A:$N,MATCH(角色!I$1,模板表头,0),0)</f>
        <v>mag</v>
      </c>
      <c r="J516" s="26"/>
      <c r="K516" s="26"/>
      <c r="L516" s="26" t="s">
        <v>1173</v>
      </c>
      <c r="M516" s="26" t="str">
        <f>VLOOKUP($L516,怪物模板!$A:$N,MATCH(角色!M$1,模板表头,0),0)</f>
        <v>娅美蝶</v>
      </c>
      <c r="N516" s="26" t="str">
        <f>VLOOKUP($L516,怪物模板!$A:$N,MATCH(角色!N$1,模板表头,0),0)</f>
        <v>统一BOSS模板</v>
      </c>
      <c r="O516" s="26" t="s">
        <v>37</v>
      </c>
      <c r="P516" s="26">
        <v>7</v>
      </c>
      <c r="Q516" s="26">
        <v>4</v>
      </c>
      <c r="R516" s="26">
        <f>VLOOKUP(P516,辅助表!$A$2:$B$10,2,FALSE)</f>
        <v>4</v>
      </c>
      <c r="S516" s="26" t="str">
        <f>VLOOKUP($L516,怪物模板!$A:$N,MATCH(角色!S$1,模板表头,0),0)</f>
        <v>order</v>
      </c>
      <c r="T516" s="26" t="s">
        <v>27</v>
      </c>
      <c r="U516" s="26" t="s">
        <v>267</v>
      </c>
      <c r="V516" s="26"/>
      <c r="Y516" s="26"/>
      <c r="Z516" s="26"/>
      <c r="AA516" s="26"/>
      <c r="AB516" s="26">
        <v>99</v>
      </c>
      <c r="AC516" s="26">
        <v>99</v>
      </c>
      <c r="AD516" s="26"/>
      <c r="AE516" s="26">
        <f t="shared" si="254"/>
        <v>20</v>
      </c>
      <c r="AF516" s="26">
        <f t="shared" si="255"/>
        <v>20</v>
      </c>
      <c r="AG516" s="26" t="str">
        <f>VLOOKUP($L516,怪物模板!$A:$N,MATCH(角色!AG$1,模板表头,0),0)</f>
        <v>healer.butterfly</v>
      </c>
      <c r="AH516" s="26">
        <f>IF(VLOOKUP($L516,怪物模板!$A:$N,MATCH(角色!AH$1,模板表头,0),0)=0,"",VLOOKUP($L516,怪物模板!$A:$N,MATCH(角色!AH$1,模板表头,0),0))</f>
        <v>11961301</v>
      </c>
      <c r="AI516" s="26">
        <f>IF(VLOOKUP($L516,怪物模板!$A:$N,MATCH(角色!AI$1,模板表头,0),0)=0,"",VLOOKUP($L516,怪物模板!$A:$N,MATCH(角色!AI$1,模板表头,0),0))</f>
        <v>11961302</v>
      </c>
      <c r="AJ516" s="26">
        <f>IF(VLOOKUP($L516,怪物模板!$A:$N,MATCH(角色!AJ$1,模板表头,0),0)=0,"",VLOOKUP($L516,怪物模板!$A:$N,MATCH(角色!AJ$1,模板表头,0),0))</f>
        <v>11961303</v>
      </c>
      <c r="AK516" s="26">
        <f>IF(VLOOKUP($L516,怪物模板!$A:$N,MATCH(角色!AK$1,模板表头,0),0)=0,"",VLOOKUP($L516,怪物模板!$A:$N,MATCH(角色!AK$1,模板表头,0),0))</f>
        <v>11961304</v>
      </c>
      <c r="AL516" s="26" t="str">
        <f>IF(VLOOKUP($L516,怪物模板!$A:$N,MATCH(角色!AL$1,模板表头,0),0)=0,"",VLOOKUP($L516,怪物模板!$A:$N,MATCH(角色!AL$1,模板表头,0),0))</f>
        <v/>
      </c>
      <c r="AM516" s="26" t="str">
        <f>VLOOKUP($L516,怪物模板!$A:$N,MATCH(角色!AM$1,模板表头,0),0)</f>
        <v>butterfly_hero</v>
      </c>
      <c r="AN516" s="26">
        <v>1.5</v>
      </c>
      <c r="AO516" s="26">
        <v>1</v>
      </c>
      <c r="AP516" s="26"/>
      <c r="AQ516" s="26"/>
      <c r="AR516" s="26" t="s">
        <v>180</v>
      </c>
      <c r="AS516" s="26"/>
      <c r="AT516" s="26"/>
      <c r="AU516" s="26">
        <v>230011</v>
      </c>
      <c r="AV516" s="26"/>
      <c r="AW516" s="26"/>
      <c r="AX516" s="26"/>
      <c r="AY516" s="26"/>
      <c r="AZ516" s="26"/>
      <c r="BA516" s="26"/>
      <c r="BB516" s="26"/>
      <c r="BC516" s="26"/>
      <c r="BD516" s="26"/>
      <c r="BE516" s="26"/>
      <c r="BF516" s="26"/>
      <c r="BG516" s="26"/>
      <c r="BH516" s="26"/>
      <c r="BI516" s="26">
        <f t="shared" si="256"/>
        <v>-7000</v>
      </c>
      <c r="BJ516" s="26">
        <f t="shared" si="257"/>
        <v>10000</v>
      </c>
      <c r="BK516" s="26"/>
      <c r="BL516" s="26"/>
      <c r="BM516" s="26">
        <v>20000</v>
      </c>
      <c r="BN516" s="26"/>
      <c r="BO516" s="26"/>
      <c r="BP516" s="26"/>
      <c r="BQ516" s="26"/>
      <c r="BR516" s="26"/>
      <c r="BS516" s="26"/>
      <c r="BT516" s="26"/>
      <c r="BU516" s="26" t="str">
        <f t="shared" si="262"/>
        <v/>
      </c>
      <c r="BV516" s="26"/>
      <c r="BW516" s="26"/>
      <c r="BX516" s="26"/>
      <c r="BY516" s="26"/>
      <c r="BZ516" s="26"/>
      <c r="CA516" s="26"/>
      <c r="CB516" s="26"/>
      <c r="CC516" s="26"/>
      <c r="CD516" s="26"/>
      <c r="CE516" s="26"/>
      <c r="CF516" s="26"/>
      <c r="CG516" s="26">
        <f t="shared" si="258"/>
        <v>5000</v>
      </c>
      <c r="CH516" s="26">
        <f t="shared" si="258"/>
        <v>5000</v>
      </c>
      <c r="CI516" s="26">
        <f t="shared" si="258"/>
        <v>5000</v>
      </c>
      <c r="CJ516" s="26">
        <f t="shared" si="258"/>
        <v>5000</v>
      </c>
      <c r="CK516" s="26">
        <f t="shared" si="258"/>
        <v>5000</v>
      </c>
      <c r="CL516" s="26">
        <f t="shared" si="258"/>
        <v>5000</v>
      </c>
      <c r="CM516" s="26">
        <f t="shared" si="258"/>
        <v>5000</v>
      </c>
      <c r="CN516" s="26">
        <f t="shared" si="258"/>
        <v>5000</v>
      </c>
      <c r="CO516" s="26">
        <f t="shared" si="258"/>
        <v>5000</v>
      </c>
    </row>
    <row r="517" spans="1:93" s="12" customFormat="1" ht="16.5" customHeight="1" x14ac:dyDescent="0.15">
      <c r="A517" s="26">
        <v>31038247</v>
      </c>
      <c r="B517" s="26" t="s">
        <v>164</v>
      </c>
      <c r="C517" s="26" t="s">
        <v>1158</v>
      </c>
      <c r="D517" s="26">
        <v>20</v>
      </c>
      <c r="E517" s="26" t="str">
        <f t="shared" si="261"/>
        <v>guard3</v>
      </c>
      <c r="F517" s="26">
        <v>10</v>
      </c>
      <c r="G517" s="26" t="s">
        <v>105</v>
      </c>
      <c r="H517" s="26">
        <v>4</v>
      </c>
      <c r="I517" s="26" t="str">
        <f>VLOOKUP($L517,怪物模板!$A:$N,MATCH(角色!I$1,模板表头,0),0)</f>
        <v>mag</v>
      </c>
      <c r="J517" s="26"/>
      <c r="K517" s="26"/>
      <c r="L517" s="26" t="s">
        <v>1171</v>
      </c>
      <c r="M517" s="26" t="str">
        <f>VLOOKUP($L517,怪物模板!$A:$N,MATCH(角色!M$1,模板表头,0),0)</f>
        <v>蛇头女妖</v>
      </c>
      <c r="N517" s="26" t="str">
        <f>VLOOKUP($L517,怪物模板!$A:$N,MATCH(角色!N$1,模板表头,0),0)</f>
        <v>BOSS特别4技能版，带禁锢技能，龙卷风必定击飞</v>
      </c>
      <c r="O517" s="26" t="s">
        <v>38</v>
      </c>
      <c r="P517" s="26">
        <v>6</v>
      </c>
      <c r="Q517" s="26">
        <v>3</v>
      </c>
      <c r="R517" s="26">
        <f>VLOOKUP(P517,辅助表!$A$2:$B$10,2,FALSE)</f>
        <v>4</v>
      </c>
      <c r="S517" s="26" t="str">
        <f>VLOOKUP($L517,怪物模板!$A:$N,MATCH(角色!S$1,模板表头,0),0)</f>
        <v>chaos</v>
      </c>
      <c r="T517" s="26" t="s">
        <v>176</v>
      </c>
      <c r="U517" s="26" t="s">
        <v>1200</v>
      </c>
      <c r="V517" s="26"/>
      <c r="Y517" s="26"/>
      <c r="Z517" s="26"/>
      <c r="AA517" s="26"/>
      <c r="AB517" s="26">
        <v>99</v>
      </c>
      <c r="AC517" s="26">
        <v>99</v>
      </c>
      <c r="AD517" s="26"/>
      <c r="AE517" s="26">
        <f t="shared" si="254"/>
        <v>3</v>
      </c>
      <c r="AF517" s="26">
        <f t="shared" si="255"/>
        <v>0</v>
      </c>
      <c r="AG517" s="26" t="str">
        <f>VLOOKUP($L517,怪物模板!$A:$N,MATCH(角色!AG$1,模板表头,0),0)</f>
        <v>misc.5skills</v>
      </c>
      <c r="AH517" s="26">
        <f>IF(VLOOKUP($L517,怪物模板!$A:$N,MATCH(角色!AH$1,模板表头,0),0)=0,"",VLOOKUP($L517,怪物模板!$A:$N,MATCH(角色!AH$1,模板表头,0),0))</f>
        <v>11660101</v>
      </c>
      <c r="AI517" s="26">
        <f>IF(VLOOKUP($L517,怪物模板!$A:$N,MATCH(角色!AI$1,模板表头,0),0)=0,"",VLOOKUP($L517,怪物模板!$A:$N,MATCH(角色!AI$1,模板表头,0),0))</f>
        <v>11999524</v>
      </c>
      <c r="AJ517" s="26">
        <f>IF(VLOOKUP($L517,怪物模板!$A:$N,MATCH(角色!AJ$1,模板表头,0),0)=0,"",VLOOKUP($L517,怪物模板!$A:$N,MATCH(角色!AJ$1,模板表头,0),0))</f>
        <v>11660103</v>
      </c>
      <c r="AK517" s="26">
        <f>IF(VLOOKUP($L517,怪物模板!$A:$N,MATCH(角色!AK$1,模板表头,0),0)=0,"",VLOOKUP($L517,怪物模板!$A:$N,MATCH(角色!AK$1,模板表头,0),0))</f>
        <v>11999529</v>
      </c>
      <c r="AL517" s="26">
        <f>IF(VLOOKUP($L517,怪物模板!$A:$N,MATCH(角色!AL$1,模板表头,0),0)=0,"",VLOOKUP($L517,怪物模板!$A:$N,MATCH(角色!AL$1,模板表头,0),0))</f>
        <v>11999525</v>
      </c>
      <c r="AM517" s="26" t="str">
        <f>VLOOKUP($L517,怪物模板!$A:$N,MATCH(角色!AM$1,模板表头,0),0)</f>
        <v>vashj_boss</v>
      </c>
      <c r="AN517" s="26">
        <v>1</v>
      </c>
      <c r="AO517" s="26">
        <v>1</v>
      </c>
      <c r="AP517" s="26"/>
      <c r="AQ517" s="26"/>
      <c r="AR517" s="26"/>
      <c r="AS517" s="26"/>
      <c r="AT517" s="26"/>
      <c r="AU517" s="26">
        <v>230011</v>
      </c>
      <c r="AV517" s="26"/>
      <c r="AW517" s="26"/>
      <c r="AX517" s="26"/>
      <c r="AY517" s="26"/>
      <c r="AZ517" s="26"/>
      <c r="BA517" s="26"/>
      <c r="BB517" s="26"/>
      <c r="BC517" s="26"/>
      <c r="BD517" s="26"/>
      <c r="BE517" s="26"/>
      <c r="BF517" s="26"/>
      <c r="BG517" s="26"/>
      <c r="BH517" s="26"/>
      <c r="BI517" s="26">
        <f t="shared" si="256"/>
        <v>5000</v>
      </c>
      <c r="BJ517" s="26">
        <f t="shared" si="257"/>
        <v>5000</v>
      </c>
      <c r="BK517" s="26"/>
      <c r="BL517" s="26"/>
      <c r="BM517" s="26">
        <v>20000</v>
      </c>
      <c r="BN517" s="26"/>
      <c r="BO517" s="26"/>
      <c r="BP517" s="26"/>
      <c r="BQ517" s="26"/>
      <c r="BR517" s="26"/>
      <c r="BS517" s="26"/>
      <c r="BT517" s="26"/>
      <c r="BU517" s="26" t="str">
        <f t="shared" si="262"/>
        <v/>
      </c>
      <c r="BV517" s="26"/>
      <c r="BW517" s="26"/>
      <c r="BX517" s="26"/>
      <c r="BY517" s="26"/>
      <c r="BZ517" s="26"/>
      <c r="CA517" s="26"/>
      <c r="CB517" s="26"/>
      <c r="CC517" s="26"/>
      <c r="CD517" s="26"/>
      <c r="CE517" s="26"/>
      <c r="CF517" s="26"/>
      <c r="CG517" s="26" t="str">
        <f t="shared" si="258"/>
        <v/>
      </c>
      <c r="CH517" s="26" t="str">
        <f t="shared" si="258"/>
        <v/>
      </c>
      <c r="CI517" s="26" t="str">
        <f t="shared" si="258"/>
        <v/>
      </c>
      <c r="CJ517" s="26" t="str">
        <f t="shared" si="258"/>
        <v/>
      </c>
      <c r="CK517" s="26" t="str">
        <f t="shared" si="258"/>
        <v/>
      </c>
      <c r="CL517" s="26" t="str">
        <f t="shared" si="258"/>
        <v/>
      </c>
      <c r="CM517" s="26" t="str">
        <f t="shared" si="258"/>
        <v/>
      </c>
      <c r="CN517" s="26" t="str">
        <f t="shared" si="258"/>
        <v/>
      </c>
      <c r="CO517" s="26" t="str">
        <f t="shared" si="258"/>
        <v/>
      </c>
    </row>
    <row r="518" spans="1:93" s="12" customFormat="1" x14ac:dyDescent="0.15">
      <c r="A518" s="26">
        <v>31038248</v>
      </c>
      <c r="B518" s="26" t="s">
        <v>498</v>
      </c>
      <c r="C518" s="26" t="s">
        <v>1158</v>
      </c>
      <c r="D518" s="26">
        <v>20</v>
      </c>
      <c r="E518" s="26" t="str">
        <f t="shared" si="261"/>
        <v>guard3</v>
      </c>
      <c r="F518" s="26">
        <v>10</v>
      </c>
      <c r="G518" s="26" t="s">
        <v>106</v>
      </c>
      <c r="H518" s="26">
        <v>2</v>
      </c>
      <c r="I518" s="26" t="str">
        <f>VLOOKUP($L518,怪物模板!$A:$N,MATCH(角色!I$1,模板表头,0),0)</f>
        <v>phy</v>
      </c>
      <c r="J518" s="26"/>
      <c r="K518" s="26"/>
      <c r="L518" s="26" t="s">
        <v>1178</v>
      </c>
      <c r="M518" s="26" t="str">
        <f>VLOOKUP($L518,怪物模板!$A:$N,MATCH(角色!M$1,模板表头,0),0)</f>
        <v>刀锋女皇</v>
      </c>
      <c r="N518" s="26" t="str">
        <f>VLOOKUP($L518,怪物模板!$A:$N,MATCH(角色!N$1,模板表头,0),0)</f>
        <v>关卡8-10，4技能BOSS版</v>
      </c>
      <c r="O518" s="26" t="s">
        <v>38</v>
      </c>
      <c r="P518" s="26">
        <v>5</v>
      </c>
      <c r="Q518" s="26">
        <v>3</v>
      </c>
      <c r="R518" s="26">
        <f>VLOOKUP(P518,辅助表!$A$2:$B$10,2,FALSE)</f>
        <v>3</v>
      </c>
      <c r="S518" s="26" t="str">
        <f>VLOOKUP($L518,怪物模板!$A:$N,MATCH(角色!S$1,模板表头,0),0)</f>
        <v>chaos</v>
      </c>
      <c r="T518" s="26" t="s">
        <v>27</v>
      </c>
      <c r="U518" s="26" t="s">
        <v>267</v>
      </c>
      <c r="V518" s="26"/>
      <c r="Y518" s="26"/>
      <c r="Z518" s="26"/>
      <c r="AA518" s="26"/>
      <c r="AB518" s="26">
        <v>99</v>
      </c>
      <c r="AC518" s="26">
        <v>99</v>
      </c>
      <c r="AD518" s="26"/>
      <c r="AE518" s="26">
        <f t="shared" si="254"/>
        <v>20</v>
      </c>
      <c r="AF518" s="26">
        <f t="shared" si="255"/>
        <v>20</v>
      </c>
      <c r="AG518" s="26" t="str">
        <f>VLOOKUP($L518,怪物模板!$A:$N,MATCH(角色!AG$1,模板表头,0),0)</f>
        <v>misc.5skills_is_enemy_there</v>
      </c>
      <c r="AH518" s="26">
        <f>IF(VLOOKUP($L518,怪物模板!$A:$N,MATCH(角色!AH$1,模板表头,0),0)=0,"",VLOOKUP($L518,怪物模板!$A:$N,MATCH(角色!AH$1,模板表头,0),0))</f>
        <v>11660701</v>
      </c>
      <c r="AI518" s="26">
        <f>IF(VLOOKUP($L518,怪物模板!$A:$N,MATCH(角色!AI$1,模板表头,0),0)=0,"",VLOOKUP($L518,怪物模板!$A:$N,MATCH(角色!AI$1,模板表头,0),0))</f>
        <v>11660702</v>
      </c>
      <c r="AJ518" s="26">
        <f>IF(VLOOKUP($L518,怪物模板!$A:$N,MATCH(角色!AJ$1,模板表头,0),0)=0,"",VLOOKUP($L518,怪物模板!$A:$N,MATCH(角色!AJ$1,模板表头,0),0))</f>
        <v>11660703</v>
      </c>
      <c r="AK518" s="26">
        <f>IF(VLOOKUP($L518,怪物模板!$A:$N,MATCH(角色!AK$1,模板表头,0),0)=0,"",VLOOKUP($L518,怪物模板!$A:$N,MATCH(角色!AK$1,模板表头,0),0))</f>
        <v>11660704</v>
      </c>
      <c r="AL518" s="26" t="str">
        <f>IF(VLOOKUP($L518,怪物模板!$A:$N,MATCH(角色!AL$1,模板表头,0),0)=0,"",VLOOKUP($L518,怪物模板!$A:$N,MATCH(角色!AL$1,模板表头,0),0))</f>
        <v/>
      </c>
      <c r="AM518" s="26" t="str">
        <f>VLOOKUP($L518,怪物模板!$A:$N,MATCH(角色!AM$1,模板表头,0),0)</f>
        <v>queen_of_blades</v>
      </c>
      <c r="AN518" s="26">
        <v>1</v>
      </c>
      <c r="AO518" s="26">
        <v>1</v>
      </c>
      <c r="AP518" s="26"/>
      <c r="AQ518" s="26"/>
      <c r="AR518" s="26"/>
      <c r="AS518" s="26"/>
      <c r="AT518" s="26"/>
      <c r="AU518" s="26">
        <v>230021</v>
      </c>
      <c r="AV518" s="26"/>
      <c r="AW518" s="26"/>
      <c r="AX518" s="26"/>
      <c r="AY518" s="26"/>
      <c r="AZ518" s="26"/>
      <c r="BA518" s="26"/>
      <c r="BB518" s="26"/>
      <c r="BC518" s="26"/>
      <c r="BD518" s="26"/>
      <c r="BE518" s="26"/>
      <c r="BF518" s="26"/>
      <c r="BG518" s="26"/>
      <c r="BH518" s="26"/>
      <c r="BI518" s="26">
        <f t="shared" si="256"/>
        <v>-7000</v>
      </c>
      <c r="BJ518" s="26">
        <f t="shared" si="257"/>
        <v>10000</v>
      </c>
      <c r="BK518" s="26"/>
      <c r="BL518" s="26"/>
      <c r="BM518" s="26">
        <v>20000</v>
      </c>
      <c r="BN518" s="26"/>
      <c r="BO518" s="26"/>
      <c r="BP518" s="26"/>
      <c r="BQ518" s="26"/>
      <c r="BR518" s="26"/>
      <c r="BS518" s="26"/>
      <c r="BT518" s="26"/>
      <c r="BU518" s="26" t="str">
        <f t="shared" si="262"/>
        <v/>
      </c>
      <c r="BV518" s="26"/>
      <c r="BW518" s="26"/>
      <c r="BX518" s="26"/>
      <c r="BY518" s="26"/>
      <c r="BZ518" s="26"/>
      <c r="CA518" s="26"/>
      <c r="CB518" s="26"/>
      <c r="CC518" s="26"/>
      <c r="CD518" s="26"/>
      <c r="CE518" s="26"/>
      <c r="CF518" s="26"/>
      <c r="CG518" s="26">
        <f t="shared" si="258"/>
        <v>5000</v>
      </c>
      <c r="CH518" s="26">
        <f t="shared" si="258"/>
        <v>5000</v>
      </c>
      <c r="CI518" s="26">
        <f t="shared" si="258"/>
        <v>5000</v>
      </c>
      <c r="CJ518" s="26">
        <f t="shared" si="258"/>
        <v>5000</v>
      </c>
      <c r="CK518" s="26">
        <f t="shared" si="258"/>
        <v>5000</v>
      </c>
      <c r="CL518" s="26">
        <f t="shared" si="258"/>
        <v>5000</v>
      </c>
      <c r="CM518" s="26">
        <f t="shared" si="258"/>
        <v>5000</v>
      </c>
      <c r="CN518" s="26">
        <f t="shared" si="258"/>
        <v>5000</v>
      </c>
      <c r="CO518" s="26">
        <f t="shared" si="258"/>
        <v>5000</v>
      </c>
    </row>
    <row r="519" spans="1:93" s="12" customFormat="1" x14ac:dyDescent="0.15">
      <c r="A519" s="26">
        <v>31038249</v>
      </c>
      <c r="B519" s="26" t="s">
        <v>1190</v>
      </c>
      <c r="C519" s="26" t="s">
        <v>1158</v>
      </c>
      <c r="D519" s="26">
        <v>20</v>
      </c>
      <c r="E519" s="26" t="str">
        <f t="shared" si="261"/>
        <v>guard3</v>
      </c>
      <c r="F519" s="26">
        <v>10</v>
      </c>
      <c r="G519" s="26" t="s">
        <v>105</v>
      </c>
      <c r="H519" s="26">
        <v>4</v>
      </c>
      <c r="I519" s="26" t="str">
        <f>VLOOKUP($L519,怪物模板!$A:$N,MATCH(角色!I$1,模板表头,0),0)</f>
        <v>phy</v>
      </c>
      <c r="J519" s="26"/>
      <c r="K519" s="26"/>
      <c r="L519" s="26" t="s">
        <v>407</v>
      </c>
      <c r="M519" s="26" t="str">
        <f>VLOOKUP($L519,怪物模板!$A:$N,MATCH(角色!M$1,模板表头,0),0)</f>
        <v>无对应英雄</v>
      </c>
      <c r="N519" s="26" t="str">
        <f>VLOOKUP($L519,怪物模板!$A:$N,MATCH(角色!N$1,模板表头,0),0)</f>
        <v>特别BOSS版</v>
      </c>
      <c r="O519" s="26" t="s">
        <v>37</v>
      </c>
      <c r="P519" s="26">
        <v>4</v>
      </c>
      <c r="Q519" s="26">
        <v>3</v>
      </c>
      <c r="R519" s="26">
        <f>VLOOKUP(P519,辅助表!$A$2:$B$10,2,FALSE)</f>
        <v>3</v>
      </c>
      <c r="S519" s="26" t="str">
        <f>VLOOKUP($L519,怪物模板!$A:$N,MATCH(角色!S$1,模板表头,0),0)</f>
        <v>horde</v>
      </c>
      <c r="T519" s="26" t="s">
        <v>176</v>
      </c>
      <c r="U519" s="26" t="s">
        <v>1200</v>
      </c>
      <c r="V519" s="26"/>
      <c r="Y519" s="26"/>
      <c r="Z519" s="26"/>
      <c r="AA519" s="26"/>
      <c r="AB519" s="26">
        <v>99</v>
      </c>
      <c r="AC519" s="26">
        <v>99</v>
      </c>
      <c r="AD519" s="26"/>
      <c r="AE519" s="26">
        <f t="shared" si="254"/>
        <v>3</v>
      </c>
      <c r="AF519" s="26">
        <f t="shared" si="255"/>
        <v>0</v>
      </c>
      <c r="AG519" s="26" t="str">
        <f>VLOOKUP($L519,怪物模板!$A:$N,MATCH(角色!AG$1,模板表头,0),0)</f>
        <v>melee.taranzhu</v>
      </c>
      <c r="AH519" s="26">
        <f>IF(VLOOKUP($L519,怪物模板!$A:$N,MATCH(角色!AH$1,模板表头,0),0)=0,"",VLOOKUP($L519,怪物模板!$A:$N,MATCH(角色!AH$1,模板表头,0),0))</f>
        <v>11999548</v>
      </c>
      <c r="AI519" s="26">
        <f>IF(VLOOKUP($L519,怪物模板!$A:$N,MATCH(角色!AI$1,模板表头,0),0)=0,"",VLOOKUP($L519,怪物模板!$A:$N,MATCH(角色!AI$1,模板表头,0),0))</f>
        <v>11999522</v>
      </c>
      <c r="AJ519" s="26">
        <f>IF(VLOOKUP($L519,怪物模板!$A:$N,MATCH(角色!AJ$1,模板表头,0),0)=0,"",VLOOKUP($L519,怪物模板!$A:$N,MATCH(角色!AJ$1,模板表头,0),0))</f>
        <v>11999523</v>
      </c>
      <c r="AK519" s="26">
        <f>IF(VLOOKUP($L519,怪物模板!$A:$N,MATCH(角色!AK$1,模板表头,0),0)=0,"",VLOOKUP($L519,怪物模板!$A:$N,MATCH(角色!AK$1,模板表头,0),0))</f>
        <v>11999505</v>
      </c>
      <c r="AL519" s="26" t="str">
        <f>IF(VLOOKUP($L519,怪物模板!$A:$N,MATCH(角色!AL$1,模板表头,0),0)=0,"",VLOOKUP($L519,怪物模板!$A:$N,MATCH(角色!AL$1,模板表头,0),0))</f>
        <v/>
      </c>
      <c r="AM519" s="26" t="str">
        <f>VLOOKUP($L519,怪物模板!$A:$N,MATCH(角色!AM$1,模板表头,0),0)</f>
        <v>taranzhu_boss</v>
      </c>
      <c r="AN519" s="26">
        <v>1</v>
      </c>
      <c r="AO519" s="26">
        <v>1</v>
      </c>
      <c r="AP519" s="26"/>
      <c r="AQ519" s="26"/>
      <c r="AR519" s="26"/>
      <c r="AS519" s="26"/>
      <c r="AT519" s="26"/>
      <c r="AU519" s="26">
        <v>230011</v>
      </c>
      <c r="AV519" s="26"/>
      <c r="AW519" s="26"/>
      <c r="AX519" s="26"/>
      <c r="AY519" s="26"/>
      <c r="AZ519" s="26"/>
      <c r="BA519" s="26"/>
      <c r="BB519" s="26"/>
      <c r="BC519" s="26"/>
      <c r="BD519" s="26"/>
      <c r="BE519" s="26"/>
      <c r="BF519" s="26"/>
      <c r="BG519" s="26"/>
      <c r="BH519" s="26"/>
      <c r="BI519" s="26">
        <f t="shared" si="256"/>
        <v>5000</v>
      </c>
      <c r="BJ519" s="26">
        <f t="shared" si="257"/>
        <v>5000</v>
      </c>
      <c r="BK519" s="26"/>
      <c r="BL519" s="26"/>
      <c r="BM519" s="26">
        <v>20000</v>
      </c>
      <c r="BN519" s="26"/>
      <c r="BO519" s="26"/>
      <c r="BP519" s="26"/>
      <c r="BQ519" s="26"/>
      <c r="BR519" s="26"/>
      <c r="BS519" s="26"/>
      <c r="BT519" s="26"/>
      <c r="BU519" s="26" t="str">
        <f t="shared" si="262"/>
        <v/>
      </c>
      <c r="BV519" s="26"/>
      <c r="BW519" s="26"/>
      <c r="BX519" s="26"/>
      <c r="BY519" s="26"/>
      <c r="BZ519" s="26"/>
      <c r="CA519" s="26"/>
      <c r="CB519" s="26"/>
      <c r="CC519" s="26"/>
      <c r="CD519" s="26"/>
      <c r="CE519" s="26"/>
      <c r="CF519" s="26"/>
      <c r="CG519" s="26" t="str">
        <f t="shared" si="258"/>
        <v/>
      </c>
      <c r="CH519" s="26" t="str">
        <f t="shared" si="258"/>
        <v/>
      </c>
      <c r="CI519" s="26" t="str">
        <f t="shared" si="258"/>
        <v/>
      </c>
      <c r="CJ519" s="26" t="str">
        <f t="shared" si="258"/>
        <v/>
      </c>
      <c r="CK519" s="26" t="str">
        <f t="shared" si="258"/>
        <v/>
      </c>
      <c r="CL519" s="26" t="str">
        <f t="shared" si="258"/>
        <v/>
      </c>
      <c r="CM519" s="26" t="str">
        <f t="shared" si="258"/>
        <v/>
      </c>
      <c r="CN519" s="26" t="str">
        <f t="shared" si="258"/>
        <v/>
      </c>
      <c r="CO519" s="26" t="str">
        <f t="shared" si="258"/>
        <v/>
      </c>
    </row>
    <row r="520" spans="1:93" s="12" customFormat="1" ht="16.5" customHeight="1" x14ac:dyDescent="0.15">
      <c r="A520" s="26">
        <v>31038251</v>
      </c>
      <c r="B520" s="26" t="s">
        <v>1193</v>
      </c>
      <c r="C520" s="26" t="s">
        <v>249</v>
      </c>
      <c r="D520" s="26">
        <v>1</v>
      </c>
      <c r="E520" s="26" t="str">
        <f t="shared" si="261"/>
        <v>guard3</v>
      </c>
      <c r="F520" s="26">
        <v>1</v>
      </c>
      <c r="G520" s="26" t="s">
        <v>105</v>
      </c>
      <c r="H520" s="26">
        <v>1</v>
      </c>
      <c r="I520" s="26" t="str">
        <f>VLOOKUP($L520,怪物模板!$A:$N,MATCH(角色!I$1,模板表头,0),0)</f>
        <v>mag</v>
      </c>
      <c r="J520" s="26"/>
      <c r="K520" s="26" t="s">
        <v>443</v>
      </c>
      <c r="L520" s="26" t="s">
        <v>1160</v>
      </c>
      <c r="M520" s="26" t="str">
        <f>VLOOKUP($L520,怪物模板!$A:$N,MATCH(角色!M$1,模板表头,0),0)</f>
        <v>雅典娜</v>
      </c>
      <c r="N520" s="26" t="str">
        <f>VLOOKUP($L520,怪物模板!$A:$N,MATCH(角色!N$1,模板表头,0),0)</f>
        <v>关卡14-10，4技能BOSS版</v>
      </c>
      <c r="O520" s="26" t="s">
        <v>37</v>
      </c>
      <c r="P520" s="26">
        <v>1</v>
      </c>
      <c r="Q520" s="26">
        <v>5</v>
      </c>
      <c r="R520" s="26">
        <f>VLOOKUP(P520,辅助表!$A$2:$B$10,2,FALSE)</f>
        <v>1</v>
      </c>
      <c r="S520" s="26" t="str">
        <f>VLOOKUP($L520,怪物模板!$A:$N,MATCH(角色!S$1,模板表头,0),0)</f>
        <v>order</v>
      </c>
      <c r="T520" s="26" t="s">
        <v>95</v>
      </c>
      <c r="U520" s="26" t="s">
        <v>1200</v>
      </c>
      <c r="V520" s="26" t="s">
        <v>24</v>
      </c>
      <c r="W520" s="26" t="s">
        <v>170</v>
      </c>
      <c r="X520" s="26"/>
      <c r="Y520" s="26">
        <v>13999548</v>
      </c>
      <c r="Z520" s="26"/>
      <c r="AA520" s="26"/>
      <c r="AB520" s="26">
        <v>99</v>
      </c>
      <c r="AC520" s="26">
        <v>99</v>
      </c>
      <c r="AD520" s="26"/>
      <c r="AE520" s="26">
        <f t="shared" si="254"/>
        <v>3</v>
      </c>
      <c r="AF520" s="26">
        <f t="shared" si="255"/>
        <v>0</v>
      </c>
      <c r="AG520" s="26" t="str">
        <f>VLOOKUP($L520,怪物模板!$A:$N,MATCH(角色!AG$1,模板表头,0),0)</f>
        <v>range.athena</v>
      </c>
      <c r="AH520" s="26">
        <f>IF(VLOOKUP($L520,怪物模板!$A:$N,MATCH(角色!AH$1,模板表头,0),0)=0,"",VLOOKUP($L520,怪物模板!$A:$N,MATCH(角色!AH$1,模板表头,0),0))</f>
        <v>11760801</v>
      </c>
      <c r="AI520" s="26">
        <f>IF(VLOOKUP($L520,怪物模板!$A:$N,MATCH(角色!AI$1,模板表头,0),0)=0,"",VLOOKUP($L520,怪物模板!$A:$N,MATCH(角色!AI$1,模板表头,0),0))</f>
        <v>11760802</v>
      </c>
      <c r="AJ520" s="26">
        <f>IF(VLOOKUP($L520,怪物模板!$A:$N,MATCH(角色!AJ$1,模板表头,0),0)=0,"",VLOOKUP($L520,怪物模板!$A:$N,MATCH(角色!AJ$1,模板表头,0),0))</f>
        <v>11760803</v>
      </c>
      <c r="AK520" s="26">
        <f>IF(VLOOKUP($L520,怪物模板!$A:$N,MATCH(角色!AK$1,模板表头,0),0)=0,"",VLOOKUP($L520,怪物模板!$A:$N,MATCH(角色!AK$1,模板表头,0),0))</f>
        <v>11760804</v>
      </c>
      <c r="AL520" s="26" t="str">
        <f>IF(VLOOKUP($L520,怪物模板!$A:$N,MATCH(角色!AL$1,模板表头,0),0)=0,"",VLOOKUP($L520,怪物模板!$A:$N,MATCH(角色!AL$1,模板表头,0),0))</f>
        <v/>
      </c>
      <c r="AM520" s="26" t="str">
        <f>VLOOKUP($L520,怪物模板!$A:$N,MATCH(角色!AM$1,模板表头,0),0)</f>
        <v>athena</v>
      </c>
      <c r="AN520" s="26">
        <v>1.2</v>
      </c>
      <c r="AO520" s="26">
        <v>1</v>
      </c>
      <c r="AP520" s="26" t="s">
        <v>250</v>
      </c>
      <c r="AQ520" s="26"/>
      <c r="AR520" s="26"/>
      <c r="AS520" s="26"/>
      <c r="AT520" s="26">
        <v>92430405</v>
      </c>
      <c r="AU520" s="26"/>
      <c r="AV520" s="26"/>
      <c r="AW520" s="26"/>
      <c r="AX520" s="26"/>
      <c r="AY520" s="26"/>
      <c r="AZ520" s="26"/>
      <c r="BA520" s="26"/>
      <c r="BB520" s="26"/>
      <c r="BC520" s="26"/>
      <c r="BD520" s="26"/>
      <c r="BE520" s="26"/>
      <c r="BF520" s="26"/>
      <c r="BG520" s="26"/>
      <c r="BH520" s="26"/>
      <c r="BI520" s="26">
        <v>20000</v>
      </c>
      <c r="BJ520" s="26"/>
      <c r="BK520" s="26"/>
      <c r="BL520" s="26"/>
      <c r="BM520" s="26">
        <v>0</v>
      </c>
      <c r="BN520" s="26"/>
      <c r="BO520" s="26"/>
      <c r="BP520" s="26"/>
      <c r="BQ520" s="26"/>
      <c r="BR520" s="26"/>
      <c r="BS520" s="26"/>
      <c r="BT520" s="26"/>
      <c r="BU520" s="26" t="str">
        <f t="shared" si="262"/>
        <v/>
      </c>
      <c r="BV520" s="26"/>
      <c r="BW520" s="26"/>
      <c r="BX520" s="26"/>
      <c r="BY520" s="26"/>
      <c r="BZ520" s="26"/>
      <c r="CA520" s="26"/>
      <c r="CB520" s="26"/>
      <c r="CC520" s="26"/>
      <c r="CD520" s="26"/>
      <c r="CE520" s="26"/>
      <c r="CF520" s="26"/>
      <c r="CG520" s="26" t="str">
        <f t="shared" si="258"/>
        <v/>
      </c>
      <c r="CH520" s="26" t="str">
        <f t="shared" si="258"/>
        <v/>
      </c>
      <c r="CI520" s="26" t="str">
        <f t="shared" si="258"/>
        <v/>
      </c>
      <c r="CJ520" s="26" t="str">
        <f t="shared" si="258"/>
        <v/>
      </c>
      <c r="CK520" s="26" t="str">
        <f t="shared" si="258"/>
        <v/>
      </c>
      <c r="CL520" s="26" t="str">
        <f t="shared" si="258"/>
        <v/>
      </c>
      <c r="CM520" s="26" t="str">
        <f t="shared" si="258"/>
        <v/>
      </c>
      <c r="CN520" s="26" t="str">
        <f t="shared" si="258"/>
        <v/>
      </c>
      <c r="CO520" s="26" t="str">
        <f t="shared" si="258"/>
        <v/>
      </c>
    </row>
    <row r="521" spans="1:93" s="12" customFormat="1" ht="16.5" customHeight="1" x14ac:dyDescent="0.15">
      <c r="A521" s="26">
        <v>31038252</v>
      </c>
      <c r="B521" s="26" t="s">
        <v>1194</v>
      </c>
      <c r="C521" s="26"/>
      <c r="D521" s="26">
        <v>1</v>
      </c>
      <c r="E521" s="26" t="str">
        <f t="shared" si="261"/>
        <v>guard3</v>
      </c>
      <c r="F521" s="26">
        <v>1</v>
      </c>
      <c r="G521" s="26" t="s">
        <v>104</v>
      </c>
      <c r="H521" s="26">
        <v>1</v>
      </c>
      <c r="I521" s="26" t="str">
        <f>VLOOKUP($L521,怪物模板!$A:$N,MATCH(角色!I$1,模板表头,0),0)</f>
        <v>mag</v>
      </c>
      <c r="J521" s="26"/>
      <c r="K521" s="26" t="s">
        <v>253</v>
      </c>
      <c r="L521" s="26" t="s">
        <v>137</v>
      </c>
      <c r="M521" s="26" t="str">
        <f>VLOOKUP($L521,怪物模板!$A:$N,MATCH(角色!M$1,模板表头,0),0)</f>
        <v>无对应英雄</v>
      </c>
      <c r="N521" s="26" t="str">
        <f>VLOOKUP($L521,怪物模板!$A:$N,MATCH(角色!N$1,模板表头,0),0)</f>
        <v>统一模板</v>
      </c>
      <c r="O521" s="26" t="s">
        <v>38</v>
      </c>
      <c r="P521" s="26">
        <v>1</v>
      </c>
      <c r="Q521" s="26">
        <v>1</v>
      </c>
      <c r="R521" s="26">
        <f>VLOOKUP(P521,[2]辅助表!$A$2:$B$10,2,FALSE)</f>
        <v>1</v>
      </c>
      <c r="S521" s="26" t="str">
        <f>VLOOKUP($L521,怪物模板!$A:$N,MATCH(角色!S$1,模板表头,0),0)</f>
        <v>order</v>
      </c>
      <c r="T521" s="26" t="s">
        <v>95</v>
      </c>
      <c r="U521" s="26" t="s">
        <v>1197</v>
      </c>
      <c r="V521" s="26" t="s">
        <v>24</v>
      </c>
      <c r="W521" s="26" t="s">
        <v>139</v>
      </c>
      <c r="X521" s="26"/>
      <c r="Y521" s="26"/>
      <c r="Z521" s="26"/>
      <c r="AA521" s="26"/>
      <c r="AB521" s="26">
        <v>4</v>
      </c>
      <c r="AC521" s="26">
        <v>6</v>
      </c>
      <c r="AD521" s="26"/>
      <c r="AE521" s="26">
        <f t="shared" si="254"/>
        <v>3</v>
      </c>
      <c r="AF521" s="26">
        <f t="shared" si="255"/>
        <v>0</v>
      </c>
      <c r="AG521" s="26" t="str">
        <f>VLOOKUP($L521,怪物模板!$A:$N,MATCH(角色!AG$1,模板表头,0),0)</f>
        <v>misc.entity</v>
      </c>
      <c r="AH521" s="26" t="str">
        <f>IF(VLOOKUP($L521,怪物模板!$A:$N,MATCH(角色!AH$1,模板表头,0),0)=0,"",VLOOKUP($L521,怪物模板!$A:$N,MATCH(角色!AH$1,模板表头,0),0))</f>
        <v/>
      </c>
      <c r="AI521" s="26" t="str">
        <f>IF(VLOOKUP($L521,怪物模板!$A:$N,MATCH(角色!AI$1,模板表头,0),0)=0,"",VLOOKUP($L521,怪物模板!$A:$N,MATCH(角色!AI$1,模板表头,0),0))</f>
        <v/>
      </c>
      <c r="AJ521" s="26" t="str">
        <f>IF(VLOOKUP($L521,怪物模板!$A:$N,MATCH(角色!AJ$1,模板表头,0),0)=0,"",VLOOKUP($L521,怪物模板!$A:$N,MATCH(角色!AJ$1,模板表头,0),0))</f>
        <v/>
      </c>
      <c r="AK521" s="26" t="str">
        <f>IF(VLOOKUP($L521,怪物模板!$A:$N,MATCH(角色!AK$1,模板表头,0),0)=0,"",VLOOKUP($L521,怪物模板!$A:$N,MATCH(角色!AK$1,模板表头,0),0))</f>
        <v/>
      </c>
      <c r="AL521" s="26" t="str">
        <f>IF(VLOOKUP($L521,怪物模板!$A:$N,MATCH(角色!AL$1,模板表头,0),0)=0,"",VLOOKUP($L521,怪物模板!$A:$N,MATCH(角色!AL$1,模板表头,0),0))</f>
        <v/>
      </c>
      <c r="AM521" s="26" t="str">
        <f>VLOOKUP($L521,怪物模板!$A:$N,MATCH(角色!AM$1,模板表头,0),0)</f>
        <v>treasure_gold</v>
      </c>
      <c r="AN521" s="26">
        <v>1</v>
      </c>
      <c r="AO521" s="26">
        <v>1</v>
      </c>
      <c r="AP521" s="26"/>
      <c r="AQ521" s="26"/>
      <c r="AR521" s="26"/>
      <c r="AS521" s="26">
        <v>92430404</v>
      </c>
      <c r="AT521" s="26"/>
      <c r="AU521" s="26"/>
      <c r="AV521" s="26"/>
      <c r="AW521" s="26"/>
      <c r="AX521" s="26"/>
      <c r="AY521" s="26"/>
      <c r="AZ521" s="26"/>
      <c r="BA521" s="26"/>
      <c r="BB521" s="26"/>
      <c r="BC521" s="26"/>
      <c r="BD521" s="26"/>
      <c r="BE521" s="26"/>
      <c r="BF521" s="26"/>
      <c r="BG521" s="26"/>
      <c r="BH521" s="26"/>
      <c r="BI521" s="26">
        <v>-7000</v>
      </c>
      <c r="BJ521" s="26"/>
      <c r="BK521" s="26"/>
      <c r="BL521" s="26"/>
      <c r="BM521" s="26">
        <v>0</v>
      </c>
      <c r="BN521" s="26"/>
      <c r="BO521" s="26">
        <v>-10000</v>
      </c>
      <c r="BP521" s="26"/>
      <c r="BQ521" s="26"/>
      <c r="BR521" s="26">
        <v>-10000</v>
      </c>
      <c r="BS521" s="26"/>
      <c r="BT521" s="26"/>
      <c r="BU521" s="26" t="str">
        <f t="shared" si="262"/>
        <v/>
      </c>
      <c r="BV521" s="26"/>
      <c r="BW521" s="26"/>
      <c r="BX521" s="26"/>
      <c r="BY521" s="26"/>
      <c r="BZ521" s="26"/>
      <c r="CA521" s="26"/>
      <c r="CB521" s="26"/>
      <c r="CC521" s="26"/>
      <c r="CD521" s="26"/>
      <c r="CE521" s="26"/>
      <c r="CF521" s="26"/>
      <c r="CG521" s="26" t="str">
        <f t="shared" ref="CG521:CO522" si="263">IF($G521="boss",5000,"")</f>
        <v/>
      </c>
      <c r="CH521" s="26" t="str">
        <f t="shared" si="263"/>
        <v/>
      </c>
      <c r="CI521" s="26" t="str">
        <f t="shared" si="263"/>
        <v/>
      </c>
      <c r="CJ521" s="26" t="str">
        <f t="shared" si="263"/>
        <v/>
      </c>
      <c r="CK521" s="26" t="str">
        <f t="shared" si="263"/>
        <v/>
      </c>
      <c r="CL521" s="26" t="str">
        <f t="shared" si="263"/>
        <v/>
      </c>
      <c r="CM521" s="26" t="str">
        <f t="shared" si="263"/>
        <v/>
      </c>
      <c r="CN521" s="26" t="str">
        <f t="shared" si="263"/>
        <v/>
      </c>
      <c r="CO521" s="26" t="str">
        <f t="shared" si="263"/>
        <v/>
      </c>
    </row>
    <row r="522" spans="1:93" s="11" customFormat="1" ht="16.5" customHeight="1" x14ac:dyDescent="0.15">
      <c r="A522" s="27">
        <v>31038301</v>
      </c>
      <c r="B522" s="27" t="s">
        <v>1164</v>
      </c>
      <c r="C522" s="27" t="s">
        <v>1150</v>
      </c>
      <c r="D522" s="27">
        <v>5</v>
      </c>
      <c r="E522" s="27" t="s">
        <v>266</v>
      </c>
      <c r="F522" s="27">
        <v>1</v>
      </c>
      <c r="G522" s="27" t="s">
        <v>104</v>
      </c>
      <c r="H522" s="27">
        <v>1</v>
      </c>
      <c r="I522" s="27" t="str">
        <f>VLOOKUP($L522,怪物模板!$A:$N,MATCH(角色!I$1,模板表头,0),0)</f>
        <v>phy</v>
      </c>
      <c r="J522" s="27"/>
      <c r="K522" s="27"/>
      <c r="L522" s="27" t="s">
        <v>1164</v>
      </c>
      <c r="M522" s="27" t="str">
        <f>VLOOKUP($L522,怪物模板!$A:$N,MATCH(角色!M$1,模板表头,0),0)</f>
        <v>无对应英雄</v>
      </c>
      <c r="N522" s="27" t="str">
        <f>VLOOKUP($L522,怪物模板!$A:$N,MATCH(角色!N$1,模板表头,0),0)</f>
        <v>统一模板</v>
      </c>
      <c r="O522" s="27" t="s">
        <v>38</v>
      </c>
      <c r="P522" s="27">
        <v>2</v>
      </c>
      <c r="Q522" s="27">
        <v>2</v>
      </c>
      <c r="R522" s="27">
        <f>VLOOKUP(P522,辅助表!$A$2:$B$10,2,FALSE)</f>
        <v>2</v>
      </c>
      <c r="S522" s="27" t="str">
        <f>VLOOKUP($L522,怪物模板!$A:$N,MATCH(角色!S$1,模板表头,0),0)</f>
        <v>chaos</v>
      </c>
      <c r="T522" s="27" t="s">
        <v>39</v>
      </c>
      <c r="U522" s="27" t="s">
        <v>1202</v>
      </c>
      <c r="V522" s="27"/>
      <c r="Y522" s="27"/>
      <c r="Z522" s="27"/>
      <c r="AA522" s="27"/>
      <c r="AB522" s="27">
        <v>99</v>
      </c>
      <c r="AC522" s="27">
        <v>99</v>
      </c>
      <c r="AD522" s="27"/>
      <c r="AE522" s="27">
        <f>IF(G522="BOSS",20,3)</f>
        <v>3</v>
      </c>
      <c r="AF522" s="27">
        <f>IF(G522="BOSS",20,0)</f>
        <v>0</v>
      </c>
      <c r="AG522" s="27" t="str">
        <f>VLOOKUP($L522,怪物模板!$A:$N,MATCH(角色!AG$1,模板表头,0),0)</f>
        <v>misc.5skills</v>
      </c>
      <c r="AH522" s="27">
        <f>IF(VLOOKUP($L522,怪物模板!$A:$N,MATCH(角色!AH$1,模板表头,0),0)=0,"",VLOOKUP($L522,怪物模板!$A:$N,MATCH(角色!AH$1,模板表头,0),0))</f>
        <v>11999022</v>
      </c>
      <c r="AI522" s="27">
        <f>IF(VLOOKUP($L522,怪物模板!$A:$N,MATCH(角色!AI$1,模板表头,0),0)=0,"",VLOOKUP($L522,怪物模板!$A:$N,MATCH(角色!AI$1,模板表头,0),0))</f>
        <v>11999023</v>
      </c>
      <c r="AJ522" s="27" t="str">
        <f>IF(VLOOKUP($L522,怪物模板!$A:$N,MATCH(角色!AJ$1,模板表头,0),0)=0,"",VLOOKUP($L522,怪物模板!$A:$N,MATCH(角色!AJ$1,模板表头,0),0))</f>
        <v/>
      </c>
      <c r="AK522" s="27" t="str">
        <f>IF(VLOOKUP($L522,怪物模板!$A:$N,MATCH(角色!AK$1,模板表头,0),0)=0,"",VLOOKUP($L522,怪物模板!$A:$N,MATCH(角色!AK$1,模板表头,0),0))</f>
        <v/>
      </c>
      <c r="AL522" s="27" t="str">
        <f>IF(VLOOKUP($L522,怪物模板!$A:$N,MATCH(角色!AL$1,模板表头,0),0)=0,"",VLOOKUP($L522,怪物模板!$A:$N,MATCH(角色!AL$1,模板表头,0),0))</f>
        <v/>
      </c>
      <c r="AM522" s="27" t="str">
        <f>VLOOKUP($L522,怪物模板!$A:$N,MATCH(角色!AM$1,模板表头,0),0)</f>
        <v>demon_gorilla</v>
      </c>
      <c r="AN522" s="27">
        <f>IF(T522="monster",0.8,IF(T522="boss",1.3,IF(T522="entity",1,IF(T522="guard",1.5,1))))</f>
        <v>0.8</v>
      </c>
      <c r="AO522" s="27">
        <v>1</v>
      </c>
      <c r="AP522" s="27"/>
      <c r="AQ522" s="27"/>
      <c r="AR522" s="27"/>
      <c r="AS522" s="27"/>
      <c r="AT522" s="27"/>
      <c r="AU522" s="27"/>
      <c r="AV522" s="27"/>
      <c r="AW522" s="27"/>
      <c r="AX522" s="27"/>
      <c r="AY522" s="27"/>
      <c r="AZ522" s="27"/>
      <c r="BA522" s="27"/>
      <c r="BB522" s="27"/>
      <c r="BC522" s="27"/>
      <c r="BD522" s="27"/>
      <c r="BE522" s="27"/>
      <c r="BF522" s="27"/>
      <c r="BG522" s="27"/>
      <c r="BH522" s="27"/>
      <c r="BI522" s="27">
        <f>IF(G522="BOSS",-7000,5000)</f>
        <v>5000</v>
      </c>
      <c r="BJ522" s="27">
        <f>IF(G522="BOSS",10000,5000)</f>
        <v>5000</v>
      </c>
      <c r="BK522" s="27"/>
      <c r="BL522" s="27"/>
      <c r="BM522" s="27">
        <v>20000</v>
      </c>
      <c r="BN522" s="27"/>
      <c r="BO522" s="27"/>
      <c r="BP522" s="27"/>
      <c r="BQ522" s="27"/>
      <c r="BR522" s="27"/>
      <c r="BS522" s="27"/>
      <c r="BT522" s="27"/>
      <c r="BU522" s="27" t="str">
        <f t="shared" si="262"/>
        <v/>
      </c>
      <c r="BV522" s="27"/>
      <c r="BW522" s="27"/>
      <c r="BX522" s="27"/>
      <c r="BY522" s="27"/>
      <c r="BZ522" s="27"/>
      <c r="CA522" s="27"/>
      <c r="CB522" s="27"/>
      <c r="CC522" s="27"/>
      <c r="CD522" s="27"/>
      <c r="CE522" s="27"/>
      <c r="CF522" s="27"/>
      <c r="CG522" s="27" t="str">
        <f>IF($G522="boss",5000,"")</f>
        <v/>
      </c>
      <c r="CH522" s="27" t="str">
        <f t="shared" si="263"/>
        <v/>
      </c>
      <c r="CI522" s="27" t="str">
        <f t="shared" si="263"/>
        <v/>
      </c>
      <c r="CJ522" s="27" t="str">
        <f t="shared" si="263"/>
        <v/>
      </c>
      <c r="CK522" s="27" t="str">
        <f t="shared" si="263"/>
        <v/>
      </c>
      <c r="CL522" s="27" t="str">
        <f t="shared" si="263"/>
        <v/>
      </c>
      <c r="CM522" s="27" t="str">
        <f t="shared" si="263"/>
        <v/>
      </c>
      <c r="CN522" s="27" t="str">
        <f t="shared" si="263"/>
        <v/>
      </c>
      <c r="CO522" s="27" t="str">
        <f t="shared" si="263"/>
        <v/>
      </c>
    </row>
    <row r="523" spans="1:93" s="11" customFormat="1" ht="16.5" customHeight="1" x14ac:dyDescent="0.15">
      <c r="A523" s="27">
        <v>31038302</v>
      </c>
      <c r="B523" s="27" t="s">
        <v>1179</v>
      </c>
      <c r="C523" s="27" t="s">
        <v>1150</v>
      </c>
      <c r="D523" s="27">
        <v>7</v>
      </c>
      <c r="E523" s="27" t="s">
        <v>262</v>
      </c>
      <c r="F523" s="27">
        <v>1</v>
      </c>
      <c r="G523" s="27" t="s">
        <v>105</v>
      </c>
      <c r="H523" s="27">
        <v>3</v>
      </c>
      <c r="I523" s="27" t="str">
        <f>VLOOKUP($L523,怪物模板!$A:$N,MATCH(角色!I$1,模板表头,0),0)</f>
        <v>phy</v>
      </c>
      <c r="J523" s="27"/>
      <c r="K523" s="27"/>
      <c r="L523" s="27" t="s">
        <v>1163</v>
      </c>
      <c r="M523" s="27" t="str">
        <f>VLOOKUP($L523,怪物模板!$A:$N,MATCH(角色!M$1,模板表头,0),0)</f>
        <v>精灵游侠</v>
      </c>
      <c r="N523" s="27" t="str">
        <f>VLOOKUP($L523,怪物模板!$A:$N,MATCH(角色!N$1,模板表头,0),0)</f>
        <v>关卡12-3，4技能BOSS版</v>
      </c>
      <c r="O523" s="27" t="s">
        <v>41</v>
      </c>
      <c r="P523" s="27">
        <v>3</v>
      </c>
      <c r="Q523" s="27">
        <v>2</v>
      </c>
      <c r="R523" s="27">
        <f>VLOOKUP(P523,辅助表!$A$2:$B$10,2,FALSE)</f>
        <v>2</v>
      </c>
      <c r="S523" s="27" t="str">
        <f>VLOOKUP($L523,怪物模板!$A:$N,MATCH(角色!S$1,模板表头,0),0)</f>
        <v>alliance</v>
      </c>
      <c r="T523" s="27" t="s">
        <v>39</v>
      </c>
      <c r="U523" s="27" t="s">
        <v>1202</v>
      </c>
      <c r="V523" s="27"/>
      <c r="Y523" s="27"/>
      <c r="Z523" s="27"/>
      <c r="AA523" s="27"/>
      <c r="AB523" s="27">
        <v>99</v>
      </c>
      <c r="AC523" s="27">
        <v>99</v>
      </c>
      <c r="AD523" s="27"/>
      <c r="AE523" s="27">
        <f t="shared" ref="AE523:AE549" si="264">IF(G523="BOSS",20,3)</f>
        <v>3</v>
      </c>
      <c r="AF523" s="27">
        <f t="shared" ref="AF523:AF549" si="265">IF(G523="BOSS",20,0)</f>
        <v>0</v>
      </c>
      <c r="AG523" s="27" t="str">
        <f>VLOOKUP($L523,怪物模板!$A:$N,MATCH(角色!AG$1,模板表头,0),0)</f>
        <v>misc.5skills</v>
      </c>
      <c r="AH523" s="27">
        <f>IF(VLOOKUP($L523,怪物模板!$A:$N,MATCH(角色!AH$1,模板表头,0),0)=0,"",VLOOKUP($L523,怪物模板!$A:$N,MATCH(角色!AH$1,模板表头,0),0))</f>
        <v>11780301</v>
      </c>
      <c r="AI523" s="27">
        <f>IF(VLOOKUP($L523,怪物模板!$A:$N,MATCH(角色!AI$1,模板表头,0),0)=0,"",VLOOKUP($L523,怪物模板!$A:$N,MATCH(角色!AI$1,模板表头,0),0))</f>
        <v>11780302</v>
      </c>
      <c r="AJ523" s="27">
        <f>IF(VLOOKUP($L523,怪物模板!$A:$N,MATCH(角色!AJ$1,模板表头,0),0)=0,"",VLOOKUP($L523,怪物模板!$A:$N,MATCH(角色!AJ$1,模板表头,0),0))</f>
        <v>11780303</v>
      </c>
      <c r="AK523" s="27">
        <f>IF(VLOOKUP($L523,怪物模板!$A:$N,MATCH(角色!AK$1,模板表头,0),0)=0,"",VLOOKUP($L523,怪物模板!$A:$N,MATCH(角色!AK$1,模板表头,0),0))</f>
        <v>11780304</v>
      </c>
      <c r="AL523" s="27" t="str">
        <f>IF(VLOOKUP($L523,怪物模板!$A:$N,MATCH(角色!AL$1,模板表头,0),0)=0,"",VLOOKUP($L523,怪物模板!$A:$N,MATCH(角色!AL$1,模板表头,0),0))</f>
        <v/>
      </c>
      <c r="AM523" s="27" t="str">
        <f>VLOOKUP($L523,怪物模板!$A:$N,MATCH(角色!AM$1,模板表头,0),0)</f>
        <v>elf_assassin_npc</v>
      </c>
      <c r="AN523" s="27">
        <f>IF(T523="monster",0.8,IF(T523="boss",1.3,IF(T523="entity",1,IF(T523="guard",1.5,1))))</f>
        <v>0.8</v>
      </c>
      <c r="AO523" s="27">
        <v>1</v>
      </c>
      <c r="AP523" s="27"/>
      <c r="AQ523" s="27"/>
      <c r="AR523" s="27"/>
      <c r="AS523" s="27"/>
      <c r="AT523" s="27"/>
      <c r="AU523" s="27"/>
      <c r="AV523" s="27"/>
      <c r="AW523" s="27"/>
      <c r="AX523" s="27"/>
      <c r="AY523" s="27"/>
      <c r="AZ523" s="27"/>
      <c r="BA523" s="27"/>
      <c r="BB523" s="27"/>
      <c r="BC523" s="27"/>
      <c r="BD523" s="27"/>
      <c r="BE523" s="27"/>
      <c r="BF523" s="27"/>
      <c r="BG523" s="27"/>
      <c r="BH523" s="27"/>
      <c r="BI523" s="27">
        <f t="shared" ref="BI523:BI547" si="266">IF(G523="BOSS",-7000,5000)</f>
        <v>5000</v>
      </c>
      <c r="BJ523" s="27">
        <f t="shared" ref="BJ523:BJ547" si="267">IF(G523="BOSS",10000,5000)</f>
        <v>5000</v>
      </c>
      <c r="BK523" s="27"/>
      <c r="BL523" s="27"/>
      <c r="BM523" s="27">
        <v>20000</v>
      </c>
      <c r="BN523" s="27"/>
      <c r="BO523" s="27"/>
      <c r="BP523" s="27"/>
      <c r="BQ523" s="27"/>
      <c r="BR523" s="27"/>
      <c r="BS523" s="27"/>
      <c r="BT523" s="27"/>
      <c r="BU523" s="27"/>
      <c r="BV523" s="27"/>
      <c r="BW523" s="27"/>
      <c r="BX523" s="27"/>
      <c r="BY523" s="27"/>
      <c r="BZ523" s="27"/>
      <c r="CA523" s="27"/>
      <c r="CB523" s="27"/>
      <c r="CC523" s="27"/>
      <c r="CD523" s="27"/>
      <c r="CE523" s="27"/>
      <c r="CF523" s="27"/>
      <c r="CG523" s="27" t="str">
        <f t="shared" ref="CG523:CO548" si="268">IF($G523="boss",5000,"")</f>
        <v/>
      </c>
      <c r="CH523" s="27" t="str">
        <f t="shared" si="268"/>
        <v/>
      </c>
      <c r="CI523" s="27" t="str">
        <f t="shared" si="268"/>
        <v/>
      </c>
      <c r="CJ523" s="27" t="str">
        <f t="shared" si="268"/>
        <v/>
      </c>
      <c r="CK523" s="27" t="str">
        <f t="shared" si="268"/>
        <v/>
      </c>
      <c r="CL523" s="27" t="str">
        <f t="shared" si="268"/>
        <v/>
      </c>
      <c r="CM523" s="27" t="str">
        <f t="shared" si="268"/>
        <v/>
      </c>
      <c r="CN523" s="27" t="str">
        <f t="shared" si="268"/>
        <v/>
      </c>
      <c r="CO523" s="27" t="str">
        <f t="shared" si="268"/>
        <v/>
      </c>
    </row>
    <row r="524" spans="1:93" s="11" customFormat="1" ht="16.5" customHeight="1" x14ac:dyDescent="0.15">
      <c r="A524" s="27">
        <v>31038306</v>
      </c>
      <c r="B524" s="27" t="s">
        <v>1162</v>
      </c>
      <c r="C524" s="27" t="s">
        <v>1151</v>
      </c>
      <c r="D524" s="27">
        <v>7</v>
      </c>
      <c r="E524" s="27" t="str">
        <f>E525</f>
        <v>guard4</v>
      </c>
      <c r="F524" s="27">
        <v>2</v>
      </c>
      <c r="G524" s="27" t="s">
        <v>104</v>
      </c>
      <c r="H524" s="27">
        <v>1</v>
      </c>
      <c r="I524" s="27" t="str">
        <f>VLOOKUP($L524,怪物模板!$A:$N,MATCH(角色!I$1,模板表头,0),0)</f>
        <v>mag</v>
      </c>
      <c r="J524" s="27"/>
      <c r="K524" s="27"/>
      <c r="L524" s="27" t="s">
        <v>1162</v>
      </c>
      <c r="M524" s="27" t="str">
        <f>VLOOKUP($L524,怪物模板!$A:$N,MATCH(角色!M$1,模板表头,0),0)</f>
        <v>无对应英雄</v>
      </c>
      <c r="N524" s="27" t="str">
        <f>VLOOKUP($L524,怪物模板!$A:$N,MATCH(角色!N$1,模板表头,0),0)</f>
        <v>统一模板</v>
      </c>
      <c r="O524" s="27" t="s">
        <v>38</v>
      </c>
      <c r="P524" s="27">
        <v>2</v>
      </c>
      <c r="Q524" s="27">
        <v>2</v>
      </c>
      <c r="R524" s="27">
        <f>VLOOKUP(P524,辅助表!$A$2:$B$10,2,FALSE)</f>
        <v>2</v>
      </c>
      <c r="S524" s="27" t="str">
        <f>VLOOKUP($L524,怪物模板!$A:$N,MATCH(角色!S$1,模板表头,0),0)</f>
        <v>horde</v>
      </c>
      <c r="T524" s="27" t="s">
        <v>176</v>
      </c>
      <c r="U524" s="27" t="s">
        <v>1202</v>
      </c>
      <c r="V524" s="27" t="s">
        <v>258</v>
      </c>
      <c r="Y524" s="27"/>
      <c r="Z524" s="27"/>
      <c r="AA524" s="27"/>
      <c r="AB524" s="27">
        <v>99</v>
      </c>
      <c r="AC524" s="27">
        <v>99</v>
      </c>
      <c r="AD524" s="27"/>
      <c r="AE524" s="27">
        <f t="shared" si="264"/>
        <v>3</v>
      </c>
      <c r="AF524" s="27">
        <f t="shared" si="265"/>
        <v>0</v>
      </c>
      <c r="AG524" s="27" t="str">
        <f>VLOOKUP($L524,怪物模板!$A:$N,MATCH(角色!AG$1,模板表头,0),0)</f>
        <v>misc.5skills_third_target_is_valid</v>
      </c>
      <c r="AH524" s="27">
        <f>IF(VLOOKUP($L524,怪物模板!$A:$N,MATCH(角色!AH$1,模板表头,0),0)=0,"",VLOOKUP($L524,怪物模板!$A:$N,MATCH(角色!AH$1,模板表头,0),0))</f>
        <v>11870101</v>
      </c>
      <c r="AI524" s="27">
        <f>IF(VLOOKUP($L524,怪物模板!$A:$N,MATCH(角色!AI$1,模板表头,0),0)=0,"",VLOOKUP($L524,怪物模板!$A:$N,MATCH(角色!AI$1,模板表头,0),0))</f>
        <v>11999518</v>
      </c>
      <c r="AJ524" s="27">
        <f>IF(VLOOKUP($L524,怪物模板!$A:$N,MATCH(角色!AJ$1,模板表头,0),0)=0,"",VLOOKUP($L524,怪物模板!$A:$N,MATCH(角色!AJ$1,模板表头,0),0))</f>
        <v>11870103</v>
      </c>
      <c r="AK524" s="27" t="str">
        <f>IF(VLOOKUP($L524,怪物模板!$A:$N,MATCH(角色!AK$1,模板表头,0),0)=0,"",VLOOKUP($L524,怪物模板!$A:$N,MATCH(角色!AK$1,模板表头,0),0))</f>
        <v/>
      </c>
      <c r="AL524" s="27" t="str">
        <f>IF(VLOOKUP($L524,怪物模板!$A:$N,MATCH(角色!AL$1,模板表头,0),0)=0,"",VLOOKUP($L524,怪物模板!$A:$N,MATCH(角色!AL$1,模板表头,0),0))</f>
        <v/>
      </c>
      <c r="AM524" s="27" t="str">
        <f>VLOOKUP($L524,怪物模板!$A:$N,MATCH(角色!AM$1,模板表头,0),0)</f>
        <v>senjin_shieldman_boss</v>
      </c>
      <c r="AN524" s="27">
        <f>IF(T524="monster",0.8,IF(T524="boss",1.3,IF(T524="entity",1,IF(T524="guard",1.5,1))))</f>
        <v>1</v>
      </c>
      <c r="AO524" s="27">
        <v>1</v>
      </c>
      <c r="AP524" s="27"/>
      <c r="AQ524" s="27"/>
      <c r="AR524" s="27"/>
      <c r="AS524" s="27"/>
      <c r="AT524" s="27"/>
      <c r="AU524" s="27"/>
      <c r="AV524" s="27"/>
      <c r="AW524" s="27"/>
      <c r="AX524" s="27"/>
      <c r="AY524" s="27"/>
      <c r="AZ524" s="27"/>
      <c r="BA524" s="27"/>
      <c r="BB524" s="27"/>
      <c r="BC524" s="27"/>
      <c r="BD524" s="27"/>
      <c r="BE524" s="27"/>
      <c r="BF524" s="27"/>
      <c r="BG524" s="27"/>
      <c r="BH524" s="27"/>
      <c r="BI524" s="27">
        <f t="shared" si="266"/>
        <v>5000</v>
      </c>
      <c r="BJ524" s="27">
        <f t="shared" si="267"/>
        <v>5000</v>
      </c>
      <c r="BK524" s="27"/>
      <c r="BL524" s="27"/>
      <c r="BM524" s="27">
        <v>20000</v>
      </c>
      <c r="BN524" s="27"/>
      <c r="BO524" s="27"/>
      <c r="BP524" s="27"/>
      <c r="BQ524" s="27"/>
      <c r="BR524" s="27"/>
      <c r="BS524" s="27"/>
      <c r="BT524" s="27"/>
      <c r="BU524" s="27"/>
      <c r="BV524" s="27"/>
      <c r="BW524" s="27"/>
      <c r="BX524" s="27"/>
      <c r="BY524" s="27"/>
      <c r="BZ524" s="27"/>
      <c r="CA524" s="27"/>
      <c r="CB524" s="27"/>
      <c r="CC524" s="27"/>
      <c r="CD524" s="27"/>
      <c r="CE524" s="27"/>
      <c r="CF524" s="27"/>
      <c r="CG524" s="27" t="str">
        <f t="shared" si="268"/>
        <v/>
      </c>
      <c r="CH524" s="27" t="str">
        <f t="shared" si="268"/>
        <v/>
      </c>
      <c r="CI524" s="27" t="str">
        <f t="shared" si="268"/>
        <v/>
      </c>
      <c r="CJ524" s="27" t="str">
        <f t="shared" si="268"/>
        <v/>
      </c>
      <c r="CK524" s="27" t="str">
        <f t="shared" si="268"/>
        <v/>
      </c>
      <c r="CL524" s="27" t="str">
        <f t="shared" si="268"/>
        <v/>
      </c>
      <c r="CM524" s="27" t="str">
        <f t="shared" si="268"/>
        <v/>
      </c>
      <c r="CN524" s="27" t="str">
        <f t="shared" si="268"/>
        <v/>
      </c>
      <c r="CO524" s="27" t="str">
        <f t="shared" si="268"/>
        <v/>
      </c>
    </row>
    <row r="525" spans="1:93" s="11" customFormat="1" ht="16.5" customHeight="1" x14ac:dyDescent="0.15">
      <c r="A525" s="27">
        <v>31038307</v>
      </c>
      <c r="B525" s="27" t="s">
        <v>1179</v>
      </c>
      <c r="C525" s="27" t="s">
        <v>1151</v>
      </c>
      <c r="D525" s="27">
        <v>7</v>
      </c>
      <c r="E525" s="27" t="str">
        <f>E522</f>
        <v>guard4</v>
      </c>
      <c r="F525" s="27">
        <v>2</v>
      </c>
      <c r="G525" s="27" t="s">
        <v>105</v>
      </c>
      <c r="H525" s="27">
        <v>3</v>
      </c>
      <c r="I525" s="27" t="str">
        <f>VLOOKUP($L525,怪物模板!$A:$N,MATCH(角色!I$1,模板表头,0),0)</f>
        <v>phy</v>
      </c>
      <c r="J525" s="27"/>
      <c r="K525" s="27"/>
      <c r="L525" s="27" t="s">
        <v>1163</v>
      </c>
      <c r="M525" s="27" t="str">
        <f>VLOOKUP($L525,怪物模板!$A:$N,MATCH(角色!M$1,模板表头,0),0)</f>
        <v>精灵游侠</v>
      </c>
      <c r="N525" s="27" t="str">
        <f>VLOOKUP($L525,怪物模板!$A:$N,MATCH(角色!N$1,模板表头,0),0)</f>
        <v>关卡12-3，4技能BOSS版</v>
      </c>
      <c r="O525" s="27" t="s">
        <v>41</v>
      </c>
      <c r="P525" s="27">
        <v>3</v>
      </c>
      <c r="Q525" s="27">
        <v>2</v>
      </c>
      <c r="R525" s="27">
        <f>VLOOKUP(P525,辅助表!$A$2:$B$10,2,FALSE)</f>
        <v>2</v>
      </c>
      <c r="S525" s="27" t="str">
        <f>VLOOKUP($L525,怪物模板!$A:$N,MATCH(角色!S$1,模板表头,0),0)</f>
        <v>alliance</v>
      </c>
      <c r="T525" s="27" t="s">
        <v>39</v>
      </c>
      <c r="U525" s="27" t="s">
        <v>1202</v>
      </c>
      <c r="V525" s="27" t="s">
        <v>258</v>
      </c>
      <c r="Y525" s="27"/>
      <c r="Z525" s="27"/>
      <c r="AA525" s="27"/>
      <c r="AB525" s="27">
        <v>99</v>
      </c>
      <c r="AC525" s="27">
        <v>99</v>
      </c>
      <c r="AD525" s="27"/>
      <c r="AE525" s="27">
        <f t="shared" si="264"/>
        <v>3</v>
      </c>
      <c r="AF525" s="27">
        <f t="shared" si="265"/>
        <v>0</v>
      </c>
      <c r="AG525" s="27" t="str">
        <f>VLOOKUP($L525,怪物模板!$A:$N,MATCH(角色!AG$1,模板表头,0),0)</f>
        <v>misc.5skills</v>
      </c>
      <c r="AH525" s="27">
        <f>IF(VLOOKUP($L525,怪物模板!$A:$N,MATCH(角色!AH$1,模板表头,0),0)=0,"",VLOOKUP($L525,怪物模板!$A:$N,MATCH(角色!AH$1,模板表头,0),0))</f>
        <v>11780301</v>
      </c>
      <c r="AI525" s="27">
        <f>IF(VLOOKUP($L525,怪物模板!$A:$N,MATCH(角色!AI$1,模板表头,0),0)=0,"",VLOOKUP($L525,怪物模板!$A:$N,MATCH(角色!AI$1,模板表头,0),0))</f>
        <v>11780302</v>
      </c>
      <c r="AJ525" s="27">
        <f>IF(VLOOKUP($L525,怪物模板!$A:$N,MATCH(角色!AJ$1,模板表头,0),0)=0,"",VLOOKUP($L525,怪物模板!$A:$N,MATCH(角色!AJ$1,模板表头,0),0))</f>
        <v>11780303</v>
      </c>
      <c r="AK525" s="27">
        <f>IF(VLOOKUP($L525,怪物模板!$A:$N,MATCH(角色!AK$1,模板表头,0),0)=0,"",VLOOKUP($L525,怪物模板!$A:$N,MATCH(角色!AK$1,模板表头,0),0))</f>
        <v>11780304</v>
      </c>
      <c r="AL525" s="27" t="str">
        <f>IF(VLOOKUP($L525,怪物模板!$A:$N,MATCH(角色!AL$1,模板表头,0),0)=0,"",VLOOKUP($L525,怪物模板!$A:$N,MATCH(角色!AL$1,模板表头,0),0))</f>
        <v/>
      </c>
      <c r="AM525" s="27" t="str">
        <f>VLOOKUP($L525,怪物模板!$A:$N,MATCH(角色!AM$1,模板表头,0),0)</f>
        <v>elf_assassin_npc</v>
      </c>
      <c r="AN525" s="27">
        <f>IF(T525="monster",0.8,IF(T525="boss",1.3,IF(T525="entity",1,IF(T525="guard",1.5,1))))</f>
        <v>0.8</v>
      </c>
      <c r="AO525" s="27">
        <v>1</v>
      </c>
      <c r="AP525" s="27"/>
      <c r="AQ525" s="27"/>
      <c r="AR525" s="27"/>
      <c r="AS525" s="27"/>
      <c r="AT525" s="27"/>
      <c r="AU525" s="27"/>
      <c r="AV525" s="27"/>
      <c r="AW525" s="27"/>
      <c r="AX525" s="27"/>
      <c r="AY525" s="27"/>
      <c r="AZ525" s="27"/>
      <c r="BA525" s="27"/>
      <c r="BB525" s="27"/>
      <c r="BC525" s="27"/>
      <c r="BD525" s="27"/>
      <c r="BE525" s="27"/>
      <c r="BF525" s="27"/>
      <c r="BG525" s="27"/>
      <c r="BH525" s="27"/>
      <c r="BI525" s="27">
        <f t="shared" si="266"/>
        <v>5000</v>
      </c>
      <c r="BJ525" s="27">
        <f t="shared" si="267"/>
        <v>5000</v>
      </c>
      <c r="BK525" s="27"/>
      <c r="BL525" s="27"/>
      <c r="BM525" s="27">
        <v>20000</v>
      </c>
      <c r="BN525" s="27"/>
      <c r="BO525" s="27"/>
      <c r="BP525" s="27"/>
      <c r="BQ525" s="27"/>
      <c r="BR525" s="27"/>
      <c r="BS525" s="27"/>
      <c r="BT525" s="27"/>
      <c r="BU525" s="27"/>
      <c r="BV525" s="27"/>
      <c r="BW525" s="27"/>
      <c r="BX525" s="27"/>
      <c r="BY525" s="27"/>
      <c r="BZ525" s="27"/>
      <c r="CA525" s="27"/>
      <c r="CB525" s="27"/>
      <c r="CC525" s="27"/>
      <c r="CD525" s="27"/>
      <c r="CE525" s="27"/>
      <c r="CF525" s="27"/>
      <c r="CG525" s="27" t="str">
        <f t="shared" si="268"/>
        <v/>
      </c>
      <c r="CH525" s="27" t="str">
        <f t="shared" si="268"/>
        <v/>
      </c>
      <c r="CI525" s="27" t="str">
        <f t="shared" si="268"/>
        <v/>
      </c>
      <c r="CJ525" s="27" t="str">
        <f t="shared" si="268"/>
        <v/>
      </c>
      <c r="CK525" s="27" t="str">
        <f t="shared" si="268"/>
        <v/>
      </c>
      <c r="CL525" s="27" t="str">
        <f t="shared" si="268"/>
        <v/>
      </c>
      <c r="CM525" s="27" t="str">
        <f t="shared" si="268"/>
        <v/>
      </c>
      <c r="CN525" s="27" t="str">
        <f t="shared" si="268"/>
        <v/>
      </c>
      <c r="CO525" s="27" t="str">
        <f t="shared" si="268"/>
        <v/>
      </c>
    </row>
    <row r="526" spans="1:93" s="11" customFormat="1" ht="16.5" customHeight="1" x14ac:dyDescent="0.15">
      <c r="A526" s="27">
        <v>31038311</v>
      </c>
      <c r="B526" s="27" t="s">
        <v>1182</v>
      </c>
      <c r="C526" s="27" t="s">
        <v>1152</v>
      </c>
      <c r="D526" s="27">
        <v>10</v>
      </c>
      <c r="E526" s="27" t="str">
        <f>E524</f>
        <v>guard4</v>
      </c>
      <c r="F526" s="27">
        <v>3</v>
      </c>
      <c r="G526" s="27" t="s">
        <v>106</v>
      </c>
      <c r="H526" s="27">
        <v>1</v>
      </c>
      <c r="I526" s="27" t="str">
        <f>VLOOKUP($L526,怪物模板!$A:$N,MATCH(角色!I$1,模板表头,0),0)</f>
        <v>mag</v>
      </c>
      <c r="J526" s="27"/>
      <c r="K526" s="27"/>
      <c r="L526" s="27" t="s">
        <v>1165</v>
      </c>
      <c r="M526" s="27" t="str">
        <f>VLOOKUP($L526,怪物模板!$A:$N,MATCH(角色!M$1,模板表头,0),0)</f>
        <v>哥布林亲王</v>
      </c>
      <c r="N526" s="27" t="str">
        <f>VLOOKUP($L526,怪物模板!$A:$N,MATCH(角色!N$1,模板表头,0),0)</f>
        <v>统一模板，boss</v>
      </c>
      <c r="O526" s="27" t="s">
        <v>38</v>
      </c>
      <c r="P526" s="27">
        <v>7</v>
      </c>
      <c r="Q526" s="27">
        <v>3</v>
      </c>
      <c r="R526" s="27">
        <f>VLOOKUP(P526,辅助表!$A$2:$B$10,2,FALSE)</f>
        <v>4</v>
      </c>
      <c r="S526" s="27" t="str">
        <f>VLOOKUP($L526,怪物模板!$A:$N,MATCH(角色!S$1,模板表头,0),0)</f>
        <v>horde</v>
      </c>
      <c r="T526" s="27" t="s">
        <v>27</v>
      </c>
      <c r="U526" s="27" t="s">
        <v>1203</v>
      </c>
      <c r="V526" s="27"/>
      <c r="Y526" s="27"/>
      <c r="Z526" s="27"/>
      <c r="AA526" s="27"/>
      <c r="AB526" s="27">
        <v>99</v>
      </c>
      <c r="AC526" s="27">
        <v>99</v>
      </c>
      <c r="AD526" s="27"/>
      <c r="AE526" s="27">
        <f t="shared" si="264"/>
        <v>20</v>
      </c>
      <c r="AF526" s="27">
        <f t="shared" si="265"/>
        <v>20</v>
      </c>
      <c r="AG526" s="27" t="str">
        <f>VLOOKUP($L526,怪物模板!$A:$N,MATCH(角色!AG$1,模板表头,0),0)</f>
        <v>range.gallywix</v>
      </c>
      <c r="AH526" s="27">
        <f>IF(VLOOKUP($L526,怪物模板!$A:$N,MATCH(角色!AH$1,模板表头,0),0)=0,"",VLOOKUP($L526,怪物模板!$A:$N,MATCH(角色!AH$1,模板表头,0),0))</f>
        <v>11860401</v>
      </c>
      <c r="AI526" s="27">
        <f>IF(VLOOKUP($L526,怪物模板!$A:$N,MATCH(角色!AI$1,模板表头,0),0)=0,"",VLOOKUP($L526,怪物模板!$A:$N,MATCH(角色!AI$1,模板表头,0),0))</f>
        <v>11860402</v>
      </c>
      <c r="AJ526" s="27">
        <f>IF(VLOOKUP($L526,怪物模板!$A:$N,MATCH(角色!AJ$1,模板表头,0),0)=0,"",VLOOKUP($L526,怪物模板!$A:$N,MATCH(角色!AJ$1,模板表头,0),0))</f>
        <v>11860403</v>
      </c>
      <c r="AK526" s="27" t="str">
        <f>IF(VLOOKUP($L526,怪物模板!$A:$N,MATCH(角色!AK$1,模板表头,0),0)=0,"",VLOOKUP($L526,怪物模板!$A:$N,MATCH(角色!AK$1,模板表头,0),0))</f>
        <v/>
      </c>
      <c r="AL526" s="27" t="str">
        <f>IF(VLOOKUP($L526,怪物模板!$A:$N,MATCH(角色!AL$1,模板表头,0),0)=0,"",VLOOKUP($L526,怪物模板!$A:$N,MATCH(角色!AL$1,模板表头,0),0))</f>
        <v/>
      </c>
      <c r="AM526" s="27" t="str">
        <f>VLOOKUP($L526,怪物模板!$A:$N,MATCH(角色!AM$1,模板表头,0),0)</f>
        <v>gallywix_boss</v>
      </c>
      <c r="AN526" s="27">
        <v>1.5</v>
      </c>
      <c r="AO526" s="27">
        <v>1</v>
      </c>
      <c r="AP526" s="27"/>
      <c r="AQ526" s="27"/>
      <c r="AR526" s="27" t="s">
        <v>181</v>
      </c>
      <c r="AS526" s="27"/>
      <c r="AT526" s="27"/>
      <c r="AU526" s="27"/>
      <c r="AV526" s="27"/>
      <c r="AW526" s="27"/>
      <c r="AX526" s="27"/>
      <c r="AY526" s="27"/>
      <c r="AZ526" s="27"/>
      <c r="BA526" s="27"/>
      <c r="BB526" s="27"/>
      <c r="BC526" s="27"/>
      <c r="BD526" s="27"/>
      <c r="BE526" s="27"/>
      <c r="BF526" s="27"/>
      <c r="BG526" s="27"/>
      <c r="BH526" s="27"/>
      <c r="BI526" s="27">
        <f t="shared" si="266"/>
        <v>-7000</v>
      </c>
      <c r="BJ526" s="27">
        <f t="shared" si="267"/>
        <v>10000</v>
      </c>
      <c r="BK526" s="27"/>
      <c r="BL526" s="27"/>
      <c r="BM526" s="27">
        <v>20000</v>
      </c>
      <c r="BN526" s="27"/>
      <c r="BO526" s="27"/>
      <c r="BP526" s="27"/>
      <c r="BQ526" s="27"/>
      <c r="BR526" s="27"/>
      <c r="BS526" s="27"/>
      <c r="BT526" s="27"/>
      <c r="BU526" s="27"/>
      <c r="BV526" s="27"/>
      <c r="BW526" s="27"/>
      <c r="BX526" s="27"/>
      <c r="BY526" s="27"/>
      <c r="BZ526" s="27"/>
      <c r="CA526" s="27"/>
      <c r="CB526" s="27"/>
      <c r="CC526" s="27"/>
      <c r="CD526" s="27"/>
      <c r="CE526" s="27"/>
      <c r="CF526" s="27"/>
      <c r="CG526" s="27">
        <f t="shared" si="268"/>
        <v>5000</v>
      </c>
      <c r="CH526" s="27">
        <f t="shared" si="268"/>
        <v>5000</v>
      </c>
      <c r="CI526" s="27">
        <f t="shared" si="268"/>
        <v>5000</v>
      </c>
      <c r="CJ526" s="27">
        <f t="shared" si="268"/>
        <v>5000</v>
      </c>
      <c r="CK526" s="27">
        <f t="shared" si="268"/>
        <v>5000</v>
      </c>
      <c r="CL526" s="27">
        <f t="shared" si="268"/>
        <v>5000</v>
      </c>
      <c r="CM526" s="27">
        <f t="shared" si="268"/>
        <v>5000</v>
      </c>
      <c r="CN526" s="27">
        <f t="shared" si="268"/>
        <v>5000</v>
      </c>
      <c r="CO526" s="27">
        <f t="shared" si="268"/>
        <v>5000</v>
      </c>
    </row>
    <row r="527" spans="1:93" s="11" customFormat="1" ht="16.5" customHeight="1" x14ac:dyDescent="0.15">
      <c r="A527" s="27">
        <v>31038312</v>
      </c>
      <c r="B527" s="27" t="s">
        <v>40</v>
      </c>
      <c r="C527" s="27" t="s">
        <v>1152</v>
      </c>
      <c r="D527" s="27">
        <v>10</v>
      </c>
      <c r="E527" s="27" t="str">
        <f>E525</f>
        <v>guard4</v>
      </c>
      <c r="F527" s="27">
        <v>3</v>
      </c>
      <c r="G527" s="27" t="s">
        <v>105</v>
      </c>
      <c r="H527" s="27">
        <v>1</v>
      </c>
      <c r="I527" s="27" t="str">
        <f>VLOOKUP($L527,怪物模板!$A:$N,MATCH(角色!I$1,模板表头,0),0)</f>
        <v>phy</v>
      </c>
      <c r="J527" s="27"/>
      <c r="K527" s="27"/>
      <c r="L527" s="27" t="s">
        <v>40</v>
      </c>
      <c r="M527" s="27" t="str">
        <f>VLOOKUP($L527,怪物模板!$A:$N,MATCH(角色!M$1,模板表头,0),0)</f>
        <v>无对应英雄</v>
      </c>
      <c r="N527" s="27" t="str">
        <f>VLOOKUP($L527,怪物模板!$A:$N,MATCH(角色!N$1,模板表头,0),0)</f>
        <v>新增突袭小招，大招改为引导</v>
      </c>
      <c r="O527" s="27" t="s">
        <v>38</v>
      </c>
      <c r="P527" s="27">
        <v>7</v>
      </c>
      <c r="Q527" s="27">
        <v>3</v>
      </c>
      <c r="R527" s="27">
        <f>VLOOKUP(P527,辅助表!$A$2:$B$10,2,FALSE)</f>
        <v>4</v>
      </c>
      <c r="S527" s="27" t="str">
        <f>VLOOKUP($L527,怪物模板!$A:$N,MATCH(角色!S$1,模板表头,0),0)</f>
        <v>horde</v>
      </c>
      <c r="T527" s="27" t="s">
        <v>176</v>
      </c>
      <c r="U527" s="27" t="s">
        <v>1202</v>
      </c>
      <c r="V527" s="27"/>
      <c r="Y527" s="27"/>
      <c r="Z527" s="27"/>
      <c r="AA527" s="27"/>
      <c r="AB527" s="27">
        <v>99</v>
      </c>
      <c r="AC527" s="27">
        <v>99</v>
      </c>
      <c r="AD527" s="27"/>
      <c r="AE527" s="27">
        <f t="shared" si="264"/>
        <v>3</v>
      </c>
      <c r="AF527" s="27">
        <f t="shared" si="265"/>
        <v>0</v>
      </c>
      <c r="AG527" s="27" t="str">
        <f>VLOOKUP($L527,怪物模板!$A:$N,MATCH(角色!AG$1,模板表头,0),0)</f>
        <v>misc.5skills</v>
      </c>
      <c r="AH527" s="27">
        <f>IF(VLOOKUP($L527,怪物模板!$A:$N,MATCH(角色!AH$1,模板表头,0),0)=0,"",VLOOKUP($L527,怪物模板!$A:$N,MATCH(角色!AH$1,模板表头,0),0))</f>
        <v>11980101</v>
      </c>
      <c r="AI527" s="27">
        <f>IF(VLOOKUP($L527,怪物模板!$A:$N,MATCH(角色!AI$1,模板表头,0),0)=0,"",VLOOKUP($L527,怪物模板!$A:$N,MATCH(角色!AI$1,模板表头,0),0))</f>
        <v>11999536</v>
      </c>
      <c r="AJ527" s="27">
        <f>IF(VLOOKUP($L527,怪物模板!$A:$N,MATCH(角色!AJ$1,模板表头,0),0)=0,"",VLOOKUP($L527,怪物模板!$A:$N,MATCH(角色!AJ$1,模板表头,0),0))</f>
        <v>11999537</v>
      </c>
      <c r="AK527" s="27" t="str">
        <f>IF(VLOOKUP($L527,怪物模板!$A:$N,MATCH(角色!AK$1,模板表头,0),0)=0,"",VLOOKUP($L527,怪物模板!$A:$N,MATCH(角色!AK$1,模板表头,0),0))</f>
        <v/>
      </c>
      <c r="AL527" s="27" t="str">
        <f>IF(VLOOKUP($L527,怪物模板!$A:$N,MATCH(角色!AL$1,模板表头,0),0)=0,"",VLOOKUP($L527,怪物模板!$A:$N,MATCH(角色!AL$1,模板表头,0),0))</f>
        <v/>
      </c>
      <c r="AM527" s="27" t="str">
        <f>VLOOKUP($L527,怪物模板!$A:$N,MATCH(角色!AM$1,模板表头,0),0)</f>
        <v>rogue</v>
      </c>
      <c r="AN527" s="27">
        <v>1</v>
      </c>
      <c r="AO527" s="27">
        <v>1</v>
      </c>
      <c r="AP527" s="27"/>
      <c r="AQ527" s="27"/>
      <c r="AR527" s="27"/>
      <c r="AS527" s="27"/>
      <c r="AT527" s="27"/>
      <c r="AU527" s="27"/>
      <c r="AV527" s="27"/>
      <c r="AW527" s="27"/>
      <c r="AX527" s="27"/>
      <c r="AY527" s="27"/>
      <c r="AZ527" s="27"/>
      <c r="BA527" s="27"/>
      <c r="BB527" s="27"/>
      <c r="BC527" s="27"/>
      <c r="BD527" s="27"/>
      <c r="BE527" s="27"/>
      <c r="BF527" s="27"/>
      <c r="BG527" s="27"/>
      <c r="BH527" s="27"/>
      <c r="BI527" s="27">
        <f t="shared" si="266"/>
        <v>5000</v>
      </c>
      <c r="BJ527" s="27">
        <f t="shared" si="267"/>
        <v>5000</v>
      </c>
      <c r="BK527" s="27"/>
      <c r="BL527" s="27"/>
      <c r="BM527" s="27">
        <v>20000</v>
      </c>
      <c r="BN527" s="27"/>
      <c r="BO527" s="27"/>
      <c r="BP527" s="27"/>
      <c r="BQ527" s="27"/>
      <c r="BR527" s="27"/>
      <c r="BS527" s="27"/>
      <c r="BT527" s="27"/>
      <c r="BU527" s="27"/>
      <c r="BV527" s="27"/>
      <c r="BW527" s="27"/>
      <c r="BX527" s="27"/>
      <c r="BY527" s="27"/>
      <c r="BZ527" s="27"/>
      <c r="CA527" s="27"/>
      <c r="CB527" s="27"/>
      <c r="CC527" s="27"/>
      <c r="CD527" s="27"/>
      <c r="CE527" s="27"/>
      <c r="CF527" s="27"/>
      <c r="CG527" s="27" t="str">
        <f t="shared" si="268"/>
        <v/>
      </c>
      <c r="CH527" s="27" t="str">
        <f t="shared" si="268"/>
        <v/>
      </c>
      <c r="CI527" s="27" t="str">
        <f t="shared" si="268"/>
        <v/>
      </c>
      <c r="CJ527" s="27" t="str">
        <f t="shared" si="268"/>
        <v/>
      </c>
      <c r="CK527" s="27" t="str">
        <f t="shared" si="268"/>
        <v/>
      </c>
      <c r="CL527" s="27" t="str">
        <f t="shared" si="268"/>
        <v/>
      </c>
      <c r="CM527" s="27" t="str">
        <f t="shared" si="268"/>
        <v/>
      </c>
      <c r="CN527" s="27" t="str">
        <f t="shared" si="268"/>
        <v/>
      </c>
      <c r="CO527" s="27" t="str">
        <f t="shared" si="268"/>
        <v/>
      </c>
    </row>
    <row r="528" spans="1:93" s="11" customFormat="1" ht="16.5" customHeight="1" x14ac:dyDescent="0.15">
      <c r="A528" s="27">
        <v>31038316</v>
      </c>
      <c r="B528" s="27" t="s">
        <v>40</v>
      </c>
      <c r="C528" s="27" t="s">
        <v>1153</v>
      </c>
      <c r="D528" s="27">
        <v>10</v>
      </c>
      <c r="E528" s="27" t="str">
        <f>E526</f>
        <v>guard4</v>
      </c>
      <c r="F528" s="27">
        <v>4</v>
      </c>
      <c r="G528" s="27" t="s">
        <v>104</v>
      </c>
      <c r="H528" s="27">
        <v>2</v>
      </c>
      <c r="I528" s="27" t="str">
        <f>VLOOKUP($L528,怪物模板!$A:$N,MATCH(角色!I$1,模板表头,0),0)</f>
        <v>phy</v>
      </c>
      <c r="J528" s="27"/>
      <c r="K528" s="27"/>
      <c r="L528" s="27" t="s">
        <v>40</v>
      </c>
      <c r="M528" s="27" t="str">
        <f>VLOOKUP($L528,怪物模板!$A:$N,MATCH(角色!M$1,模板表头,0),0)</f>
        <v>无对应英雄</v>
      </c>
      <c r="N528" s="27" t="str">
        <f>VLOOKUP($L528,怪物模板!$A:$N,MATCH(角色!N$1,模板表头,0),0)</f>
        <v>新增突袭小招，大招改为引导</v>
      </c>
      <c r="O528" s="27" t="s">
        <v>38</v>
      </c>
      <c r="P528" s="27">
        <v>3</v>
      </c>
      <c r="Q528" s="27">
        <v>2</v>
      </c>
      <c r="R528" s="27">
        <f>VLOOKUP(P528,辅助表!$A$2:$B$10,2,FALSE)</f>
        <v>2</v>
      </c>
      <c r="S528" s="27" t="str">
        <f>VLOOKUP($L528,怪物模板!$A:$N,MATCH(角色!S$1,模板表头,0),0)</f>
        <v>horde</v>
      </c>
      <c r="T528" s="27" t="s">
        <v>39</v>
      </c>
      <c r="U528" s="27" t="s">
        <v>1202</v>
      </c>
      <c r="V528" s="27"/>
      <c r="Y528" s="27"/>
      <c r="Z528" s="27"/>
      <c r="AA528" s="27"/>
      <c r="AB528" s="27">
        <v>99</v>
      </c>
      <c r="AC528" s="27">
        <v>99</v>
      </c>
      <c r="AD528" s="27"/>
      <c r="AE528" s="27">
        <f t="shared" si="264"/>
        <v>3</v>
      </c>
      <c r="AF528" s="27">
        <f t="shared" si="265"/>
        <v>0</v>
      </c>
      <c r="AG528" s="27" t="str">
        <f>VLOOKUP($L528,怪物模板!$A:$N,MATCH(角色!AG$1,模板表头,0),0)</f>
        <v>misc.5skills</v>
      </c>
      <c r="AH528" s="27">
        <f>IF(VLOOKUP($L528,怪物模板!$A:$N,MATCH(角色!AH$1,模板表头,0),0)=0,"",VLOOKUP($L528,怪物模板!$A:$N,MATCH(角色!AH$1,模板表头,0),0))</f>
        <v>11980101</v>
      </c>
      <c r="AI528" s="27">
        <f>IF(VLOOKUP($L528,怪物模板!$A:$N,MATCH(角色!AI$1,模板表头,0),0)=0,"",VLOOKUP($L528,怪物模板!$A:$N,MATCH(角色!AI$1,模板表头,0),0))</f>
        <v>11999536</v>
      </c>
      <c r="AJ528" s="27">
        <f>IF(VLOOKUP($L528,怪物模板!$A:$N,MATCH(角色!AJ$1,模板表头,0),0)=0,"",VLOOKUP($L528,怪物模板!$A:$N,MATCH(角色!AJ$1,模板表头,0),0))</f>
        <v>11999537</v>
      </c>
      <c r="AK528" s="27" t="str">
        <f>IF(VLOOKUP($L528,怪物模板!$A:$N,MATCH(角色!AK$1,模板表头,0),0)=0,"",VLOOKUP($L528,怪物模板!$A:$N,MATCH(角色!AK$1,模板表头,0),0))</f>
        <v/>
      </c>
      <c r="AL528" s="27" t="str">
        <f>IF(VLOOKUP($L528,怪物模板!$A:$N,MATCH(角色!AL$1,模板表头,0),0)=0,"",VLOOKUP($L528,怪物模板!$A:$N,MATCH(角色!AL$1,模板表头,0),0))</f>
        <v/>
      </c>
      <c r="AM528" s="27" t="str">
        <f>VLOOKUP($L528,怪物模板!$A:$N,MATCH(角色!AM$1,模板表头,0),0)</f>
        <v>rogue</v>
      </c>
      <c r="AN528" s="27">
        <f>IF(T528="monster",0.8,IF(T528="boss",1.3,IF(T528="entity",1,IF(T528="guard",1.5,1))))</f>
        <v>0.8</v>
      </c>
      <c r="AO528" s="27">
        <v>1</v>
      </c>
      <c r="AP528" s="27"/>
      <c r="AQ528" s="27"/>
      <c r="AR528" s="27"/>
      <c r="AS528" s="27"/>
      <c r="AT528" s="27"/>
      <c r="AU528" s="27"/>
      <c r="AV528" s="27"/>
      <c r="AW528" s="27"/>
      <c r="AX528" s="27"/>
      <c r="AY528" s="27"/>
      <c r="AZ528" s="27"/>
      <c r="BA528" s="27"/>
      <c r="BB528" s="27"/>
      <c r="BC528" s="27"/>
      <c r="BD528" s="27"/>
      <c r="BE528" s="27"/>
      <c r="BF528" s="27"/>
      <c r="BG528" s="27"/>
      <c r="BH528" s="27"/>
      <c r="BI528" s="27">
        <f t="shared" si="266"/>
        <v>5000</v>
      </c>
      <c r="BJ528" s="27">
        <f t="shared" si="267"/>
        <v>5000</v>
      </c>
      <c r="BK528" s="27"/>
      <c r="BL528" s="27"/>
      <c r="BM528" s="27">
        <v>20000</v>
      </c>
      <c r="BN528" s="27"/>
      <c r="BO528" s="27"/>
      <c r="BP528" s="27"/>
      <c r="BQ528" s="27"/>
      <c r="BR528" s="27"/>
      <c r="BS528" s="27"/>
      <c r="BT528" s="27"/>
      <c r="BU528" s="27"/>
      <c r="BV528" s="27"/>
      <c r="BW528" s="27"/>
      <c r="BX528" s="27"/>
      <c r="BY528" s="27"/>
      <c r="BZ528" s="27"/>
      <c r="CA528" s="27"/>
      <c r="CB528" s="27"/>
      <c r="CC528" s="27"/>
      <c r="CD528" s="27"/>
      <c r="CE528" s="27"/>
      <c r="CF528" s="27"/>
      <c r="CG528" s="27" t="str">
        <f t="shared" si="268"/>
        <v/>
      </c>
      <c r="CH528" s="27" t="str">
        <f t="shared" si="268"/>
        <v/>
      </c>
      <c r="CI528" s="27" t="str">
        <f t="shared" si="268"/>
        <v/>
      </c>
      <c r="CJ528" s="27" t="str">
        <f t="shared" si="268"/>
        <v/>
      </c>
      <c r="CK528" s="27" t="str">
        <f t="shared" si="268"/>
        <v/>
      </c>
      <c r="CL528" s="27" t="str">
        <f t="shared" si="268"/>
        <v/>
      </c>
      <c r="CM528" s="27" t="str">
        <f t="shared" si="268"/>
        <v/>
      </c>
      <c r="CN528" s="27" t="str">
        <f t="shared" si="268"/>
        <v/>
      </c>
      <c r="CO528" s="27" t="str">
        <f t="shared" si="268"/>
        <v/>
      </c>
    </row>
    <row r="529" spans="1:93" s="11" customFormat="1" ht="16.5" customHeight="1" x14ac:dyDescent="0.15">
      <c r="A529" s="27">
        <v>31038317</v>
      </c>
      <c r="B529" s="27" t="s">
        <v>1175</v>
      </c>
      <c r="C529" s="27" t="s">
        <v>1153</v>
      </c>
      <c r="D529" s="27">
        <v>10</v>
      </c>
      <c r="E529" s="27" t="str">
        <f>E525</f>
        <v>guard4</v>
      </c>
      <c r="F529" s="27">
        <v>4</v>
      </c>
      <c r="G529" s="27" t="s">
        <v>105</v>
      </c>
      <c r="H529" s="27">
        <v>3</v>
      </c>
      <c r="I529" s="27" t="str">
        <f>VLOOKUP($L529,怪物模板!$A:$N,MATCH(角色!I$1,模板表头,0),0)</f>
        <v>phy</v>
      </c>
      <c r="J529" s="27"/>
      <c r="K529" s="27"/>
      <c r="L529" s="27" t="s">
        <v>1175</v>
      </c>
      <c r="M529" s="27" t="str">
        <f>VLOOKUP($L529,怪物模板!$A:$N,MATCH(角色!M$1,模板表头,0),0)</f>
        <v>无对应英雄</v>
      </c>
      <c r="N529" s="27" t="str">
        <f>VLOOKUP($L529,怪物模板!$A:$N,MATCH(角色!N$1,模板表头,0),0)</f>
        <v>同英雄技能</v>
      </c>
      <c r="O529" s="27" t="s">
        <v>41</v>
      </c>
      <c r="P529" s="27">
        <v>3</v>
      </c>
      <c r="Q529" s="27">
        <v>2</v>
      </c>
      <c r="R529" s="27">
        <f>VLOOKUP(P529,辅助表!$A$2:$B$10,2,FALSE)</f>
        <v>2</v>
      </c>
      <c r="S529" s="27" t="str">
        <f>VLOOKUP($L529,怪物模板!$A:$N,MATCH(角色!S$1,模板表头,0),0)</f>
        <v>horde</v>
      </c>
      <c r="T529" s="27" t="s">
        <v>39</v>
      </c>
      <c r="U529" s="27" t="s">
        <v>1202</v>
      </c>
      <c r="V529" s="27"/>
      <c r="Y529" s="27"/>
      <c r="Z529" s="27"/>
      <c r="AA529" s="27"/>
      <c r="AB529" s="27">
        <v>99</v>
      </c>
      <c r="AC529" s="27">
        <v>99</v>
      </c>
      <c r="AD529" s="27"/>
      <c r="AE529" s="27">
        <f t="shared" si="264"/>
        <v>3</v>
      </c>
      <c r="AF529" s="27">
        <f t="shared" si="265"/>
        <v>0</v>
      </c>
      <c r="AG529" s="27" t="str">
        <f>VLOOKUP($L529,怪物模板!$A:$N,MATCH(角色!AG$1,模板表头,0),0)</f>
        <v>misc.5skills_target_is_valid</v>
      </c>
      <c r="AH529" s="27">
        <f>IF(VLOOKUP($L529,怪物模板!$A:$N,MATCH(角色!AH$1,模板表头,0),0)=0,"",VLOOKUP($L529,怪物模板!$A:$N,MATCH(角色!AH$1,模板表头,0),0))</f>
        <v>11890201</v>
      </c>
      <c r="AI529" s="27">
        <f>IF(VLOOKUP($L529,怪物模板!$A:$N,MATCH(角色!AI$1,模板表头,0),0)=0,"",VLOOKUP($L529,怪物模板!$A:$N,MATCH(角色!AI$1,模板表头,0),0))</f>
        <v>11890202</v>
      </c>
      <c r="AJ529" s="27" t="str">
        <f>IF(VLOOKUP($L529,怪物模板!$A:$N,MATCH(角色!AJ$1,模板表头,0),0)=0,"",VLOOKUP($L529,怪物模板!$A:$N,MATCH(角色!AJ$1,模板表头,0),0))</f>
        <v/>
      </c>
      <c r="AK529" s="27" t="str">
        <f>IF(VLOOKUP($L529,怪物模板!$A:$N,MATCH(角色!AK$1,模板表头,0),0)=0,"",VLOOKUP($L529,怪物模板!$A:$N,MATCH(角色!AK$1,模板表头,0),0))</f>
        <v/>
      </c>
      <c r="AL529" s="27" t="str">
        <f>IF(VLOOKUP($L529,怪物模板!$A:$N,MATCH(角色!AL$1,模板表头,0),0)=0,"",VLOOKUP($L529,怪物模板!$A:$N,MATCH(角色!AL$1,模板表头,0),0))</f>
        <v/>
      </c>
      <c r="AM529" s="27" t="str">
        <f>VLOOKUP($L529,怪物模板!$A:$N,MATCH(角色!AM$1,模板表头,0),0)</f>
        <v>troll_hunter</v>
      </c>
      <c r="AN529" s="27">
        <f>IF(T529="monster",0.8,IF(T529="boss",1.3,IF(T529="entity",1,IF(T529="guard",1.5,1))))</f>
        <v>0.8</v>
      </c>
      <c r="AO529" s="27">
        <v>1</v>
      </c>
      <c r="AP529" s="27"/>
      <c r="AQ529" s="27"/>
      <c r="AR529" s="27"/>
      <c r="AS529" s="27"/>
      <c r="AT529" s="27"/>
      <c r="AU529" s="27"/>
      <c r="AV529" s="27"/>
      <c r="AW529" s="27"/>
      <c r="AX529" s="27"/>
      <c r="AY529" s="27"/>
      <c r="AZ529" s="27"/>
      <c r="BA529" s="27"/>
      <c r="BB529" s="27"/>
      <c r="BC529" s="27"/>
      <c r="BD529" s="27"/>
      <c r="BE529" s="27"/>
      <c r="BF529" s="27"/>
      <c r="BG529" s="27"/>
      <c r="BH529" s="27"/>
      <c r="BI529" s="27">
        <f t="shared" si="266"/>
        <v>5000</v>
      </c>
      <c r="BJ529" s="27">
        <f t="shared" si="267"/>
        <v>5000</v>
      </c>
      <c r="BK529" s="27"/>
      <c r="BL529" s="27"/>
      <c r="BM529" s="27">
        <v>20000</v>
      </c>
      <c r="BN529" s="27"/>
      <c r="BO529" s="27"/>
      <c r="BP529" s="27"/>
      <c r="BQ529" s="27"/>
      <c r="BR529" s="27"/>
      <c r="BS529" s="27"/>
      <c r="BT529" s="27"/>
      <c r="BU529" s="27"/>
      <c r="BV529" s="27"/>
      <c r="BW529" s="27"/>
      <c r="BX529" s="27"/>
      <c r="BY529" s="27"/>
      <c r="BZ529" s="27"/>
      <c r="CA529" s="27"/>
      <c r="CB529" s="27"/>
      <c r="CC529" s="27"/>
      <c r="CD529" s="27"/>
      <c r="CE529" s="27"/>
      <c r="CF529" s="27"/>
      <c r="CG529" s="27" t="str">
        <f t="shared" si="268"/>
        <v/>
      </c>
      <c r="CH529" s="27" t="str">
        <f t="shared" si="268"/>
        <v/>
      </c>
      <c r="CI529" s="27" t="str">
        <f t="shared" si="268"/>
        <v/>
      </c>
      <c r="CJ529" s="27" t="str">
        <f t="shared" si="268"/>
        <v/>
      </c>
      <c r="CK529" s="27" t="str">
        <f t="shared" si="268"/>
        <v/>
      </c>
      <c r="CL529" s="27" t="str">
        <f t="shared" si="268"/>
        <v/>
      </c>
      <c r="CM529" s="27" t="str">
        <f t="shared" si="268"/>
        <v/>
      </c>
      <c r="CN529" s="27" t="str">
        <f t="shared" si="268"/>
        <v/>
      </c>
      <c r="CO529" s="27" t="str">
        <f t="shared" si="268"/>
        <v/>
      </c>
    </row>
    <row r="530" spans="1:93" s="11" customFormat="1" x14ac:dyDescent="0.15">
      <c r="A530" s="27">
        <v>31038321</v>
      </c>
      <c r="B530" s="27" t="s">
        <v>1168</v>
      </c>
      <c r="C530" s="27" t="s">
        <v>1154</v>
      </c>
      <c r="D530" s="27">
        <v>12</v>
      </c>
      <c r="E530" s="27" t="str">
        <f>E528</f>
        <v>guard4</v>
      </c>
      <c r="F530" s="27">
        <v>5</v>
      </c>
      <c r="G530" s="27" t="s">
        <v>104</v>
      </c>
      <c r="H530" s="27">
        <v>3</v>
      </c>
      <c r="I530" s="27" t="str">
        <f>VLOOKUP($L530,怪物模板!$A:$N,MATCH(角色!I$1,模板表头,0),0)</f>
        <v>phy</v>
      </c>
      <c r="J530" s="27"/>
      <c r="K530" s="27"/>
      <c r="L530" s="27" t="s">
        <v>1168</v>
      </c>
      <c r="M530" s="27" t="str">
        <f>VLOOKUP($L530,怪物模板!$A:$N,MATCH(角色!M$1,模板表头,0),0)</f>
        <v>无对应英雄</v>
      </c>
      <c r="N530" s="27" t="str">
        <f>VLOOKUP($L530,怪物模板!$A:$N,MATCH(角色!N$1,模板表头,0),0)</f>
        <v>统一模板</v>
      </c>
      <c r="O530" s="27" t="s">
        <v>38</v>
      </c>
      <c r="P530" s="27">
        <v>1</v>
      </c>
      <c r="Q530" s="27">
        <v>1</v>
      </c>
      <c r="R530" s="27">
        <f>VLOOKUP(P530,辅助表!$A$2:$B$10,2,FALSE)</f>
        <v>1</v>
      </c>
      <c r="S530" s="27" t="str">
        <f>VLOOKUP($L530,怪物模板!$A:$N,MATCH(角色!S$1,模板表头,0),0)</f>
        <v>horde</v>
      </c>
      <c r="T530" s="27" t="s">
        <v>39</v>
      </c>
      <c r="U530" s="27" t="s">
        <v>1202</v>
      </c>
      <c r="V530" s="27" t="s">
        <v>258</v>
      </c>
      <c r="Y530" s="27"/>
      <c r="Z530" s="27"/>
      <c r="AA530" s="27"/>
      <c r="AB530" s="27">
        <v>99</v>
      </c>
      <c r="AC530" s="27">
        <v>99</v>
      </c>
      <c r="AD530" s="27"/>
      <c r="AE530" s="27">
        <f t="shared" si="264"/>
        <v>3</v>
      </c>
      <c r="AF530" s="27">
        <f t="shared" si="265"/>
        <v>0</v>
      </c>
      <c r="AG530" s="27" t="str">
        <f>VLOOKUP($L530,怪物模板!$A:$N,MATCH(角色!AG$1,模板表头,0),0)</f>
        <v>tank.tauren_warrior</v>
      </c>
      <c r="AH530" s="27">
        <f>IF(VLOOKUP($L530,怪物模板!$A:$N,MATCH(角色!AH$1,模板表头,0),0)=0,"",VLOOKUP($L530,怪物模板!$A:$N,MATCH(角色!AH$1,模板表头,0),0))</f>
        <v>11880201</v>
      </c>
      <c r="AI530" s="27">
        <f>IF(VLOOKUP($L530,怪物模板!$A:$N,MATCH(角色!AI$1,模板表头,0),0)=0,"",VLOOKUP($L530,怪物模板!$A:$N,MATCH(角色!AI$1,模板表头,0),0))</f>
        <v>11880202</v>
      </c>
      <c r="AJ530" s="27">
        <f>IF(VLOOKUP($L530,怪物模板!$A:$N,MATCH(角色!AJ$1,模板表头,0),0)=0,"",VLOOKUP($L530,怪物模板!$A:$N,MATCH(角色!AJ$1,模板表头,0),0))</f>
        <v>11880203</v>
      </c>
      <c r="AK530" s="27">
        <f>IF(VLOOKUP($L530,怪物模板!$A:$N,MATCH(角色!AK$1,模板表头,0),0)=0,"",VLOOKUP($L530,怪物模板!$A:$N,MATCH(角色!AK$1,模板表头,0),0))</f>
        <v>11880204</v>
      </c>
      <c r="AL530" s="27" t="str">
        <f>IF(VLOOKUP($L530,怪物模板!$A:$N,MATCH(角色!AL$1,模板表头,0),0)=0,"",VLOOKUP($L530,怪物模板!$A:$N,MATCH(角色!AL$1,模板表头,0),0))</f>
        <v/>
      </c>
      <c r="AM530" s="27" t="str">
        <f>VLOOKUP($L530,怪物模板!$A:$N,MATCH(角色!AM$1,模板表头,0),0)</f>
        <v>tauren_warrior_npc</v>
      </c>
      <c r="AN530" s="27">
        <f>IF(T530="monster",0.8,IF(T530="boss",1.3,IF(T530="entity",1,IF(T530="guard",1.5,1))))</f>
        <v>0.8</v>
      </c>
      <c r="AO530" s="27">
        <v>1</v>
      </c>
      <c r="AP530" s="27"/>
      <c r="AQ530" s="27"/>
      <c r="AR530" s="27"/>
      <c r="AS530" s="27"/>
      <c r="AT530" s="27"/>
      <c r="AU530" s="27"/>
      <c r="AV530" s="27"/>
      <c r="AW530" s="27"/>
      <c r="AX530" s="27"/>
      <c r="AY530" s="27"/>
      <c r="AZ530" s="27"/>
      <c r="BA530" s="27"/>
      <c r="BB530" s="27"/>
      <c r="BC530" s="27"/>
      <c r="BD530" s="27"/>
      <c r="BE530" s="27"/>
      <c r="BF530" s="27"/>
      <c r="BG530" s="27"/>
      <c r="BH530" s="27"/>
      <c r="BI530" s="27">
        <f t="shared" si="266"/>
        <v>5000</v>
      </c>
      <c r="BJ530" s="27">
        <f t="shared" si="267"/>
        <v>5000</v>
      </c>
      <c r="BK530" s="27"/>
      <c r="BL530" s="27"/>
      <c r="BM530" s="27">
        <v>20000</v>
      </c>
      <c r="BN530" s="27"/>
      <c r="BO530" s="27"/>
      <c r="BP530" s="27"/>
      <c r="BQ530" s="27"/>
      <c r="BR530" s="27"/>
      <c r="BS530" s="27"/>
      <c r="BT530" s="27"/>
      <c r="BU530" s="27"/>
      <c r="BV530" s="27"/>
      <c r="BW530" s="27"/>
      <c r="BX530" s="27"/>
      <c r="BY530" s="27"/>
      <c r="BZ530" s="27"/>
      <c r="CA530" s="27"/>
      <c r="CB530" s="27"/>
      <c r="CC530" s="27"/>
      <c r="CD530" s="27"/>
      <c r="CE530" s="27"/>
      <c r="CF530" s="27"/>
      <c r="CG530" s="27" t="str">
        <f t="shared" si="268"/>
        <v/>
      </c>
      <c r="CH530" s="27" t="str">
        <f t="shared" si="268"/>
        <v/>
      </c>
      <c r="CI530" s="27" t="str">
        <f t="shared" si="268"/>
        <v/>
      </c>
      <c r="CJ530" s="27" t="str">
        <f t="shared" si="268"/>
        <v/>
      </c>
      <c r="CK530" s="27" t="str">
        <f t="shared" si="268"/>
        <v/>
      </c>
      <c r="CL530" s="27" t="str">
        <f t="shared" si="268"/>
        <v/>
      </c>
      <c r="CM530" s="27" t="str">
        <f t="shared" si="268"/>
        <v/>
      </c>
      <c r="CN530" s="27" t="str">
        <f t="shared" si="268"/>
        <v/>
      </c>
      <c r="CO530" s="27" t="str">
        <f t="shared" si="268"/>
        <v/>
      </c>
    </row>
    <row r="531" spans="1:93" s="11" customFormat="1" x14ac:dyDescent="0.15">
      <c r="A531" s="27">
        <v>31038322</v>
      </c>
      <c r="B531" s="27" t="s">
        <v>1179</v>
      </c>
      <c r="C531" s="27" t="s">
        <v>1154</v>
      </c>
      <c r="D531" s="27">
        <v>12</v>
      </c>
      <c r="E531" s="27" t="str">
        <f>E529</f>
        <v>guard4</v>
      </c>
      <c r="F531" s="27">
        <v>5</v>
      </c>
      <c r="G531" s="27" t="s">
        <v>105</v>
      </c>
      <c r="H531" s="27">
        <v>3</v>
      </c>
      <c r="I531" s="27" t="str">
        <f>VLOOKUP($L531,怪物模板!$A:$N,MATCH(角色!I$1,模板表头,0),0)</f>
        <v>phy</v>
      </c>
      <c r="J531" s="27"/>
      <c r="K531" s="27"/>
      <c r="L531" s="27" t="s">
        <v>1163</v>
      </c>
      <c r="M531" s="27" t="str">
        <f>VLOOKUP($L531,怪物模板!$A:$N,MATCH(角色!M$1,模板表头,0),0)</f>
        <v>精灵游侠</v>
      </c>
      <c r="N531" s="27" t="str">
        <f>VLOOKUP($L531,怪物模板!$A:$N,MATCH(角色!N$1,模板表头,0),0)</f>
        <v>关卡12-3，4技能BOSS版</v>
      </c>
      <c r="O531" s="27" t="s">
        <v>38</v>
      </c>
      <c r="P531" s="27">
        <v>1</v>
      </c>
      <c r="Q531" s="27">
        <v>1</v>
      </c>
      <c r="R531" s="27">
        <f>VLOOKUP(P531,辅助表!$A$2:$B$10,2,FALSE)</f>
        <v>1</v>
      </c>
      <c r="S531" s="27" t="str">
        <f>VLOOKUP($L531,怪物模板!$A:$N,MATCH(角色!S$1,模板表头,0),0)</f>
        <v>alliance</v>
      </c>
      <c r="T531" s="27" t="s">
        <v>39</v>
      </c>
      <c r="U531" s="27" t="s">
        <v>1202</v>
      </c>
      <c r="V531" s="27" t="s">
        <v>258</v>
      </c>
      <c r="Y531" s="27"/>
      <c r="Z531" s="27"/>
      <c r="AA531" s="27"/>
      <c r="AB531" s="27">
        <v>99</v>
      </c>
      <c r="AC531" s="27">
        <v>99</v>
      </c>
      <c r="AD531" s="27"/>
      <c r="AE531" s="27">
        <f t="shared" si="264"/>
        <v>3</v>
      </c>
      <c r="AF531" s="27">
        <f t="shared" si="265"/>
        <v>0</v>
      </c>
      <c r="AG531" s="27" t="str">
        <f>VLOOKUP($L531,怪物模板!$A:$N,MATCH(角色!AG$1,模板表头,0),0)</f>
        <v>misc.5skills</v>
      </c>
      <c r="AH531" s="27">
        <f>IF(VLOOKUP($L531,怪物模板!$A:$N,MATCH(角色!AH$1,模板表头,0),0)=0,"",VLOOKUP($L531,怪物模板!$A:$N,MATCH(角色!AH$1,模板表头,0),0))</f>
        <v>11780301</v>
      </c>
      <c r="AI531" s="27">
        <f>IF(VLOOKUP($L531,怪物模板!$A:$N,MATCH(角色!AI$1,模板表头,0),0)=0,"",VLOOKUP($L531,怪物模板!$A:$N,MATCH(角色!AI$1,模板表头,0),0))</f>
        <v>11780302</v>
      </c>
      <c r="AJ531" s="27">
        <f>IF(VLOOKUP($L531,怪物模板!$A:$N,MATCH(角色!AJ$1,模板表头,0),0)=0,"",VLOOKUP($L531,怪物模板!$A:$N,MATCH(角色!AJ$1,模板表头,0),0))</f>
        <v>11780303</v>
      </c>
      <c r="AK531" s="27">
        <f>IF(VLOOKUP($L531,怪物模板!$A:$N,MATCH(角色!AK$1,模板表头,0),0)=0,"",VLOOKUP($L531,怪物模板!$A:$N,MATCH(角色!AK$1,模板表头,0),0))</f>
        <v>11780304</v>
      </c>
      <c r="AL531" s="27" t="str">
        <f>IF(VLOOKUP($L531,怪物模板!$A:$N,MATCH(角色!AL$1,模板表头,0),0)=0,"",VLOOKUP($L531,怪物模板!$A:$N,MATCH(角色!AL$1,模板表头,0),0))</f>
        <v/>
      </c>
      <c r="AM531" s="27" t="str">
        <f>VLOOKUP($L531,怪物模板!$A:$N,MATCH(角色!AM$1,模板表头,0),0)</f>
        <v>elf_assassin_npc</v>
      </c>
      <c r="AN531" s="27">
        <f>IF(T531="monster",0.8,IF(T531="boss",1.3,IF(T531="entity",1,IF(T531="guard",1.5,1))))</f>
        <v>0.8</v>
      </c>
      <c r="AO531" s="27">
        <v>1</v>
      </c>
      <c r="AP531" s="27"/>
      <c r="AQ531" s="27"/>
      <c r="AR531" s="27"/>
      <c r="AS531" s="27"/>
      <c r="AT531" s="27"/>
      <c r="AU531" s="27"/>
      <c r="AV531" s="27"/>
      <c r="AW531" s="27"/>
      <c r="AX531" s="27"/>
      <c r="AY531" s="27"/>
      <c r="AZ531" s="27"/>
      <c r="BA531" s="27"/>
      <c r="BB531" s="27"/>
      <c r="BC531" s="27"/>
      <c r="BD531" s="27"/>
      <c r="BE531" s="27"/>
      <c r="BF531" s="27"/>
      <c r="BG531" s="27"/>
      <c r="BH531" s="27"/>
      <c r="BI531" s="27">
        <f t="shared" si="266"/>
        <v>5000</v>
      </c>
      <c r="BJ531" s="27">
        <f t="shared" si="267"/>
        <v>5000</v>
      </c>
      <c r="BK531" s="27"/>
      <c r="BL531" s="27"/>
      <c r="BM531" s="27">
        <v>20000</v>
      </c>
      <c r="BN531" s="27"/>
      <c r="BO531" s="27"/>
      <c r="BP531" s="27"/>
      <c r="BQ531" s="27"/>
      <c r="BR531" s="27"/>
      <c r="BS531" s="27"/>
      <c r="BT531" s="27"/>
      <c r="BU531" s="27"/>
      <c r="BV531" s="27"/>
      <c r="BW531" s="27"/>
      <c r="BX531" s="27"/>
      <c r="BY531" s="27"/>
      <c r="BZ531" s="27"/>
      <c r="CA531" s="27"/>
      <c r="CB531" s="27"/>
      <c r="CC531" s="27"/>
      <c r="CD531" s="27"/>
      <c r="CE531" s="27"/>
      <c r="CF531" s="27"/>
      <c r="CG531" s="27" t="str">
        <f t="shared" si="268"/>
        <v/>
      </c>
      <c r="CH531" s="27" t="str">
        <f t="shared" si="268"/>
        <v/>
      </c>
      <c r="CI531" s="27" t="str">
        <f t="shared" si="268"/>
        <v/>
      </c>
      <c r="CJ531" s="27" t="str">
        <f t="shared" si="268"/>
        <v/>
      </c>
      <c r="CK531" s="27" t="str">
        <f t="shared" si="268"/>
        <v/>
      </c>
      <c r="CL531" s="27" t="str">
        <f t="shared" si="268"/>
        <v/>
      </c>
      <c r="CM531" s="27" t="str">
        <f t="shared" si="268"/>
        <v/>
      </c>
      <c r="CN531" s="27" t="str">
        <f t="shared" si="268"/>
        <v/>
      </c>
      <c r="CO531" s="27" t="str">
        <f t="shared" si="268"/>
        <v/>
      </c>
    </row>
    <row r="532" spans="1:93" s="11" customFormat="1" ht="16.5" customHeight="1" x14ac:dyDescent="0.15">
      <c r="A532" s="27">
        <v>31038326</v>
      </c>
      <c r="B532" s="27" t="s">
        <v>1184</v>
      </c>
      <c r="C532" s="27" t="s">
        <v>1155</v>
      </c>
      <c r="D532" s="27">
        <v>15</v>
      </c>
      <c r="E532" s="27" t="str">
        <f>E530</f>
        <v>guard4</v>
      </c>
      <c r="F532" s="27">
        <v>6</v>
      </c>
      <c r="G532" s="27" t="s">
        <v>105</v>
      </c>
      <c r="H532" s="27">
        <v>1</v>
      </c>
      <c r="I532" s="27" t="str">
        <f>VLOOKUP($L532,怪物模板!$A:$N,MATCH(角色!I$1,模板表头,0),0)</f>
        <v>phy</v>
      </c>
      <c r="J532" s="27"/>
      <c r="K532" s="27"/>
      <c r="L532" s="27" t="s">
        <v>1167</v>
      </c>
      <c r="M532" s="27" t="str">
        <f>VLOOKUP($L532,怪物模板!$A:$N,MATCH(角色!M$1,模板表头,0),0)</f>
        <v>食人魔BOSS</v>
      </c>
      <c r="N532" s="27" t="str">
        <f>VLOOKUP($L532,怪物模板!$A:$N,MATCH(角色!N$1,模板表头,0),0)</f>
        <v>BOSS模板</v>
      </c>
      <c r="O532" s="27" t="s">
        <v>38</v>
      </c>
      <c r="P532" s="27">
        <v>7</v>
      </c>
      <c r="Q532" s="27">
        <v>3</v>
      </c>
      <c r="R532" s="27">
        <f>VLOOKUP(P532,辅助表!$A$2:$B$10,2,FALSE)</f>
        <v>4</v>
      </c>
      <c r="S532" s="27" t="str">
        <f>VLOOKUP($L532,怪物模板!$A:$N,MATCH(角色!S$1,模板表头,0),0)</f>
        <v>horde</v>
      </c>
      <c r="T532" s="27" t="s">
        <v>176</v>
      </c>
      <c r="U532" s="27" t="s">
        <v>1202</v>
      </c>
      <c r="V532" s="27"/>
      <c r="Y532" s="27"/>
      <c r="Z532" s="27"/>
      <c r="AA532" s="27"/>
      <c r="AB532" s="27">
        <v>99</v>
      </c>
      <c r="AC532" s="27">
        <v>99</v>
      </c>
      <c r="AD532" s="27"/>
      <c r="AE532" s="27">
        <f t="shared" si="264"/>
        <v>3</v>
      </c>
      <c r="AF532" s="27">
        <f t="shared" si="265"/>
        <v>0</v>
      </c>
      <c r="AG532" s="27" t="str">
        <f>VLOOKUP($L532,怪物模板!$A:$N,MATCH(角色!AG$1,模板表头,0),0)</f>
        <v>tank.hate</v>
      </c>
      <c r="AH532" s="27">
        <f>IF(VLOOKUP($L532,怪物模板!$A:$N,MATCH(角色!AH$1,模板表头,0),0)=0,"",VLOOKUP($L532,怪物模板!$A:$N,MATCH(角色!AH$1,模板表头,0),0))</f>
        <v>11970401</v>
      </c>
      <c r="AI532" s="27">
        <f>IF(VLOOKUP($L532,怪物模板!$A:$N,MATCH(角色!AI$1,模板表头,0),0)=0,"",VLOOKUP($L532,怪物模板!$A:$N,MATCH(角色!AI$1,模板表头,0),0))</f>
        <v>11970402</v>
      </c>
      <c r="AJ532" s="27">
        <f>IF(VLOOKUP($L532,怪物模板!$A:$N,MATCH(角色!AJ$1,模板表头,0),0)=0,"",VLOOKUP($L532,怪物模板!$A:$N,MATCH(角色!AJ$1,模板表头,0),0))</f>
        <v>11970403</v>
      </c>
      <c r="AK532" s="27" t="str">
        <f>IF(VLOOKUP($L532,怪物模板!$A:$N,MATCH(角色!AK$1,模板表头,0),0)=0,"",VLOOKUP($L532,怪物模板!$A:$N,MATCH(角色!AK$1,模板表头,0),0))</f>
        <v/>
      </c>
      <c r="AL532" s="27" t="str">
        <f>IF(VLOOKUP($L532,怪物模板!$A:$N,MATCH(角色!AL$1,模板表头,0),0)=0,"",VLOOKUP($L532,怪物模板!$A:$N,MATCH(角色!AL$1,模板表头,0),0))</f>
        <v/>
      </c>
      <c r="AM532" s="27" t="str">
        <f>VLOOKUP($L532,怪物模板!$A:$N,MATCH(角色!AM$1,模板表头,0),0)</f>
        <v>ogre</v>
      </c>
      <c r="AN532" s="27">
        <v>1</v>
      </c>
      <c r="AO532" s="27">
        <v>1</v>
      </c>
      <c r="AP532" s="27"/>
      <c r="AQ532" s="27"/>
      <c r="AR532" s="27"/>
      <c r="AS532" s="27"/>
      <c r="AT532" s="27"/>
      <c r="AU532" s="27">
        <v>230021</v>
      </c>
      <c r="AV532" s="27"/>
      <c r="AW532" s="27"/>
      <c r="AX532" s="27"/>
      <c r="AY532" s="27"/>
      <c r="AZ532" s="27"/>
      <c r="BA532" s="27"/>
      <c r="BB532" s="27"/>
      <c r="BC532" s="27"/>
      <c r="BD532" s="27"/>
      <c r="BE532" s="27"/>
      <c r="BF532" s="27"/>
      <c r="BG532" s="27"/>
      <c r="BH532" s="27"/>
      <c r="BI532" s="27">
        <f t="shared" si="266"/>
        <v>5000</v>
      </c>
      <c r="BJ532" s="27">
        <f t="shared" si="267"/>
        <v>5000</v>
      </c>
      <c r="BK532" s="27"/>
      <c r="BL532" s="27"/>
      <c r="BM532" s="27">
        <v>20000</v>
      </c>
      <c r="BN532" s="27"/>
      <c r="BO532" s="27"/>
      <c r="BP532" s="27"/>
      <c r="BQ532" s="27"/>
      <c r="BR532" s="27"/>
      <c r="BS532" s="27"/>
      <c r="BT532" s="27"/>
      <c r="BU532" s="27" t="str">
        <f t="shared" ref="BU532:BU539" si="269">IF(OR(B532="骷髅战士",B532="骷髅法师"),-0.9,"")</f>
        <v/>
      </c>
      <c r="BV532" s="27"/>
      <c r="BW532" s="27"/>
      <c r="BX532" s="27"/>
      <c r="BY532" s="27"/>
      <c r="BZ532" s="27"/>
      <c r="CA532" s="27"/>
      <c r="CB532" s="27"/>
      <c r="CC532" s="27"/>
      <c r="CD532" s="27"/>
      <c r="CE532" s="27"/>
      <c r="CF532" s="27"/>
      <c r="CG532" s="27" t="str">
        <f t="shared" si="268"/>
        <v/>
      </c>
      <c r="CH532" s="27" t="str">
        <f t="shared" si="268"/>
        <v/>
      </c>
      <c r="CI532" s="27" t="str">
        <f t="shared" si="268"/>
        <v/>
      </c>
      <c r="CJ532" s="27" t="str">
        <f t="shared" si="268"/>
        <v/>
      </c>
      <c r="CK532" s="27" t="str">
        <f t="shared" si="268"/>
        <v/>
      </c>
      <c r="CL532" s="27" t="str">
        <f t="shared" si="268"/>
        <v/>
      </c>
      <c r="CM532" s="27" t="str">
        <f t="shared" si="268"/>
        <v/>
      </c>
      <c r="CN532" s="27" t="str">
        <f t="shared" si="268"/>
        <v/>
      </c>
      <c r="CO532" s="27" t="str">
        <f t="shared" si="268"/>
        <v/>
      </c>
    </row>
    <row r="533" spans="1:93" s="11" customFormat="1" ht="16.5" customHeight="1" x14ac:dyDescent="0.15">
      <c r="A533" s="27">
        <v>31038327</v>
      </c>
      <c r="B533" s="27" t="s">
        <v>1169</v>
      </c>
      <c r="C533" s="27" t="s">
        <v>1155</v>
      </c>
      <c r="D533" s="27">
        <v>15</v>
      </c>
      <c r="E533" s="27" t="str">
        <f t="shared" ref="E533:E549" si="270">E532</f>
        <v>guard4</v>
      </c>
      <c r="F533" s="27">
        <v>6</v>
      </c>
      <c r="G533" s="27" t="s">
        <v>105</v>
      </c>
      <c r="H533" s="27">
        <v>4</v>
      </c>
      <c r="I533" s="27" t="str">
        <f>VLOOKUP($L533,怪物模板!$A:$N,MATCH(角色!I$1,模板表头,0),0)</f>
        <v>mag</v>
      </c>
      <c r="J533" s="27"/>
      <c r="K533" s="27"/>
      <c r="L533" s="27" t="s">
        <v>1169</v>
      </c>
      <c r="M533" s="27" t="str">
        <f>VLOOKUP($L533,怪物模板!$A:$N,MATCH(角色!M$1,模板表头,0),0)</f>
        <v>无对应英雄</v>
      </c>
      <c r="N533" s="27" t="str">
        <f>VLOOKUP($L533,怪物模板!$A:$N,MATCH(角色!N$1,模板表头,0),0)</f>
        <v>统一模板</v>
      </c>
      <c r="O533" s="27" t="s">
        <v>38</v>
      </c>
      <c r="P533" s="27">
        <v>6</v>
      </c>
      <c r="Q533" s="27">
        <v>3</v>
      </c>
      <c r="R533" s="27">
        <f>VLOOKUP(P533,辅助表!$A$2:$B$10,2,FALSE)</f>
        <v>4</v>
      </c>
      <c r="S533" s="27" t="str">
        <f>VLOOKUP($L533,怪物模板!$A:$N,MATCH(角色!S$1,模板表头,0),0)</f>
        <v>chaos</v>
      </c>
      <c r="T533" s="27" t="s">
        <v>176</v>
      </c>
      <c r="U533" s="27" t="s">
        <v>1202</v>
      </c>
      <c r="V533" s="27"/>
      <c r="Y533" s="27"/>
      <c r="Z533" s="27"/>
      <c r="AA533" s="27"/>
      <c r="AB533" s="27">
        <v>99</v>
      </c>
      <c r="AC533" s="27">
        <v>99</v>
      </c>
      <c r="AD533" s="27"/>
      <c r="AE533" s="27">
        <f t="shared" si="264"/>
        <v>3</v>
      </c>
      <c r="AF533" s="27">
        <f t="shared" si="265"/>
        <v>0</v>
      </c>
      <c r="AG533" s="27" t="str">
        <f>VLOOKUP($L533,怪物模板!$A:$N,MATCH(角色!AG$1,模板表头,0),0)</f>
        <v>misc.5skills_friendly_ratio</v>
      </c>
      <c r="AH533" s="27">
        <f>IF(VLOOKUP($L533,怪物模板!$A:$N,MATCH(角色!AH$1,模板表头,0),0)=0,"",VLOOKUP($L533,怪物模板!$A:$N,MATCH(角色!AH$1,模板表头,0),0))</f>
        <v>11670201</v>
      </c>
      <c r="AI533" s="27">
        <f>IF(VLOOKUP($L533,怪物模板!$A:$N,MATCH(角色!AI$1,模板表头,0),0)=0,"",VLOOKUP($L533,怪物模板!$A:$N,MATCH(角色!AI$1,模板表头,0),0))</f>
        <v>11670202</v>
      </c>
      <c r="AJ533" s="27">
        <f>IF(VLOOKUP($L533,怪物模板!$A:$N,MATCH(角色!AJ$1,模板表头,0),0)=0,"",VLOOKUP($L533,怪物模板!$A:$N,MATCH(角色!AJ$1,模板表头,0),0))</f>
        <v>11670203</v>
      </c>
      <c r="AK533" s="27" t="str">
        <f>IF(VLOOKUP($L533,怪物模板!$A:$N,MATCH(角色!AK$1,模板表头,0),0)=0,"",VLOOKUP($L533,怪物模板!$A:$N,MATCH(角色!AK$1,模板表头,0),0))</f>
        <v/>
      </c>
      <c r="AL533" s="27" t="str">
        <f>IF(VLOOKUP($L533,怪物模板!$A:$N,MATCH(角色!AL$1,模板表头,0),0)=0,"",VLOOKUP($L533,怪物模板!$A:$N,MATCH(角色!AL$1,模板表头,0),0))</f>
        <v/>
      </c>
      <c r="AM533" s="27" t="str">
        <f>VLOOKUP($L533,怪物模板!$A:$N,MATCH(角色!AM$1,模板表头,0),0)</f>
        <v>scarlet_priest</v>
      </c>
      <c r="AN533" s="27">
        <v>1</v>
      </c>
      <c r="AO533" s="27">
        <v>1</v>
      </c>
      <c r="AP533" s="27"/>
      <c r="AQ533" s="27"/>
      <c r="AR533" s="27"/>
      <c r="AS533" s="27"/>
      <c r="AT533" s="27"/>
      <c r="AU533" s="27"/>
      <c r="AV533" s="27"/>
      <c r="AW533" s="27"/>
      <c r="AX533" s="27"/>
      <c r="AY533" s="27"/>
      <c r="AZ533" s="27"/>
      <c r="BA533" s="27"/>
      <c r="BB533" s="27"/>
      <c r="BC533" s="27"/>
      <c r="BD533" s="27"/>
      <c r="BE533" s="27"/>
      <c r="BF533" s="27"/>
      <c r="BG533" s="27"/>
      <c r="BH533" s="27"/>
      <c r="BI533" s="27">
        <f t="shared" si="266"/>
        <v>5000</v>
      </c>
      <c r="BJ533" s="27">
        <f t="shared" si="267"/>
        <v>5000</v>
      </c>
      <c r="BK533" s="27"/>
      <c r="BL533" s="27"/>
      <c r="BM533" s="27">
        <v>20000</v>
      </c>
      <c r="BN533" s="27"/>
      <c r="BO533" s="27"/>
      <c r="BP533" s="27"/>
      <c r="BQ533" s="27"/>
      <c r="BR533" s="27"/>
      <c r="BS533" s="27"/>
      <c r="BT533" s="27"/>
      <c r="BU533" s="27" t="str">
        <f t="shared" si="269"/>
        <v/>
      </c>
      <c r="BV533" s="27"/>
      <c r="BW533" s="27"/>
      <c r="BX533" s="27"/>
      <c r="BY533" s="27"/>
      <c r="BZ533" s="27"/>
      <c r="CA533" s="27"/>
      <c r="CB533" s="27"/>
      <c r="CC533" s="27"/>
      <c r="CD533" s="27"/>
      <c r="CE533" s="27"/>
      <c r="CF533" s="27"/>
      <c r="CG533" s="27" t="str">
        <f t="shared" si="268"/>
        <v/>
      </c>
      <c r="CH533" s="27" t="str">
        <f t="shared" si="268"/>
        <v/>
      </c>
      <c r="CI533" s="27" t="str">
        <f t="shared" si="268"/>
        <v/>
      </c>
      <c r="CJ533" s="27" t="str">
        <f t="shared" si="268"/>
        <v/>
      </c>
      <c r="CK533" s="27" t="str">
        <f t="shared" si="268"/>
        <v/>
      </c>
      <c r="CL533" s="27" t="str">
        <f t="shared" si="268"/>
        <v/>
      </c>
      <c r="CM533" s="27" t="str">
        <f t="shared" si="268"/>
        <v/>
      </c>
      <c r="CN533" s="27" t="str">
        <f t="shared" si="268"/>
        <v/>
      </c>
      <c r="CO533" s="27" t="str">
        <f t="shared" si="268"/>
        <v/>
      </c>
    </row>
    <row r="534" spans="1:93" s="11" customFormat="1" x14ac:dyDescent="0.15">
      <c r="A534" s="27">
        <v>31038328</v>
      </c>
      <c r="B534" s="27" t="s">
        <v>1170</v>
      </c>
      <c r="C534" s="27" t="s">
        <v>1155</v>
      </c>
      <c r="D534" s="27">
        <v>15</v>
      </c>
      <c r="E534" s="27" t="str">
        <f t="shared" si="270"/>
        <v>guard4</v>
      </c>
      <c r="F534" s="27">
        <v>6</v>
      </c>
      <c r="G534" s="27" t="s">
        <v>104</v>
      </c>
      <c r="H534" s="27">
        <v>2</v>
      </c>
      <c r="I534" s="27" t="str">
        <f>VLOOKUP($L534,怪物模板!$A:$N,MATCH(角色!I$1,模板表头,0),0)</f>
        <v>phy</v>
      </c>
      <c r="J534" s="27"/>
      <c r="K534" s="27"/>
      <c r="L534" s="27" t="s">
        <v>1170</v>
      </c>
      <c r="M534" s="27" t="str">
        <f>VLOOKUP($L534,怪物模板!$A:$N,MATCH(角色!M$1,模板表头,0),0)</f>
        <v>无对应英雄</v>
      </c>
      <c r="N534" s="27" t="str">
        <f>VLOOKUP($L534,怪物模板!$A:$N,MATCH(角色!N$1,模板表头,0),0)</f>
        <v>统一模板</v>
      </c>
      <c r="O534" s="27" t="s">
        <v>38</v>
      </c>
      <c r="P534" s="27">
        <v>5</v>
      </c>
      <c r="Q534" s="27">
        <v>3</v>
      </c>
      <c r="R534" s="27">
        <f>VLOOKUP(P534,辅助表!$A$2:$B$10,2,FALSE)</f>
        <v>3</v>
      </c>
      <c r="S534" s="27" t="str">
        <f>VLOOKUP($L534,怪物模板!$A:$N,MATCH(角色!S$1,模板表头,0),0)</f>
        <v>chaos</v>
      </c>
      <c r="T534" s="27" t="s">
        <v>185</v>
      </c>
      <c r="U534" s="27" t="s">
        <v>1202</v>
      </c>
      <c r="V534" s="27"/>
      <c r="Y534" s="27"/>
      <c r="Z534" s="27"/>
      <c r="AA534" s="27"/>
      <c r="AB534" s="27">
        <v>99</v>
      </c>
      <c r="AC534" s="27">
        <v>99</v>
      </c>
      <c r="AD534" s="27"/>
      <c r="AE534" s="27">
        <f t="shared" si="264"/>
        <v>3</v>
      </c>
      <c r="AF534" s="27">
        <f t="shared" si="265"/>
        <v>0</v>
      </c>
      <c r="AG534" s="27" t="str">
        <f>VLOOKUP($L534,怪物模板!$A:$N,MATCH(角色!AG$1,模板表头,0),0)</f>
        <v>misc.5skills</v>
      </c>
      <c r="AH534" s="27">
        <f>IF(VLOOKUP($L534,怪物模板!$A:$N,MATCH(角色!AH$1,模板表头,0),0)=0,"",VLOOKUP($L534,怪物模板!$A:$N,MATCH(角色!AH$1,模板表头,0),0))</f>
        <v>11980601</v>
      </c>
      <c r="AI534" s="27">
        <f>IF(VLOOKUP($L534,怪物模板!$A:$N,MATCH(角色!AI$1,模板表头,0),0)=0,"",VLOOKUP($L534,怪物模板!$A:$N,MATCH(角色!AI$1,模板表头,0),0))</f>
        <v>11999526</v>
      </c>
      <c r="AJ534" s="27" t="str">
        <f>IF(VLOOKUP($L534,怪物模板!$A:$N,MATCH(角色!AJ$1,模板表头,0),0)=0,"",VLOOKUP($L534,怪物模板!$A:$N,MATCH(角色!AJ$1,模板表头,0),0))</f>
        <v/>
      </c>
      <c r="AK534" s="27" t="str">
        <f>IF(VLOOKUP($L534,怪物模板!$A:$N,MATCH(角色!AK$1,模板表头,0),0)=0,"",VLOOKUP($L534,怪物模板!$A:$N,MATCH(角色!AK$1,模板表头,0),0))</f>
        <v/>
      </c>
      <c r="AL534" s="27" t="str">
        <f>IF(VLOOKUP($L534,怪物模板!$A:$N,MATCH(角色!AL$1,模板表头,0),0)=0,"",VLOOKUP($L534,怪物模板!$A:$N,MATCH(角色!AL$1,模板表头,0),0))</f>
        <v/>
      </c>
      <c r="AM534" s="27" t="str">
        <f>VLOOKUP($L534,怪物模板!$A:$N,MATCH(角色!AM$1,模板表头,0),0)</f>
        <v>scarlet_crusade_boss</v>
      </c>
      <c r="AN534" s="27">
        <f>IF(T534="monster",0.8,IF(T534="boss",1.3,IF(T534="entity",1,IF(T534="guard",1.5,1))))</f>
        <v>1</v>
      </c>
      <c r="AO534" s="27">
        <v>1</v>
      </c>
      <c r="AP534" s="27"/>
      <c r="AQ534" s="27"/>
      <c r="AR534" s="27"/>
      <c r="AS534" s="27"/>
      <c r="AT534" s="27"/>
      <c r="AU534" s="27"/>
      <c r="AV534" s="27"/>
      <c r="AW534" s="27"/>
      <c r="AX534" s="27"/>
      <c r="AY534" s="27"/>
      <c r="AZ534" s="27"/>
      <c r="BA534" s="27"/>
      <c r="BB534" s="27"/>
      <c r="BC534" s="27"/>
      <c r="BD534" s="27"/>
      <c r="BE534" s="27"/>
      <c r="BF534" s="27"/>
      <c r="BG534" s="27"/>
      <c r="BH534" s="27"/>
      <c r="BI534" s="27">
        <f t="shared" si="266"/>
        <v>5000</v>
      </c>
      <c r="BJ534" s="27">
        <f t="shared" si="267"/>
        <v>5000</v>
      </c>
      <c r="BK534" s="27"/>
      <c r="BL534" s="27"/>
      <c r="BM534" s="27">
        <v>20000</v>
      </c>
      <c r="BN534" s="27"/>
      <c r="BO534" s="27"/>
      <c r="BP534" s="27"/>
      <c r="BQ534" s="27"/>
      <c r="BR534" s="27"/>
      <c r="BS534" s="27"/>
      <c r="BT534" s="27"/>
      <c r="BU534" s="27" t="str">
        <f t="shared" si="269"/>
        <v/>
      </c>
      <c r="BV534" s="27"/>
      <c r="BW534" s="27"/>
      <c r="BX534" s="27"/>
      <c r="BY534" s="27"/>
      <c r="BZ534" s="27"/>
      <c r="CA534" s="27"/>
      <c r="CB534" s="27"/>
      <c r="CC534" s="27"/>
      <c r="CD534" s="27"/>
      <c r="CE534" s="27"/>
      <c r="CF534" s="27"/>
      <c r="CG534" s="27" t="str">
        <f t="shared" si="268"/>
        <v/>
      </c>
      <c r="CH534" s="27" t="str">
        <f t="shared" si="268"/>
        <v/>
      </c>
      <c r="CI534" s="27" t="str">
        <f t="shared" si="268"/>
        <v/>
      </c>
      <c r="CJ534" s="27" t="str">
        <f t="shared" si="268"/>
        <v/>
      </c>
      <c r="CK534" s="27" t="str">
        <f t="shared" si="268"/>
        <v/>
      </c>
      <c r="CL534" s="27" t="str">
        <f t="shared" si="268"/>
        <v/>
      </c>
      <c r="CM534" s="27" t="str">
        <f t="shared" si="268"/>
        <v/>
      </c>
      <c r="CN534" s="27" t="str">
        <f t="shared" si="268"/>
        <v/>
      </c>
      <c r="CO534" s="27" t="str">
        <f t="shared" si="268"/>
        <v/>
      </c>
    </row>
    <row r="535" spans="1:93" s="11" customFormat="1" x14ac:dyDescent="0.15">
      <c r="A535" s="27">
        <v>31038329</v>
      </c>
      <c r="B535" s="27" t="s">
        <v>164</v>
      </c>
      <c r="C535" s="27" t="s">
        <v>1155</v>
      </c>
      <c r="D535" s="27">
        <v>15</v>
      </c>
      <c r="E535" s="27" t="str">
        <f t="shared" si="270"/>
        <v>guard4</v>
      </c>
      <c r="F535" s="27">
        <v>6</v>
      </c>
      <c r="G535" s="27" t="s">
        <v>106</v>
      </c>
      <c r="H535" s="27">
        <v>4</v>
      </c>
      <c r="I535" s="27" t="str">
        <f>VLOOKUP($L535,怪物模板!$A:$N,MATCH(角色!I$1,模板表头,0),0)</f>
        <v>mag</v>
      </c>
      <c r="J535" s="27"/>
      <c r="K535" s="27"/>
      <c r="L535" s="27" t="s">
        <v>1171</v>
      </c>
      <c r="M535" s="27" t="str">
        <f>VLOOKUP($L535,怪物模板!$A:$N,MATCH(角色!M$1,模板表头,0),0)</f>
        <v>蛇头女妖</v>
      </c>
      <c r="N535" s="27" t="str">
        <f>VLOOKUP($L535,怪物模板!$A:$N,MATCH(角色!N$1,模板表头,0),0)</f>
        <v>BOSS特别4技能版，带禁锢技能，龙卷风必定击飞</v>
      </c>
      <c r="O535" s="27" t="s">
        <v>37</v>
      </c>
      <c r="P535" s="27">
        <v>4</v>
      </c>
      <c r="Q535" s="27">
        <v>3</v>
      </c>
      <c r="R535" s="27">
        <f>VLOOKUP(P535,辅助表!$A$2:$B$10,2,FALSE)</f>
        <v>3</v>
      </c>
      <c r="S535" s="27" t="str">
        <f>VLOOKUP($L535,怪物模板!$A:$N,MATCH(角色!S$1,模板表头,0),0)</f>
        <v>chaos</v>
      </c>
      <c r="T535" s="27" t="s">
        <v>27</v>
      </c>
      <c r="U535" s="27" t="s">
        <v>1203</v>
      </c>
      <c r="V535" s="27"/>
      <c r="Y535" s="27"/>
      <c r="Z535" s="27"/>
      <c r="AA535" s="27"/>
      <c r="AB535" s="27">
        <v>99</v>
      </c>
      <c r="AC535" s="27">
        <v>99</v>
      </c>
      <c r="AD535" s="27"/>
      <c r="AE535" s="27">
        <f t="shared" si="264"/>
        <v>20</v>
      </c>
      <c r="AF535" s="27">
        <f t="shared" si="265"/>
        <v>20</v>
      </c>
      <c r="AG535" s="27" t="str">
        <f>VLOOKUP($L535,怪物模板!$A:$N,MATCH(角色!AG$1,模板表头,0),0)</f>
        <v>misc.5skills</v>
      </c>
      <c r="AH535" s="27">
        <f>IF(VLOOKUP($L535,怪物模板!$A:$N,MATCH(角色!AH$1,模板表头,0),0)=0,"",VLOOKUP($L535,怪物模板!$A:$N,MATCH(角色!AH$1,模板表头,0),0))</f>
        <v>11660101</v>
      </c>
      <c r="AI535" s="27">
        <f>IF(VLOOKUP($L535,怪物模板!$A:$N,MATCH(角色!AI$1,模板表头,0),0)=0,"",VLOOKUP($L535,怪物模板!$A:$N,MATCH(角色!AI$1,模板表头,0),0))</f>
        <v>11999524</v>
      </c>
      <c r="AJ535" s="27">
        <f>IF(VLOOKUP($L535,怪物模板!$A:$N,MATCH(角色!AJ$1,模板表头,0),0)=0,"",VLOOKUP($L535,怪物模板!$A:$N,MATCH(角色!AJ$1,模板表头,0),0))</f>
        <v>11660103</v>
      </c>
      <c r="AK535" s="27">
        <f>IF(VLOOKUP($L535,怪物模板!$A:$N,MATCH(角色!AK$1,模板表头,0),0)=0,"",VLOOKUP($L535,怪物模板!$A:$N,MATCH(角色!AK$1,模板表头,0),0))</f>
        <v>11999529</v>
      </c>
      <c r="AL535" s="27">
        <f>IF(VLOOKUP($L535,怪物模板!$A:$N,MATCH(角色!AL$1,模板表头,0),0)=0,"",VLOOKUP($L535,怪物模板!$A:$N,MATCH(角色!AL$1,模板表头,0),0))</f>
        <v>11999525</v>
      </c>
      <c r="AM535" s="27" t="str">
        <f>VLOOKUP($L535,怪物模板!$A:$N,MATCH(角色!AM$1,模板表头,0),0)</f>
        <v>vashj_boss</v>
      </c>
      <c r="AN535" s="27">
        <v>1.5</v>
      </c>
      <c r="AO535" s="27">
        <v>1</v>
      </c>
      <c r="AP535" s="27"/>
      <c r="AQ535" s="27"/>
      <c r="AR535" s="27" t="s">
        <v>180</v>
      </c>
      <c r="AS535" s="27"/>
      <c r="AT535" s="27"/>
      <c r="AU535" s="27">
        <v>230011</v>
      </c>
      <c r="AV535" s="27"/>
      <c r="AW535" s="27"/>
      <c r="AX535" s="27"/>
      <c r="AY535" s="27"/>
      <c r="AZ535" s="27"/>
      <c r="BA535" s="27"/>
      <c r="BB535" s="27"/>
      <c r="BC535" s="27"/>
      <c r="BD535" s="27"/>
      <c r="BE535" s="27"/>
      <c r="BF535" s="27"/>
      <c r="BG535" s="27"/>
      <c r="BH535" s="27"/>
      <c r="BI535" s="27">
        <f t="shared" si="266"/>
        <v>-7000</v>
      </c>
      <c r="BJ535" s="27">
        <f t="shared" si="267"/>
        <v>10000</v>
      </c>
      <c r="BK535" s="27"/>
      <c r="BL535" s="27"/>
      <c r="BM535" s="27">
        <v>20000</v>
      </c>
      <c r="BN535" s="27"/>
      <c r="BO535" s="27"/>
      <c r="BP535" s="27"/>
      <c r="BQ535" s="27"/>
      <c r="BR535" s="27"/>
      <c r="BS535" s="27"/>
      <c r="BT535" s="27"/>
      <c r="BU535" s="27" t="str">
        <f t="shared" si="269"/>
        <v/>
      </c>
      <c r="BV535" s="27"/>
      <c r="BW535" s="27"/>
      <c r="BX535" s="27"/>
      <c r="BY535" s="27"/>
      <c r="BZ535" s="27"/>
      <c r="CA535" s="27"/>
      <c r="CB535" s="27"/>
      <c r="CC535" s="27"/>
      <c r="CD535" s="27"/>
      <c r="CE535" s="27"/>
      <c r="CF535" s="27"/>
      <c r="CG535" s="27">
        <f t="shared" si="268"/>
        <v>5000</v>
      </c>
      <c r="CH535" s="27">
        <f t="shared" si="268"/>
        <v>5000</v>
      </c>
      <c r="CI535" s="27">
        <f t="shared" si="268"/>
        <v>5000</v>
      </c>
      <c r="CJ535" s="27">
        <f t="shared" si="268"/>
        <v>5000</v>
      </c>
      <c r="CK535" s="27">
        <f t="shared" si="268"/>
        <v>5000</v>
      </c>
      <c r="CL535" s="27">
        <f t="shared" si="268"/>
        <v>5000</v>
      </c>
      <c r="CM535" s="27">
        <f t="shared" si="268"/>
        <v>5000</v>
      </c>
      <c r="CN535" s="27">
        <f t="shared" si="268"/>
        <v>5000</v>
      </c>
      <c r="CO535" s="27">
        <f t="shared" si="268"/>
        <v>5000</v>
      </c>
    </row>
    <row r="536" spans="1:93" s="11" customFormat="1" ht="16.5" customHeight="1" x14ac:dyDescent="0.15">
      <c r="A536" s="27">
        <v>31038331</v>
      </c>
      <c r="B536" s="27" t="s">
        <v>1177</v>
      </c>
      <c r="C536" s="27" t="s">
        <v>1156</v>
      </c>
      <c r="D536" s="27">
        <v>15</v>
      </c>
      <c r="E536" s="27" t="str">
        <f t="shared" si="270"/>
        <v>guard4</v>
      </c>
      <c r="F536" s="27">
        <v>7</v>
      </c>
      <c r="G536" s="27" t="s">
        <v>104</v>
      </c>
      <c r="H536" s="27">
        <v>2</v>
      </c>
      <c r="I536" s="27" t="str">
        <f>VLOOKUP($L536,怪物模板!$A:$N,MATCH(角色!I$1,模板表头,0),0)</f>
        <v>phy</v>
      </c>
      <c r="J536" s="27"/>
      <c r="K536" s="27"/>
      <c r="L536" s="27" t="s">
        <v>1177</v>
      </c>
      <c r="M536" s="27" t="str">
        <f>VLOOKUP($L536,怪物模板!$A:$N,MATCH(角色!M$1,模板表头,0),0)</f>
        <v>无对应英雄</v>
      </c>
      <c r="N536" s="27" t="str">
        <f>VLOOKUP($L536,怪物模板!$A:$N,MATCH(角色!N$1,模板表头,0),0)</f>
        <v>统一模板</v>
      </c>
      <c r="O536" s="27" t="s">
        <v>38</v>
      </c>
      <c r="P536" s="27">
        <v>1</v>
      </c>
      <c r="Q536" s="27">
        <v>1</v>
      </c>
      <c r="R536" s="27">
        <f>VLOOKUP(P536,辅助表!$A$2:$B$10,2,FALSE)</f>
        <v>1</v>
      </c>
      <c r="S536" s="27" t="str">
        <f>VLOOKUP($L536,怪物模板!$A:$N,MATCH(角色!S$1,模板表头,0),0)</f>
        <v>chaos</v>
      </c>
      <c r="T536" s="27" t="s">
        <v>39</v>
      </c>
      <c r="U536" s="27" t="s">
        <v>1202</v>
      </c>
      <c r="V536" s="27"/>
      <c r="Y536" s="27"/>
      <c r="Z536" s="27"/>
      <c r="AA536" s="27"/>
      <c r="AB536" s="27">
        <v>99</v>
      </c>
      <c r="AC536" s="27">
        <v>99</v>
      </c>
      <c r="AD536" s="27"/>
      <c r="AE536" s="27">
        <f t="shared" si="264"/>
        <v>3</v>
      </c>
      <c r="AF536" s="27">
        <f t="shared" si="265"/>
        <v>0</v>
      </c>
      <c r="AG536" s="27" t="str">
        <f>VLOOKUP($L536,怪物模板!$A:$N,MATCH(角色!AG$1,模板表头,0),0)</f>
        <v>misc.5skills_self_hp_ratio</v>
      </c>
      <c r="AH536" s="27">
        <f>IF(VLOOKUP($L536,怪物模板!$A:$N,MATCH(角色!AH$1,模板表头,0),0)=0,"",VLOOKUP($L536,怪物模板!$A:$N,MATCH(角色!AH$1,模板表头,0),0))</f>
        <v>11990101</v>
      </c>
      <c r="AI536" s="27">
        <f>IF(VLOOKUP($L536,怪物模板!$A:$N,MATCH(角色!AI$1,模板表头,0),0)=0,"",VLOOKUP($L536,怪物模板!$A:$N,MATCH(角色!AI$1,模板表头,0),0))</f>
        <v>11990102</v>
      </c>
      <c r="AJ536" s="27" t="str">
        <f>IF(VLOOKUP($L536,怪物模板!$A:$N,MATCH(角色!AJ$1,模板表头,0),0)=0,"",VLOOKUP($L536,怪物模板!$A:$N,MATCH(角色!AJ$1,模板表头,0),0))</f>
        <v/>
      </c>
      <c r="AK536" s="27" t="str">
        <f>IF(VLOOKUP($L536,怪物模板!$A:$N,MATCH(角色!AK$1,模板表头,0),0)=0,"",VLOOKUP($L536,怪物模板!$A:$N,MATCH(角色!AK$1,模板表头,0),0))</f>
        <v/>
      </c>
      <c r="AL536" s="27" t="str">
        <f>IF(VLOOKUP($L536,怪物模板!$A:$N,MATCH(角色!AL$1,模板表头,0),0)=0,"",VLOOKUP($L536,怪物模板!$A:$N,MATCH(角色!AL$1,模板表头,0),0))</f>
        <v/>
      </c>
      <c r="AM536" s="27" t="str">
        <f>VLOOKUP($L536,怪物模板!$A:$N,MATCH(角色!AM$1,模板表头,0),0)</f>
        <v>treant</v>
      </c>
      <c r="AN536" s="27">
        <f>IF(T536="monster",0.8,IF(T536="boss",1.3,IF(T536="entity",1,IF(T536="guard",1.5,1))))</f>
        <v>0.8</v>
      </c>
      <c r="AO536" s="27">
        <v>1</v>
      </c>
      <c r="AP536" s="27"/>
      <c r="AQ536" s="27"/>
      <c r="AR536" s="27"/>
      <c r="AS536" s="27"/>
      <c r="AT536" s="27"/>
      <c r="AU536" s="27"/>
      <c r="AV536" s="27"/>
      <c r="AW536" s="27"/>
      <c r="AX536" s="27"/>
      <c r="AY536" s="27"/>
      <c r="AZ536" s="27"/>
      <c r="BA536" s="27"/>
      <c r="BB536" s="27"/>
      <c r="BC536" s="27"/>
      <c r="BD536" s="27"/>
      <c r="BE536" s="27"/>
      <c r="BF536" s="27"/>
      <c r="BG536" s="27"/>
      <c r="BH536" s="27"/>
      <c r="BI536" s="27">
        <f t="shared" si="266"/>
        <v>5000</v>
      </c>
      <c r="BJ536" s="27">
        <f t="shared" si="267"/>
        <v>5000</v>
      </c>
      <c r="BK536" s="27"/>
      <c r="BL536" s="27"/>
      <c r="BM536" s="27">
        <v>20000</v>
      </c>
      <c r="BN536" s="27"/>
      <c r="BO536" s="27"/>
      <c r="BP536" s="27"/>
      <c r="BQ536" s="27"/>
      <c r="BR536" s="27"/>
      <c r="BS536" s="27"/>
      <c r="BT536" s="27"/>
      <c r="BU536" s="27" t="str">
        <f t="shared" si="269"/>
        <v/>
      </c>
      <c r="BV536" s="27"/>
      <c r="BW536" s="27"/>
      <c r="BX536" s="27"/>
      <c r="BY536" s="27"/>
      <c r="BZ536" s="27"/>
      <c r="CA536" s="27"/>
      <c r="CB536" s="27"/>
      <c r="CC536" s="27"/>
      <c r="CD536" s="27"/>
      <c r="CE536" s="27"/>
      <c r="CF536" s="27"/>
      <c r="CG536" s="27" t="str">
        <f t="shared" si="268"/>
        <v/>
      </c>
      <c r="CH536" s="27" t="str">
        <f t="shared" si="268"/>
        <v/>
      </c>
      <c r="CI536" s="27" t="str">
        <f t="shared" si="268"/>
        <v/>
      </c>
      <c r="CJ536" s="27" t="str">
        <f t="shared" si="268"/>
        <v/>
      </c>
      <c r="CK536" s="27" t="str">
        <f t="shared" si="268"/>
        <v/>
      </c>
      <c r="CL536" s="27" t="str">
        <f t="shared" si="268"/>
        <v/>
      </c>
      <c r="CM536" s="27" t="str">
        <f t="shared" si="268"/>
        <v/>
      </c>
      <c r="CN536" s="27" t="str">
        <f t="shared" si="268"/>
        <v/>
      </c>
      <c r="CO536" s="27" t="str">
        <f t="shared" si="268"/>
        <v/>
      </c>
    </row>
    <row r="537" spans="1:93" s="11" customFormat="1" x14ac:dyDescent="0.15">
      <c r="A537" s="27">
        <v>31038332</v>
      </c>
      <c r="B537" s="27" t="s">
        <v>1175</v>
      </c>
      <c r="C537" s="27" t="s">
        <v>1156</v>
      </c>
      <c r="D537" s="27">
        <v>15</v>
      </c>
      <c r="E537" s="27" t="str">
        <f t="shared" si="270"/>
        <v>guard4</v>
      </c>
      <c r="F537" s="27">
        <v>7</v>
      </c>
      <c r="G537" s="27" t="s">
        <v>105</v>
      </c>
      <c r="H537" s="27">
        <v>3</v>
      </c>
      <c r="I537" s="27" t="str">
        <f>VLOOKUP($L537,怪物模板!$A:$N,MATCH(角色!I$1,模板表头,0),0)</f>
        <v>phy</v>
      </c>
      <c r="J537" s="27"/>
      <c r="K537" s="27"/>
      <c r="L537" s="27" t="s">
        <v>1175</v>
      </c>
      <c r="M537" s="27" t="str">
        <f>VLOOKUP($L537,怪物模板!$A:$N,MATCH(角色!M$1,模板表头,0),0)</f>
        <v>无对应英雄</v>
      </c>
      <c r="N537" s="27" t="str">
        <f>VLOOKUP($L537,怪物模板!$A:$N,MATCH(角色!N$1,模板表头,0),0)</f>
        <v>同英雄技能</v>
      </c>
      <c r="O537" s="27" t="s">
        <v>38</v>
      </c>
      <c r="P537" s="27">
        <v>1</v>
      </c>
      <c r="Q537" s="27">
        <v>1</v>
      </c>
      <c r="R537" s="27">
        <f>VLOOKUP(P537,辅助表!$A$2:$B$10,2,FALSE)</f>
        <v>1</v>
      </c>
      <c r="S537" s="27" t="str">
        <f>VLOOKUP($L537,怪物模板!$A:$N,MATCH(角色!S$1,模板表头,0),0)</f>
        <v>horde</v>
      </c>
      <c r="T537" s="27" t="s">
        <v>39</v>
      </c>
      <c r="U537" s="27" t="s">
        <v>1202</v>
      </c>
      <c r="V537" s="27"/>
      <c r="Y537" s="27"/>
      <c r="Z537" s="27"/>
      <c r="AA537" s="27"/>
      <c r="AB537" s="27">
        <v>99</v>
      </c>
      <c r="AC537" s="27">
        <v>99</v>
      </c>
      <c r="AD537" s="27"/>
      <c r="AE537" s="27">
        <f t="shared" si="264"/>
        <v>3</v>
      </c>
      <c r="AF537" s="27">
        <f t="shared" si="265"/>
        <v>0</v>
      </c>
      <c r="AG537" s="27" t="str">
        <f>VLOOKUP($L537,怪物模板!$A:$N,MATCH(角色!AG$1,模板表头,0),0)</f>
        <v>misc.5skills_target_is_valid</v>
      </c>
      <c r="AH537" s="27">
        <f>IF(VLOOKUP($L537,怪物模板!$A:$N,MATCH(角色!AH$1,模板表头,0),0)=0,"",VLOOKUP($L537,怪物模板!$A:$N,MATCH(角色!AH$1,模板表头,0),0))</f>
        <v>11890201</v>
      </c>
      <c r="AI537" s="27">
        <f>IF(VLOOKUP($L537,怪物模板!$A:$N,MATCH(角色!AI$1,模板表头,0),0)=0,"",VLOOKUP($L537,怪物模板!$A:$N,MATCH(角色!AI$1,模板表头,0),0))</f>
        <v>11890202</v>
      </c>
      <c r="AJ537" s="27" t="str">
        <f>IF(VLOOKUP($L537,怪物模板!$A:$N,MATCH(角色!AJ$1,模板表头,0),0)=0,"",VLOOKUP($L537,怪物模板!$A:$N,MATCH(角色!AJ$1,模板表头,0),0))</f>
        <v/>
      </c>
      <c r="AK537" s="27" t="str">
        <f>IF(VLOOKUP($L537,怪物模板!$A:$N,MATCH(角色!AK$1,模板表头,0),0)=0,"",VLOOKUP($L537,怪物模板!$A:$N,MATCH(角色!AK$1,模板表头,0),0))</f>
        <v/>
      </c>
      <c r="AL537" s="27" t="str">
        <f>IF(VLOOKUP($L537,怪物模板!$A:$N,MATCH(角色!AL$1,模板表头,0),0)=0,"",VLOOKUP($L537,怪物模板!$A:$N,MATCH(角色!AL$1,模板表头,0),0))</f>
        <v/>
      </c>
      <c r="AM537" s="27" t="str">
        <f>VLOOKUP($L537,怪物模板!$A:$N,MATCH(角色!AM$1,模板表头,0),0)</f>
        <v>troll_hunter</v>
      </c>
      <c r="AN537" s="27">
        <f>IF(T537="monster",0.8,IF(T537="boss",1.3,IF(T537="entity",1,IF(T537="guard",1.5,1))))</f>
        <v>0.8</v>
      </c>
      <c r="AO537" s="27">
        <v>1</v>
      </c>
      <c r="AP537" s="27"/>
      <c r="AQ537" s="27"/>
      <c r="AR537" s="27"/>
      <c r="AS537" s="27"/>
      <c r="AT537" s="27"/>
      <c r="AU537" s="27"/>
      <c r="AV537" s="27"/>
      <c r="AW537" s="27"/>
      <c r="AX537" s="27"/>
      <c r="AY537" s="27"/>
      <c r="AZ537" s="27"/>
      <c r="BA537" s="27"/>
      <c r="BB537" s="27"/>
      <c r="BC537" s="27"/>
      <c r="BD537" s="27"/>
      <c r="BE537" s="27"/>
      <c r="BF537" s="27"/>
      <c r="BG537" s="27"/>
      <c r="BH537" s="27"/>
      <c r="BI537" s="27">
        <f t="shared" si="266"/>
        <v>5000</v>
      </c>
      <c r="BJ537" s="27">
        <f t="shared" si="267"/>
        <v>5000</v>
      </c>
      <c r="BK537" s="27"/>
      <c r="BL537" s="27"/>
      <c r="BM537" s="27">
        <v>20000</v>
      </c>
      <c r="BN537" s="27"/>
      <c r="BO537" s="27"/>
      <c r="BP537" s="27"/>
      <c r="BQ537" s="27"/>
      <c r="BR537" s="27"/>
      <c r="BS537" s="27"/>
      <c r="BT537" s="27"/>
      <c r="BU537" s="27" t="str">
        <f t="shared" si="269"/>
        <v/>
      </c>
      <c r="BV537" s="27"/>
      <c r="BW537" s="27"/>
      <c r="BX537" s="27"/>
      <c r="BY537" s="27"/>
      <c r="BZ537" s="27"/>
      <c r="CA537" s="27"/>
      <c r="CB537" s="27"/>
      <c r="CC537" s="27"/>
      <c r="CD537" s="27"/>
      <c r="CE537" s="27"/>
      <c r="CF537" s="27"/>
      <c r="CG537" s="27" t="str">
        <f t="shared" si="268"/>
        <v/>
      </c>
      <c r="CH537" s="27" t="str">
        <f t="shared" si="268"/>
        <v/>
      </c>
      <c r="CI537" s="27" t="str">
        <f t="shared" si="268"/>
        <v/>
      </c>
      <c r="CJ537" s="27" t="str">
        <f t="shared" si="268"/>
        <v/>
      </c>
      <c r="CK537" s="27" t="str">
        <f t="shared" si="268"/>
        <v/>
      </c>
      <c r="CL537" s="27" t="str">
        <f t="shared" si="268"/>
        <v/>
      </c>
      <c r="CM537" s="27" t="str">
        <f t="shared" si="268"/>
        <v/>
      </c>
      <c r="CN537" s="27" t="str">
        <f t="shared" si="268"/>
        <v/>
      </c>
      <c r="CO537" s="27" t="str">
        <f t="shared" si="268"/>
        <v/>
      </c>
    </row>
    <row r="538" spans="1:93" s="11" customFormat="1" ht="17.25" customHeight="1" x14ac:dyDescent="0.15">
      <c r="A538" s="27">
        <v>31038336</v>
      </c>
      <c r="B538" s="27" t="s">
        <v>1174</v>
      </c>
      <c r="C538" s="27" t="s">
        <v>1157</v>
      </c>
      <c r="D538" s="27">
        <v>16</v>
      </c>
      <c r="E538" s="27" t="str">
        <f t="shared" si="270"/>
        <v>guard4</v>
      </c>
      <c r="F538" s="27">
        <v>8</v>
      </c>
      <c r="G538" s="27" t="s">
        <v>104</v>
      </c>
      <c r="H538" s="27">
        <v>2</v>
      </c>
      <c r="I538" s="27" t="str">
        <f>VLOOKUP($L538,怪物模板!$A:$N,MATCH(角色!I$1,模板表头,0),0)</f>
        <v>phy</v>
      </c>
      <c r="J538" s="27"/>
      <c r="K538" s="27"/>
      <c r="L538" s="27" t="s">
        <v>1174</v>
      </c>
      <c r="M538" s="27" t="str">
        <f>VLOOKUP($L538,怪物模板!$A:$N,MATCH(角色!M$1,模板表头,0),0)</f>
        <v>无对应英雄</v>
      </c>
      <c r="N538" s="27" t="str">
        <f>VLOOKUP($L538,怪物模板!$A:$N,MATCH(角色!N$1,模板表头,0),0)</f>
        <v>统一模板</v>
      </c>
      <c r="O538" s="27" t="s">
        <v>38</v>
      </c>
      <c r="P538" s="27">
        <v>1</v>
      </c>
      <c r="Q538" s="27">
        <v>1</v>
      </c>
      <c r="R538" s="27">
        <f>VLOOKUP(P538,辅助表!$A$2:$B$10,2,FALSE)</f>
        <v>1</v>
      </c>
      <c r="S538" s="27" t="str">
        <f>VLOOKUP($L538,怪物模板!$A:$N,MATCH(角色!S$1,模板表头,0),0)</f>
        <v>chaos</v>
      </c>
      <c r="T538" s="27" t="s">
        <v>39</v>
      </c>
      <c r="U538" s="27" t="s">
        <v>1202</v>
      </c>
      <c r="V538" s="27"/>
      <c r="Y538" s="27"/>
      <c r="Z538" s="27"/>
      <c r="AA538" s="27"/>
      <c r="AB538" s="27">
        <v>99</v>
      </c>
      <c r="AC538" s="27">
        <v>99</v>
      </c>
      <c r="AD538" s="27"/>
      <c r="AE538" s="27">
        <f t="shared" si="264"/>
        <v>3</v>
      </c>
      <c r="AF538" s="27">
        <f t="shared" si="265"/>
        <v>0</v>
      </c>
      <c r="AG538" s="27" t="str">
        <f>VLOOKUP($L538,怪物模板!$A:$N,MATCH(角色!AG$1,模板表头,0),0)</f>
        <v>misc.5skills</v>
      </c>
      <c r="AH538" s="27">
        <f>IF(VLOOKUP($L538,怪物模板!$A:$N,MATCH(角色!AH$1,模板表头,0),0)=0,"",VLOOKUP($L538,怪物模板!$A:$N,MATCH(角色!AH$1,模板表头,0),0))</f>
        <v>11999026</v>
      </c>
      <c r="AI538" s="27">
        <f>IF(VLOOKUP($L538,怪物模板!$A:$N,MATCH(角色!AI$1,模板表头,0),0)=0,"",VLOOKUP($L538,怪物模板!$A:$N,MATCH(角色!AI$1,模板表头,0),0))</f>
        <v>11999027</v>
      </c>
      <c r="AJ538" s="27" t="str">
        <f>IF(VLOOKUP($L538,怪物模板!$A:$N,MATCH(角色!AJ$1,模板表头,0),0)=0,"",VLOOKUP($L538,怪物模板!$A:$N,MATCH(角色!AJ$1,模板表头,0),0))</f>
        <v/>
      </c>
      <c r="AK538" s="27" t="str">
        <f>IF(VLOOKUP($L538,怪物模板!$A:$N,MATCH(角色!AK$1,模板表头,0),0)=0,"",VLOOKUP($L538,怪物模板!$A:$N,MATCH(角色!AK$1,模板表头,0),0))</f>
        <v/>
      </c>
      <c r="AL538" s="27" t="str">
        <f>IF(VLOOKUP($L538,怪物模板!$A:$N,MATCH(角色!AL$1,模板表头,0),0)=0,"",VLOOKUP($L538,怪物模板!$A:$N,MATCH(角色!AL$1,模板表头,0),0))</f>
        <v/>
      </c>
      <c r="AM538" s="27" t="str">
        <f>VLOOKUP($L538,怪物模板!$A:$N,MATCH(角色!AM$1,模板表头,0),0)</f>
        <v>spider</v>
      </c>
      <c r="AN538" s="27">
        <f>IF(T538="monster",0.8,IF(T538="boss",1.3,IF(T538="entity",1,IF(T538="guard",1.5,1))))</f>
        <v>0.8</v>
      </c>
      <c r="AO538" s="27">
        <v>1</v>
      </c>
      <c r="AP538" s="27"/>
      <c r="AQ538" s="27"/>
      <c r="AR538" s="27"/>
      <c r="AS538" s="27"/>
      <c r="AT538" s="27"/>
      <c r="AU538" s="27"/>
      <c r="AV538" s="27"/>
      <c r="AW538" s="27"/>
      <c r="AX538" s="27"/>
      <c r="AY538" s="27"/>
      <c r="AZ538" s="27"/>
      <c r="BA538" s="27"/>
      <c r="BB538" s="27"/>
      <c r="BC538" s="27"/>
      <c r="BD538" s="27"/>
      <c r="BE538" s="27"/>
      <c r="BF538" s="27"/>
      <c r="BG538" s="27"/>
      <c r="BH538" s="27"/>
      <c r="BI538" s="27">
        <f t="shared" si="266"/>
        <v>5000</v>
      </c>
      <c r="BJ538" s="27">
        <f t="shared" si="267"/>
        <v>5000</v>
      </c>
      <c r="BK538" s="27"/>
      <c r="BL538" s="27"/>
      <c r="BM538" s="27">
        <v>20000</v>
      </c>
      <c r="BN538" s="27"/>
      <c r="BO538" s="27"/>
      <c r="BP538" s="27"/>
      <c r="BQ538" s="27"/>
      <c r="BR538" s="27"/>
      <c r="BS538" s="27"/>
      <c r="BT538" s="27"/>
      <c r="BU538" s="27" t="str">
        <f t="shared" si="269"/>
        <v/>
      </c>
      <c r="BV538" s="27"/>
      <c r="BW538" s="27"/>
      <c r="BX538" s="27"/>
      <c r="BY538" s="27"/>
      <c r="BZ538" s="27"/>
      <c r="CA538" s="27"/>
      <c r="CB538" s="27"/>
      <c r="CC538" s="27"/>
      <c r="CD538" s="27"/>
      <c r="CE538" s="27"/>
      <c r="CF538" s="27"/>
      <c r="CG538" s="27" t="str">
        <f t="shared" si="268"/>
        <v/>
      </c>
      <c r="CH538" s="27" t="str">
        <f t="shared" si="268"/>
        <v/>
      </c>
      <c r="CI538" s="27" t="str">
        <f t="shared" si="268"/>
        <v/>
      </c>
      <c r="CJ538" s="27" t="str">
        <f t="shared" si="268"/>
        <v/>
      </c>
      <c r="CK538" s="27" t="str">
        <f t="shared" si="268"/>
        <v/>
      </c>
      <c r="CL538" s="27" t="str">
        <f t="shared" si="268"/>
        <v/>
      </c>
      <c r="CM538" s="27" t="str">
        <f t="shared" si="268"/>
        <v/>
      </c>
      <c r="CN538" s="27" t="str">
        <f t="shared" si="268"/>
        <v/>
      </c>
      <c r="CO538" s="27" t="str">
        <f t="shared" si="268"/>
        <v/>
      </c>
    </row>
    <row r="539" spans="1:93" s="11" customFormat="1" x14ac:dyDescent="0.15">
      <c r="A539" s="27">
        <v>31038337</v>
      </c>
      <c r="B539" s="27" t="s">
        <v>1179</v>
      </c>
      <c r="C539" s="27" t="s">
        <v>1157</v>
      </c>
      <c r="D539" s="27">
        <v>16</v>
      </c>
      <c r="E539" s="27" t="str">
        <f t="shared" si="270"/>
        <v>guard4</v>
      </c>
      <c r="F539" s="27">
        <v>8</v>
      </c>
      <c r="G539" s="27" t="s">
        <v>104</v>
      </c>
      <c r="H539" s="27">
        <v>3</v>
      </c>
      <c r="I539" s="27" t="str">
        <f>VLOOKUP($L539,怪物模板!$A:$N,MATCH(角色!I$1,模板表头,0),0)</f>
        <v>phy</v>
      </c>
      <c r="J539" s="27"/>
      <c r="K539" s="27"/>
      <c r="L539" s="27" t="s">
        <v>1163</v>
      </c>
      <c r="M539" s="27" t="str">
        <f>VLOOKUP($L539,怪物模板!$A:$N,MATCH(角色!M$1,模板表头,0),0)</f>
        <v>精灵游侠</v>
      </c>
      <c r="N539" s="27" t="str">
        <f>VLOOKUP($L539,怪物模板!$A:$N,MATCH(角色!N$1,模板表头,0),0)</f>
        <v>关卡12-3，4技能BOSS版</v>
      </c>
      <c r="O539" s="27" t="s">
        <v>38</v>
      </c>
      <c r="P539" s="27">
        <v>1</v>
      </c>
      <c r="Q539" s="27">
        <v>1</v>
      </c>
      <c r="R539" s="27">
        <f>VLOOKUP(P539,辅助表!$A$2:$B$10,2,FALSE)</f>
        <v>1</v>
      </c>
      <c r="S539" s="27" t="str">
        <f>VLOOKUP($L539,怪物模板!$A:$N,MATCH(角色!S$1,模板表头,0),0)</f>
        <v>alliance</v>
      </c>
      <c r="T539" s="27" t="s">
        <v>39</v>
      </c>
      <c r="U539" s="27" t="s">
        <v>1202</v>
      </c>
      <c r="V539" s="27"/>
      <c r="Y539" s="27"/>
      <c r="Z539" s="27"/>
      <c r="AA539" s="27"/>
      <c r="AB539" s="27">
        <v>99</v>
      </c>
      <c r="AC539" s="27">
        <v>99</v>
      </c>
      <c r="AD539" s="27"/>
      <c r="AE539" s="27">
        <f t="shared" si="264"/>
        <v>3</v>
      </c>
      <c r="AF539" s="27">
        <f t="shared" si="265"/>
        <v>0</v>
      </c>
      <c r="AG539" s="27" t="str">
        <f>VLOOKUP($L539,怪物模板!$A:$N,MATCH(角色!AG$1,模板表头,0),0)</f>
        <v>misc.5skills</v>
      </c>
      <c r="AH539" s="27">
        <f>IF(VLOOKUP($L539,怪物模板!$A:$N,MATCH(角色!AH$1,模板表头,0),0)=0,"",VLOOKUP($L539,怪物模板!$A:$N,MATCH(角色!AH$1,模板表头,0),0))</f>
        <v>11780301</v>
      </c>
      <c r="AI539" s="27">
        <f>IF(VLOOKUP($L539,怪物模板!$A:$N,MATCH(角色!AI$1,模板表头,0),0)=0,"",VLOOKUP($L539,怪物模板!$A:$N,MATCH(角色!AI$1,模板表头,0),0))</f>
        <v>11780302</v>
      </c>
      <c r="AJ539" s="27">
        <f>IF(VLOOKUP($L539,怪物模板!$A:$N,MATCH(角色!AJ$1,模板表头,0),0)=0,"",VLOOKUP($L539,怪物模板!$A:$N,MATCH(角色!AJ$1,模板表头,0),0))</f>
        <v>11780303</v>
      </c>
      <c r="AK539" s="27">
        <f>IF(VLOOKUP($L539,怪物模板!$A:$N,MATCH(角色!AK$1,模板表头,0),0)=0,"",VLOOKUP($L539,怪物模板!$A:$N,MATCH(角色!AK$1,模板表头,0),0))</f>
        <v>11780304</v>
      </c>
      <c r="AL539" s="27" t="str">
        <f>IF(VLOOKUP($L539,怪物模板!$A:$N,MATCH(角色!AL$1,模板表头,0),0)=0,"",VLOOKUP($L539,怪物模板!$A:$N,MATCH(角色!AL$1,模板表头,0),0))</f>
        <v/>
      </c>
      <c r="AM539" s="27" t="str">
        <f>VLOOKUP($L539,怪物模板!$A:$N,MATCH(角色!AM$1,模板表头,0),0)</f>
        <v>elf_assassin_npc</v>
      </c>
      <c r="AN539" s="27">
        <f>IF(T539="monster",0.8,IF(T539="boss",1.3,IF(T539="entity",1,IF(T539="guard",1.5,1))))</f>
        <v>0.8</v>
      </c>
      <c r="AO539" s="27">
        <v>1</v>
      </c>
      <c r="AP539" s="27"/>
      <c r="AQ539" s="27"/>
      <c r="AR539" s="27"/>
      <c r="AS539" s="27"/>
      <c r="AT539" s="27"/>
      <c r="AU539" s="27"/>
      <c r="AV539" s="27"/>
      <c r="AW539" s="27"/>
      <c r="AX539" s="27"/>
      <c r="AY539" s="27"/>
      <c r="AZ539" s="27"/>
      <c r="BA539" s="27"/>
      <c r="BB539" s="27"/>
      <c r="BC539" s="27"/>
      <c r="BD539" s="27"/>
      <c r="BE539" s="27"/>
      <c r="BF539" s="27"/>
      <c r="BG539" s="27"/>
      <c r="BH539" s="27"/>
      <c r="BI539" s="27">
        <f t="shared" si="266"/>
        <v>5000</v>
      </c>
      <c r="BJ539" s="27">
        <f t="shared" si="267"/>
        <v>5000</v>
      </c>
      <c r="BK539" s="27"/>
      <c r="BL539" s="27"/>
      <c r="BM539" s="27">
        <v>20000</v>
      </c>
      <c r="BN539" s="27"/>
      <c r="BO539" s="27"/>
      <c r="BP539" s="27"/>
      <c r="BQ539" s="27"/>
      <c r="BR539" s="27"/>
      <c r="BS539" s="27"/>
      <c r="BT539" s="27"/>
      <c r="BU539" s="27" t="str">
        <f t="shared" si="269"/>
        <v/>
      </c>
      <c r="BV539" s="27"/>
      <c r="BW539" s="27"/>
      <c r="BX539" s="27"/>
      <c r="BY539" s="27"/>
      <c r="BZ539" s="27"/>
      <c r="CA539" s="27"/>
      <c r="CB539" s="27"/>
      <c r="CC539" s="27"/>
      <c r="CD539" s="27"/>
      <c r="CE539" s="27"/>
      <c r="CF539" s="27"/>
      <c r="CG539" s="27" t="str">
        <f t="shared" si="268"/>
        <v/>
      </c>
      <c r="CH539" s="27" t="str">
        <f t="shared" si="268"/>
        <v/>
      </c>
      <c r="CI539" s="27" t="str">
        <f t="shared" si="268"/>
        <v/>
      </c>
      <c r="CJ539" s="27" t="str">
        <f t="shared" si="268"/>
        <v/>
      </c>
      <c r="CK539" s="27" t="str">
        <f t="shared" si="268"/>
        <v/>
      </c>
      <c r="CL539" s="27" t="str">
        <f t="shared" si="268"/>
        <v/>
      </c>
      <c r="CM539" s="27" t="str">
        <f t="shared" si="268"/>
        <v/>
      </c>
      <c r="CN539" s="27" t="str">
        <f t="shared" si="268"/>
        <v/>
      </c>
      <c r="CO539" s="27" t="str">
        <f t="shared" si="268"/>
        <v/>
      </c>
    </row>
    <row r="540" spans="1:93" s="11" customFormat="1" ht="17.25" customHeight="1" x14ac:dyDescent="0.15">
      <c r="A540" s="27">
        <v>31038338</v>
      </c>
      <c r="B540" s="27" t="s">
        <v>164</v>
      </c>
      <c r="C540" s="27" t="s">
        <v>1157</v>
      </c>
      <c r="D540" s="27">
        <v>16</v>
      </c>
      <c r="E540" s="27" t="str">
        <f t="shared" si="270"/>
        <v>guard4</v>
      </c>
      <c r="F540" s="27">
        <v>8</v>
      </c>
      <c r="G540" s="27" t="s">
        <v>105</v>
      </c>
      <c r="H540" s="27">
        <v>4</v>
      </c>
      <c r="I540" s="27" t="str">
        <f>VLOOKUP($L540,怪物模板!$A:$N,MATCH(角色!I$1,模板表头,0),0)</f>
        <v>mag</v>
      </c>
      <c r="J540" s="27"/>
      <c r="K540" s="27"/>
      <c r="L540" s="27" t="s">
        <v>164</v>
      </c>
      <c r="M540" s="27" t="str">
        <f>VLOOKUP($L540,怪物模板!$A:$N,MATCH(角色!M$1,模板表头,0),0)</f>
        <v>蛇头女妖</v>
      </c>
      <c r="N540" s="27" t="str">
        <f>VLOOKUP($L540,怪物模板!$A:$N,MATCH(角色!N$1,模板表头,0),0)</f>
        <v>同英雄技能</v>
      </c>
      <c r="O540" s="27" t="s">
        <v>37</v>
      </c>
      <c r="P540" s="27">
        <v>4</v>
      </c>
      <c r="Q540" s="27">
        <v>3</v>
      </c>
      <c r="R540" s="27">
        <v>3</v>
      </c>
      <c r="S540" s="27" t="str">
        <f>VLOOKUP($L540,怪物模板!$A:$N,MATCH(角色!S$1,模板表头,0),0)</f>
        <v>chaos</v>
      </c>
      <c r="T540" s="27" t="s">
        <v>95</v>
      </c>
      <c r="U540" s="27" t="s">
        <v>1202</v>
      </c>
      <c r="V540" s="27"/>
      <c r="Y540" s="27"/>
      <c r="Z540" s="27"/>
      <c r="AA540" s="27"/>
      <c r="AB540" s="27">
        <v>99</v>
      </c>
      <c r="AC540" s="27">
        <v>99</v>
      </c>
      <c r="AD540" s="27"/>
      <c r="AE540" s="27">
        <f t="shared" si="264"/>
        <v>3</v>
      </c>
      <c r="AF540" s="27">
        <f t="shared" si="265"/>
        <v>0</v>
      </c>
      <c r="AG540" s="27" t="str">
        <f>VLOOKUP($L540,怪物模板!$A:$N,MATCH(角色!AG$1,模板表头,0),0)</f>
        <v>misc.5skills</v>
      </c>
      <c r="AH540" s="27">
        <f>IF(VLOOKUP($L540,怪物模板!$A:$N,MATCH(角色!AH$1,模板表头,0),0)=0,"",VLOOKUP($L540,怪物模板!$A:$N,MATCH(角色!AH$1,模板表头,0),0))</f>
        <v>11660101</v>
      </c>
      <c r="AI540" s="27">
        <f>IF(VLOOKUP($L540,怪物模板!$A:$N,MATCH(角色!AI$1,模板表头,0),0)=0,"",VLOOKUP($L540,怪物模板!$A:$N,MATCH(角色!AI$1,模板表头,0),0))</f>
        <v>11660102</v>
      </c>
      <c r="AJ540" s="27">
        <f>IF(VLOOKUP($L540,怪物模板!$A:$N,MATCH(角色!AJ$1,模板表头,0),0)=0,"",VLOOKUP($L540,怪物模板!$A:$N,MATCH(角色!AJ$1,模板表头,0),0))</f>
        <v>11660103</v>
      </c>
      <c r="AK540" s="27">
        <f>IF(VLOOKUP($L540,怪物模板!$A:$N,MATCH(角色!AK$1,模板表头,0),0)=0,"",VLOOKUP($L540,怪物模板!$A:$N,MATCH(角色!AK$1,模板表头,0),0))</f>
        <v>11660104</v>
      </c>
      <c r="AL540" s="27" t="str">
        <f>IF(VLOOKUP($L540,怪物模板!$A:$N,MATCH(角色!AL$1,模板表头,0),0)=0,"",VLOOKUP($L540,怪物模板!$A:$N,MATCH(角色!AL$1,模板表头,0),0))</f>
        <v/>
      </c>
      <c r="AM540" s="27" t="str">
        <f>VLOOKUP($L540,怪物模板!$A:$N,MATCH(角色!AM$1,模板表头,0),0)</f>
        <v>vashj_npc</v>
      </c>
      <c r="AN540" s="27">
        <v>1</v>
      </c>
      <c r="AO540" s="27">
        <v>1</v>
      </c>
      <c r="AP540" s="27"/>
      <c r="AQ540" s="27"/>
      <c r="AR540" s="27"/>
      <c r="AS540" s="27"/>
      <c r="AT540" s="27"/>
      <c r="AU540" s="27">
        <v>230011</v>
      </c>
      <c r="AV540" s="27"/>
      <c r="AW540" s="27"/>
      <c r="AX540" s="27"/>
      <c r="AY540" s="27"/>
      <c r="AZ540" s="27"/>
      <c r="BA540" s="27"/>
      <c r="BB540" s="27"/>
      <c r="BC540" s="27"/>
      <c r="BD540" s="27"/>
      <c r="BE540" s="27"/>
      <c r="BF540" s="27"/>
      <c r="BG540" s="27"/>
      <c r="BH540" s="27"/>
      <c r="BI540" s="27">
        <f t="shared" si="266"/>
        <v>5000</v>
      </c>
      <c r="BJ540" s="27">
        <f t="shared" si="267"/>
        <v>5000</v>
      </c>
      <c r="BK540" s="27"/>
      <c r="BL540" s="27"/>
      <c r="BM540" s="27">
        <v>20000</v>
      </c>
      <c r="BN540" s="27"/>
      <c r="BO540" s="27"/>
      <c r="BP540" s="27"/>
      <c r="BQ540" s="27"/>
      <c r="BR540" s="27"/>
      <c r="BS540" s="27"/>
      <c r="BT540" s="27"/>
      <c r="BU540" s="27" t="s">
        <v>268</v>
      </c>
      <c r="BV540" s="27"/>
      <c r="BW540" s="27"/>
      <c r="BX540" s="27"/>
      <c r="BY540" s="27"/>
      <c r="BZ540" s="27"/>
      <c r="CA540" s="27"/>
      <c r="CB540" s="27"/>
      <c r="CC540" s="27"/>
      <c r="CD540" s="27"/>
      <c r="CE540" s="27"/>
      <c r="CF540" s="27"/>
      <c r="CG540" s="27">
        <v>5000</v>
      </c>
      <c r="CH540" s="27">
        <v>5000</v>
      </c>
      <c r="CI540" s="27">
        <v>5000</v>
      </c>
      <c r="CJ540" s="27">
        <v>5000</v>
      </c>
      <c r="CK540" s="27">
        <v>5000</v>
      </c>
      <c r="CL540" s="27">
        <v>5000</v>
      </c>
      <c r="CM540" s="27">
        <v>5000</v>
      </c>
      <c r="CN540" s="27">
        <v>5000</v>
      </c>
      <c r="CO540" s="27">
        <v>5000</v>
      </c>
    </row>
    <row r="541" spans="1:93" s="11" customFormat="1" x14ac:dyDescent="0.15">
      <c r="A541" s="27">
        <v>31038339</v>
      </c>
      <c r="B541" s="27" t="s">
        <v>1190</v>
      </c>
      <c r="C541" s="27" t="s">
        <v>1157</v>
      </c>
      <c r="D541" s="27">
        <v>16</v>
      </c>
      <c r="E541" s="27" t="str">
        <f>E538</f>
        <v>guard4</v>
      </c>
      <c r="F541" s="27">
        <v>8</v>
      </c>
      <c r="G541" s="27" t="s">
        <v>106</v>
      </c>
      <c r="H541" s="27">
        <v>2</v>
      </c>
      <c r="I541" s="27" t="str">
        <f>VLOOKUP($L541,怪物模板!$A:$N,MATCH(角色!I$1,模板表头,0),0)</f>
        <v>phy</v>
      </c>
      <c r="J541" s="27"/>
      <c r="K541" s="27"/>
      <c r="L541" s="27" t="s">
        <v>407</v>
      </c>
      <c r="M541" s="27" t="str">
        <f>VLOOKUP($L541,怪物模板!$A:$N,MATCH(角色!M$1,模板表头,0),0)</f>
        <v>无对应英雄</v>
      </c>
      <c r="N541" s="27" t="str">
        <f>VLOOKUP($L541,怪物模板!$A:$N,MATCH(角色!N$1,模板表头,0),0)</f>
        <v>特别BOSS版</v>
      </c>
      <c r="O541" s="27" t="s">
        <v>38</v>
      </c>
      <c r="P541" s="27">
        <v>5</v>
      </c>
      <c r="Q541" s="27">
        <v>3</v>
      </c>
      <c r="R541" s="27">
        <v>3</v>
      </c>
      <c r="S541" s="27" t="str">
        <f>VLOOKUP($L541,怪物模板!$A:$N,MATCH(角色!S$1,模板表头,0),0)</f>
        <v>horde</v>
      </c>
      <c r="T541" s="27" t="s">
        <v>106</v>
      </c>
      <c r="U541" s="27" t="s">
        <v>1203</v>
      </c>
      <c r="V541" s="27"/>
      <c r="Y541" s="27"/>
      <c r="Z541" s="27"/>
      <c r="AA541" s="27"/>
      <c r="AB541" s="27">
        <v>99</v>
      </c>
      <c r="AC541" s="27">
        <v>99</v>
      </c>
      <c r="AD541" s="27"/>
      <c r="AE541" s="27">
        <f t="shared" si="264"/>
        <v>20</v>
      </c>
      <c r="AF541" s="27">
        <f t="shared" si="265"/>
        <v>20</v>
      </c>
      <c r="AG541" s="27" t="str">
        <f>VLOOKUP($L541,怪物模板!$A:$N,MATCH(角色!AG$1,模板表头,0),0)</f>
        <v>melee.taranzhu</v>
      </c>
      <c r="AH541" s="27">
        <f>IF(VLOOKUP($L541,怪物模板!$A:$N,MATCH(角色!AH$1,模板表头,0),0)=0,"",VLOOKUP($L541,怪物模板!$A:$N,MATCH(角色!AH$1,模板表头,0),0))</f>
        <v>11999548</v>
      </c>
      <c r="AI541" s="27">
        <f>IF(VLOOKUP($L541,怪物模板!$A:$N,MATCH(角色!AI$1,模板表头,0),0)=0,"",VLOOKUP($L541,怪物模板!$A:$N,MATCH(角色!AI$1,模板表头,0),0))</f>
        <v>11999522</v>
      </c>
      <c r="AJ541" s="27">
        <f>IF(VLOOKUP($L541,怪物模板!$A:$N,MATCH(角色!AJ$1,模板表头,0),0)=0,"",VLOOKUP($L541,怪物模板!$A:$N,MATCH(角色!AJ$1,模板表头,0),0))</f>
        <v>11999523</v>
      </c>
      <c r="AK541" s="27">
        <f>IF(VLOOKUP($L541,怪物模板!$A:$N,MATCH(角色!AK$1,模板表头,0),0)=0,"",VLOOKUP($L541,怪物模板!$A:$N,MATCH(角色!AK$1,模板表头,0),0))</f>
        <v>11999505</v>
      </c>
      <c r="AL541" s="27" t="str">
        <f>IF(VLOOKUP($L541,怪物模板!$A:$N,MATCH(角色!AL$1,模板表头,0),0)=0,"",VLOOKUP($L541,怪物模板!$A:$N,MATCH(角色!AL$1,模板表头,0),0))</f>
        <v/>
      </c>
      <c r="AM541" s="27" t="str">
        <f>VLOOKUP($L541,怪物模板!$A:$N,MATCH(角色!AM$1,模板表头,0),0)</f>
        <v>taranzhu_boss</v>
      </c>
      <c r="AN541" s="27">
        <v>1.5</v>
      </c>
      <c r="AO541" s="27">
        <v>1</v>
      </c>
      <c r="AP541" s="27"/>
      <c r="AQ541" s="27"/>
      <c r="AR541" s="27"/>
      <c r="AS541" s="27"/>
      <c r="AT541" s="27"/>
      <c r="AU541" s="27">
        <v>230021</v>
      </c>
      <c r="AV541" s="27"/>
      <c r="AW541" s="27"/>
      <c r="AX541" s="27"/>
      <c r="AY541" s="27"/>
      <c r="AZ541" s="27"/>
      <c r="BA541" s="27"/>
      <c r="BB541" s="27"/>
      <c r="BC541" s="27"/>
      <c r="BD541" s="27"/>
      <c r="BE541" s="27"/>
      <c r="BF541" s="27"/>
      <c r="BG541" s="27"/>
      <c r="BH541" s="27"/>
      <c r="BI541" s="27">
        <f t="shared" si="266"/>
        <v>-7000</v>
      </c>
      <c r="BJ541" s="27">
        <f t="shared" si="267"/>
        <v>10000</v>
      </c>
      <c r="BK541" s="27"/>
      <c r="BL541" s="27"/>
      <c r="BM541" s="27">
        <v>20000</v>
      </c>
      <c r="BN541" s="27"/>
      <c r="BO541" s="27"/>
      <c r="BP541" s="27"/>
      <c r="BQ541" s="27"/>
      <c r="BR541" s="27"/>
      <c r="BS541" s="27"/>
      <c r="BT541" s="27"/>
      <c r="BU541" s="27" t="s">
        <v>268</v>
      </c>
      <c r="BV541" s="27"/>
      <c r="BW541" s="27"/>
      <c r="BX541" s="27"/>
      <c r="BY541" s="27"/>
      <c r="BZ541" s="27"/>
      <c r="CA541" s="27"/>
      <c r="CB541" s="27"/>
      <c r="CC541" s="27"/>
      <c r="CD541" s="27"/>
      <c r="CE541" s="27"/>
      <c r="CF541" s="27"/>
      <c r="CG541" s="27">
        <v>5000</v>
      </c>
      <c r="CH541" s="27">
        <v>5000</v>
      </c>
      <c r="CI541" s="27">
        <v>5000</v>
      </c>
      <c r="CJ541" s="27">
        <v>5000</v>
      </c>
      <c r="CK541" s="27">
        <v>5000</v>
      </c>
      <c r="CL541" s="27">
        <v>5000</v>
      </c>
      <c r="CM541" s="27">
        <v>5000</v>
      </c>
      <c r="CN541" s="27">
        <v>5000</v>
      </c>
      <c r="CO541" s="27">
        <v>5000</v>
      </c>
    </row>
    <row r="542" spans="1:93" s="11" customFormat="1" ht="16.5" customHeight="1" x14ac:dyDescent="0.15">
      <c r="A542" s="27">
        <v>31038341</v>
      </c>
      <c r="B542" s="27" t="s">
        <v>40</v>
      </c>
      <c r="C542" s="27" t="s">
        <v>1159</v>
      </c>
      <c r="D542" s="27">
        <v>18</v>
      </c>
      <c r="E542" s="27" t="str">
        <f>E539</f>
        <v>guard4</v>
      </c>
      <c r="F542" s="27">
        <v>9</v>
      </c>
      <c r="G542" s="27" t="s">
        <v>104</v>
      </c>
      <c r="H542" s="27">
        <v>2</v>
      </c>
      <c r="I542" s="27" t="str">
        <f>VLOOKUP($L542,怪物模板!$A:$N,MATCH(角色!I$1,模板表头,0),0)</f>
        <v>phy</v>
      </c>
      <c r="J542" s="27"/>
      <c r="K542" s="27"/>
      <c r="L542" s="27" t="s">
        <v>40</v>
      </c>
      <c r="M542" s="27" t="str">
        <f>VLOOKUP($L542,怪物模板!$A:$N,MATCH(角色!M$1,模板表头,0),0)</f>
        <v>无对应英雄</v>
      </c>
      <c r="N542" s="27" t="str">
        <f>VLOOKUP($L542,怪物模板!$A:$N,MATCH(角色!N$1,模板表头,0),0)</f>
        <v>新增突袭小招，大招改为引导</v>
      </c>
      <c r="O542" s="27" t="s">
        <v>38</v>
      </c>
      <c r="P542" s="27">
        <v>3</v>
      </c>
      <c r="Q542" s="27">
        <v>2</v>
      </c>
      <c r="R542" s="27">
        <f>VLOOKUP(P542,辅助表!$A$2:$B$10,2,FALSE)</f>
        <v>2</v>
      </c>
      <c r="S542" s="27" t="str">
        <f>VLOOKUP($L542,怪物模板!$A:$N,MATCH(角色!S$1,模板表头,0),0)</f>
        <v>horde</v>
      </c>
      <c r="T542" s="27" t="s">
        <v>39</v>
      </c>
      <c r="U542" s="27" t="s">
        <v>1202</v>
      </c>
      <c r="V542" s="27" t="s">
        <v>258</v>
      </c>
      <c r="Y542" s="27"/>
      <c r="Z542" s="27"/>
      <c r="AA542" s="27"/>
      <c r="AB542" s="27">
        <v>99</v>
      </c>
      <c r="AC542" s="27">
        <v>99</v>
      </c>
      <c r="AD542" s="27"/>
      <c r="AE542" s="27">
        <f t="shared" si="264"/>
        <v>3</v>
      </c>
      <c r="AF542" s="27">
        <f t="shared" si="265"/>
        <v>0</v>
      </c>
      <c r="AG542" s="27" t="str">
        <f>VLOOKUP($L542,怪物模板!$A:$N,MATCH(角色!AG$1,模板表头,0),0)</f>
        <v>misc.5skills</v>
      </c>
      <c r="AH542" s="27">
        <f>IF(VLOOKUP($L542,怪物模板!$A:$N,MATCH(角色!AH$1,模板表头,0),0)=0,"",VLOOKUP($L542,怪物模板!$A:$N,MATCH(角色!AH$1,模板表头,0),0))</f>
        <v>11980101</v>
      </c>
      <c r="AI542" s="27">
        <f>IF(VLOOKUP($L542,怪物模板!$A:$N,MATCH(角色!AI$1,模板表头,0),0)=0,"",VLOOKUP($L542,怪物模板!$A:$N,MATCH(角色!AI$1,模板表头,0),0))</f>
        <v>11999536</v>
      </c>
      <c r="AJ542" s="27">
        <f>IF(VLOOKUP($L542,怪物模板!$A:$N,MATCH(角色!AJ$1,模板表头,0),0)=0,"",VLOOKUP($L542,怪物模板!$A:$N,MATCH(角色!AJ$1,模板表头,0),0))</f>
        <v>11999537</v>
      </c>
      <c r="AK542" s="27" t="str">
        <f>IF(VLOOKUP($L542,怪物模板!$A:$N,MATCH(角色!AK$1,模板表头,0),0)=0,"",VLOOKUP($L542,怪物模板!$A:$N,MATCH(角色!AK$1,模板表头,0),0))</f>
        <v/>
      </c>
      <c r="AL542" s="27" t="str">
        <f>IF(VLOOKUP($L542,怪物模板!$A:$N,MATCH(角色!AL$1,模板表头,0),0)=0,"",VLOOKUP($L542,怪物模板!$A:$N,MATCH(角色!AL$1,模板表头,0),0))</f>
        <v/>
      </c>
      <c r="AM542" s="27" t="str">
        <f>VLOOKUP($L542,怪物模板!$A:$N,MATCH(角色!AM$1,模板表头,0),0)</f>
        <v>rogue</v>
      </c>
      <c r="AN542" s="27">
        <f>IF(T542="monster",0.8,IF(T542="boss",1.3,IF(T542="entity",1,IF(T542="guard",1.5,1))))</f>
        <v>0.8</v>
      </c>
      <c r="AO542" s="27">
        <v>1</v>
      </c>
      <c r="AP542" s="27"/>
      <c r="AQ542" s="27"/>
      <c r="AR542" s="27"/>
      <c r="AS542" s="27"/>
      <c r="AT542" s="27"/>
      <c r="AU542" s="27"/>
      <c r="AV542" s="27"/>
      <c r="AW542" s="27"/>
      <c r="AX542" s="27"/>
      <c r="AY542" s="27"/>
      <c r="AZ542" s="27"/>
      <c r="BA542" s="27"/>
      <c r="BB542" s="27"/>
      <c r="BC542" s="27"/>
      <c r="BD542" s="27"/>
      <c r="BE542" s="27"/>
      <c r="BF542" s="27"/>
      <c r="BG542" s="27"/>
      <c r="BH542" s="27"/>
      <c r="BI542" s="27">
        <f t="shared" si="266"/>
        <v>5000</v>
      </c>
      <c r="BJ542" s="27">
        <f t="shared" si="267"/>
        <v>5000</v>
      </c>
      <c r="BK542" s="27"/>
      <c r="BL542" s="27"/>
      <c r="BM542" s="27">
        <v>20000</v>
      </c>
      <c r="BN542" s="27"/>
      <c r="BO542" s="27"/>
      <c r="BP542" s="27"/>
      <c r="BQ542" s="27"/>
      <c r="BR542" s="27"/>
      <c r="BS542" s="27"/>
      <c r="BT542" s="27"/>
      <c r="BU542" s="27" t="str">
        <f t="shared" ref="BU542:BU549" si="271">IF(OR(B542="骷髅战士",B542="骷髅法师"),-0.9,"")</f>
        <v/>
      </c>
      <c r="BV542" s="27"/>
      <c r="BW542" s="27"/>
      <c r="BX542" s="27"/>
      <c r="BY542" s="27"/>
      <c r="BZ542" s="27"/>
      <c r="CA542" s="27"/>
      <c r="CB542" s="27"/>
      <c r="CC542" s="27"/>
      <c r="CD542" s="27"/>
      <c r="CE542" s="27"/>
      <c r="CF542" s="27"/>
      <c r="CG542" s="27" t="str">
        <f t="shared" si="268"/>
        <v/>
      </c>
      <c r="CH542" s="27" t="str">
        <f t="shared" si="268"/>
        <v/>
      </c>
      <c r="CI542" s="27" t="str">
        <f t="shared" si="268"/>
        <v/>
      </c>
      <c r="CJ542" s="27" t="str">
        <f t="shared" si="268"/>
        <v/>
      </c>
      <c r="CK542" s="27" t="str">
        <f t="shared" si="268"/>
        <v/>
      </c>
      <c r="CL542" s="27" t="str">
        <f t="shared" si="268"/>
        <v/>
      </c>
      <c r="CM542" s="27" t="str">
        <f t="shared" si="268"/>
        <v/>
      </c>
      <c r="CN542" s="27" t="str">
        <f t="shared" si="268"/>
        <v/>
      </c>
      <c r="CO542" s="27" t="str">
        <f t="shared" si="268"/>
        <v/>
      </c>
    </row>
    <row r="543" spans="1:93" s="11" customFormat="1" x14ac:dyDescent="0.15">
      <c r="A543" s="27">
        <v>31038342</v>
      </c>
      <c r="B543" s="27" t="s">
        <v>1185</v>
      </c>
      <c r="C543" s="27" t="s">
        <v>1159</v>
      </c>
      <c r="D543" s="27">
        <v>18</v>
      </c>
      <c r="E543" s="27" t="str">
        <f t="shared" si="270"/>
        <v>guard4</v>
      </c>
      <c r="F543" s="27">
        <v>9</v>
      </c>
      <c r="G543" s="27" t="s">
        <v>105</v>
      </c>
      <c r="H543" s="27">
        <v>4</v>
      </c>
      <c r="I543" s="27" t="str">
        <f>VLOOKUP($L543,怪物模板!$A:$N,MATCH(角色!I$1,模板表头,0),0)</f>
        <v>mag</v>
      </c>
      <c r="J543" s="27"/>
      <c r="K543" s="27"/>
      <c r="L543" s="27" t="s">
        <v>1166</v>
      </c>
      <c r="M543" s="27" t="str">
        <f>VLOOKUP($L543,怪物模板!$A:$N,MATCH(角色!M$1,模板表头,0),0)</f>
        <v>嗜血狼人</v>
      </c>
      <c r="N543" s="27" t="str">
        <f>VLOOKUP($L543,怪物模板!$A:$N,MATCH(角色!N$1,模板表头,0),0)</f>
        <v>BOSS4技能版</v>
      </c>
      <c r="O543" s="27" t="s">
        <v>37</v>
      </c>
      <c r="P543" s="27">
        <v>4</v>
      </c>
      <c r="Q543" s="27">
        <v>3</v>
      </c>
      <c r="R543" s="27">
        <f>VLOOKUP(P543,辅助表!$A$2:$B$10,2,FALSE)</f>
        <v>3</v>
      </c>
      <c r="S543" s="27" t="str">
        <f>VLOOKUP($L543,怪物模板!$A:$N,MATCH(角色!S$1,模板表头,0),0)</f>
        <v>horde</v>
      </c>
      <c r="T543" s="27" t="s">
        <v>39</v>
      </c>
      <c r="U543" s="27" t="s">
        <v>1202</v>
      </c>
      <c r="V543" s="27" t="s">
        <v>258</v>
      </c>
      <c r="Y543" s="27"/>
      <c r="Z543" s="27"/>
      <c r="AA543" s="27"/>
      <c r="AB543" s="27">
        <v>99</v>
      </c>
      <c r="AC543" s="27">
        <v>99</v>
      </c>
      <c r="AD543" s="27"/>
      <c r="AE543" s="27">
        <f t="shared" si="264"/>
        <v>3</v>
      </c>
      <c r="AF543" s="27">
        <f t="shared" si="265"/>
        <v>0</v>
      </c>
      <c r="AG543" s="27" t="str">
        <f>VLOOKUP($L543,怪物模板!$A:$N,MATCH(角色!AG$1,模板表头,0),0)</f>
        <v>melee.greymane</v>
      </c>
      <c r="AH543" s="27">
        <f>IF(VLOOKUP($L543,怪物模板!$A:$N,MATCH(角色!AH$1,模板表头,0),0)=0,"",VLOOKUP($L543,怪物模板!$A:$N,MATCH(角色!AH$1,模板表头,0),0))</f>
        <v>11960501</v>
      </c>
      <c r="AI543" s="27">
        <f>IF(VLOOKUP($L543,怪物模板!$A:$N,MATCH(角色!AI$1,模板表头,0),0)=0,"",VLOOKUP($L543,怪物模板!$A:$N,MATCH(角色!AI$1,模板表头,0),0))</f>
        <v>11960502</v>
      </c>
      <c r="AJ543" s="27">
        <f>IF(VLOOKUP($L543,怪物模板!$A:$N,MATCH(角色!AJ$1,模板表头,0),0)=0,"",VLOOKUP($L543,怪物模板!$A:$N,MATCH(角色!AJ$1,模板表头,0),0))</f>
        <v>11960503</v>
      </c>
      <c r="AK543" s="27">
        <f>IF(VLOOKUP($L543,怪物模板!$A:$N,MATCH(角色!AK$1,模板表头,0),0)=0,"",VLOOKUP($L543,怪物模板!$A:$N,MATCH(角色!AK$1,模板表头,0),0))</f>
        <v>11960504</v>
      </c>
      <c r="AL543" s="27" t="str">
        <f>IF(VLOOKUP($L543,怪物模板!$A:$N,MATCH(角色!AL$1,模板表头,0),0)=0,"",VLOOKUP($L543,怪物模板!$A:$N,MATCH(角色!AL$1,模板表头,0),0))</f>
        <v/>
      </c>
      <c r="AM543" s="27" t="str">
        <f>VLOOKUP($L543,怪物模板!$A:$N,MATCH(角色!AM$1,模板表头,0),0)</f>
        <v>greymane_boss</v>
      </c>
      <c r="AN543" s="27">
        <f>IF(T543="monster",0.8,IF(T543="boss",1.3,IF(T543="entity",1,IF(T543="guard",1.5,1))))</f>
        <v>0.8</v>
      </c>
      <c r="AO543" s="27">
        <v>1</v>
      </c>
      <c r="AP543" s="27"/>
      <c r="AQ543" s="27"/>
      <c r="AR543" s="27"/>
      <c r="AS543" s="27"/>
      <c r="AT543" s="27"/>
      <c r="AU543" s="27"/>
      <c r="AV543" s="27"/>
      <c r="AW543" s="27"/>
      <c r="AX543" s="27"/>
      <c r="AY543" s="27"/>
      <c r="AZ543" s="27"/>
      <c r="BA543" s="27"/>
      <c r="BB543" s="27"/>
      <c r="BC543" s="27"/>
      <c r="BD543" s="27"/>
      <c r="BE543" s="27"/>
      <c r="BF543" s="27"/>
      <c r="BG543" s="27"/>
      <c r="BH543" s="27"/>
      <c r="BI543" s="27">
        <f t="shared" si="266"/>
        <v>5000</v>
      </c>
      <c r="BJ543" s="27">
        <f t="shared" si="267"/>
        <v>5000</v>
      </c>
      <c r="BK543" s="27"/>
      <c r="BL543" s="27"/>
      <c r="BM543" s="27">
        <v>20000</v>
      </c>
      <c r="BN543" s="27"/>
      <c r="BO543" s="27"/>
      <c r="BP543" s="27"/>
      <c r="BQ543" s="27"/>
      <c r="BR543" s="27"/>
      <c r="BS543" s="27"/>
      <c r="BT543" s="27"/>
      <c r="BU543" s="27" t="str">
        <f t="shared" si="271"/>
        <v/>
      </c>
      <c r="BV543" s="27"/>
      <c r="BW543" s="27"/>
      <c r="BX543" s="27"/>
      <c r="BY543" s="27"/>
      <c r="BZ543" s="27"/>
      <c r="CA543" s="27"/>
      <c r="CB543" s="27"/>
      <c r="CC543" s="27"/>
      <c r="CD543" s="27"/>
      <c r="CE543" s="27"/>
      <c r="CF543" s="27"/>
      <c r="CG543" s="27" t="str">
        <f t="shared" si="268"/>
        <v/>
      </c>
      <c r="CH543" s="27" t="str">
        <f t="shared" si="268"/>
        <v/>
      </c>
      <c r="CI543" s="27" t="str">
        <f t="shared" si="268"/>
        <v/>
      </c>
      <c r="CJ543" s="27" t="str">
        <f t="shared" si="268"/>
        <v/>
      </c>
      <c r="CK543" s="27" t="str">
        <f t="shared" si="268"/>
        <v/>
      </c>
      <c r="CL543" s="27" t="str">
        <f t="shared" si="268"/>
        <v/>
      </c>
      <c r="CM543" s="27" t="str">
        <f t="shared" si="268"/>
        <v/>
      </c>
      <c r="CN543" s="27" t="str">
        <f t="shared" si="268"/>
        <v/>
      </c>
      <c r="CO543" s="27" t="str">
        <f t="shared" si="268"/>
        <v/>
      </c>
    </row>
    <row r="544" spans="1:93" s="11" customFormat="1" x14ac:dyDescent="0.15">
      <c r="A544" s="27">
        <v>31038346</v>
      </c>
      <c r="B544" s="27" t="s">
        <v>1187</v>
      </c>
      <c r="C544" s="27" t="s">
        <v>1158</v>
      </c>
      <c r="D544" s="27">
        <v>20</v>
      </c>
      <c r="E544" s="27" t="str">
        <f t="shared" si="270"/>
        <v>guard4</v>
      </c>
      <c r="F544" s="27">
        <v>10</v>
      </c>
      <c r="G544" s="27" t="s">
        <v>106</v>
      </c>
      <c r="H544" s="27">
        <v>3</v>
      </c>
      <c r="I544" s="27" t="str">
        <f>VLOOKUP($L544,怪物模板!$A:$N,MATCH(角色!I$1,模板表头,0),0)</f>
        <v>mag</v>
      </c>
      <c r="J544" s="27"/>
      <c r="K544" s="27"/>
      <c r="L544" s="27" t="s">
        <v>1173</v>
      </c>
      <c r="M544" s="27" t="str">
        <f>VLOOKUP($L544,怪物模板!$A:$N,MATCH(角色!M$1,模板表头,0),0)</f>
        <v>娅美蝶</v>
      </c>
      <c r="N544" s="27" t="str">
        <f>VLOOKUP($L544,怪物模板!$A:$N,MATCH(角色!N$1,模板表头,0),0)</f>
        <v>统一BOSS模板</v>
      </c>
      <c r="O544" s="27" t="s">
        <v>37</v>
      </c>
      <c r="P544" s="27">
        <v>7</v>
      </c>
      <c r="Q544" s="27">
        <v>4</v>
      </c>
      <c r="R544" s="27">
        <f>VLOOKUP(P544,辅助表!$A$2:$B$10,2,FALSE)</f>
        <v>4</v>
      </c>
      <c r="S544" s="27" t="str">
        <f>VLOOKUP($L544,怪物模板!$A:$N,MATCH(角色!S$1,模板表头,0),0)</f>
        <v>order</v>
      </c>
      <c r="T544" s="27" t="s">
        <v>27</v>
      </c>
      <c r="U544" s="27" t="s">
        <v>1203</v>
      </c>
      <c r="V544" s="27"/>
      <c r="Y544" s="27"/>
      <c r="Z544" s="27"/>
      <c r="AA544" s="27"/>
      <c r="AB544" s="27">
        <v>99</v>
      </c>
      <c r="AC544" s="27">
        <v>99</v>
      </c>
      <c r="AD544" s="27"/>
      <c r="AE544" s="27">
        <f t="shared" si="264"/>
        <v>20</v>
      </c>
      <c r="AF544" s="27">
        <f t="shared" si="265"/>
        <v>20</v>
      </c>
      <c r="AG544" s="27" t="str">
        <f>VLOOKUP($L544,怪物模板!$A:$N,MATCH(角色!AG$1,模板表头,0),0)</f>
        <v>healer.butterfly</v>
      </c>
      <c r="AH544" s="27">
        <f>IF(VLOOKUP($L544,怪物模板!$A:$N,MATCH(角色!AH$1,模板表头,0),0)=0,"",VLOOKUP($L544,怪物模板!$A:$N,MATCH(角色!AH$1,模板表头,0),0))</f>
        <v>11961301</v>
      </c>
      <c r="AI544" s="27">
        <f>IF(VLOOKUP($L544,怪物模板!$A:$N,MATCH(角色!AI$1,模板表头,0),0)=0,"",VLOOKUP($L544,怪物模板!$A:$N,MATCH(角色!AI$1,模板表头,0),0))</f>
        <v>11961302</v>
      </c>
      <c r="AJ544" s="27">
        <f>IF(VLOOKUP($L544,怪物模板!$A:$N,MATCH(角色!AJ$1,模板表头,0),0)=0,"",VLOOKUP($L544,怪物模板!$A:$N,MATCH(角色!AJ$1,模板表头,0),0))</f>
        <v>11961303</v>
      </c>
      <c r="AK544" s="27">
        <f>IF(VLOOKUP($L544,怪物模板!$A:$N,MATCH(角色!AK$1,模板表头,0),0)=0,"",VLOOKUP($L544,怪物模板!$A:$N,MATCH(角色!AK$1,模板表头,0),0))</f>
        <v>11961304</v>
      </c>
      <c r="AL544" s="27" t="str">
        <f>IF(VLOOKUP($L544,怪物模板!$A:$N,MATCH(角色!AL$1,模板表头,0),0)=0,"",VLOOKUP($L544,怪物模板!$A:$N,MATCH(角色!AL$1,模板表头,0),0))</f>
        <v/>
      </c>
      <c r="AM544" s="27" t="str">
        <f>VLOOKUP($L544,怪物模板!$A:$N,MATCH(角色!AM$1,模板表头,0),0)</f>
        <v>butterfly_hero</v>
      </c>
      <c r="AN544" s="27">
        <v>1.5</v>
      </c>
      <c r="AO544" s="27">
        <v>1</v>
      </c>
      <c r="AP544" s="27"/>
      <c r="AQ544" s="27"/>
      <c r="AR544" s="27" t="s">
        <v>180</v>
      </c>
      <c r="AS544" s="27"/>
      <c r="AT544" s="27"/>
      <c r="AU544" s="27">
        <v>230011</v>
      </c>
      <c r="AV544" s="27"/>
      <c r="AW544" s="27"/>
      <c r="AX544" s="27"/>
      <c r="AY544" s="27"/>
      <c r="AZ544" s="27"/>
      <c r="BA544" s="27"/>
      <c r="BB544" s="27"/>
      <c r="BC544" s="27"/>
      <c r="BD544" s="27"/>
      <c r="BE544" s="27"/>
      <c r="BF544" s="27"/>
      <c r="BG544" s="27"/>
      <c r="BH544" s="27"/>
      <c r="BI544" s="27">
        <f t="shared" si="266"/>
        <v>-7000</v>
      </c>
      <c r="BJ544" s="27">
        <f t="shared" si="267"/>
        <v>10000</v>
      </c>
      <c r="BK544" s="27"/>
      <c r="BL544" s="27"/>
      <c r="BM544" s="27">
        <v>20000</v>
      </c>
      <c r="BN544" s="27"/>
      <c r="BO544" s="27"/>
      <c r="BP544" s="27"/>
      <c r="BQ544" s="27"/>
      <c r="BR544" s="27"/>
      <c r="BS544" s="27"/>
      <c r="BT544" s="27"/>
      <c r="BU544" s="27" t="str">
        <f t="shared" si="271"/>
        <v/>
      </c>
      <c r="BV544" s="27"/>
      <c r="BW544" s="27"/>
      <c r="BX544" s="27"/>
      <c r="BY544" s="27"/>
      <c r="BZ544" s="27"/>
      <c r="CA544" s="27"/>
      <c r="CB544" s="27"/>
      <c r="CC544" s="27"/>
      <c r="CD544" s="27"/>
      <c r="CE544" s="27"/>
      <c r="CF544" s="27"/>
      <c r="CG544" s="27">
        <f t="shared" si="268"/>
        <v>5000</v>
      </c>
      <c r="CH544" s="27">
        <f t="shared" si="268"/>
        <v>5000</v>
      </c>
      <c r="CI544" s="27">
        <f t="shared" si="268"/>
        <v>5000</v>
      </c>
      <c r="CJ544" s="27">
        <f t="shared" si="268"/>
        <v>5000</v>
      </c>
      <c r="CK544" s="27">
        <f t="shared" si="268"/>
        <v>5000</v>
      </c>
      <c r="CL544" s="27">
        <f t="shared" si="268"/>
        <v>5000</v>
      </c>
      <c r="CM544" s="27">
        <f t="shared" si="268"/>
        <v>5000</v>
      </c>
      <c r="CN544" s="27">
        <f t="shared" si="268"/>
        <v>5000</v>
      </c>
      <c r="CO544" s="27">
        <f t="shared" si="268"/>
        <v>5000</v>
      </c>
    </row>
    <row r="545" spans="1:93" s="11" customFormat="1" ht="16.5" customHeight="1" x14ac:dyDescent="0.15">
      <c r="A545" s="27">
        <v>31038347</v>
      </c>
      <c r="B545" s="27" t="s">
        <v>164</v>
      </c>
      <c r="C545" s="27" t="s">
        <v>1158</v>
      </c>
      <c r="D545" s="27">
        <v>20</v>
      </c>
      <c r="E545" s="27" t="str">
        <f t="shared" si="270"/>
        <v>guard4</v>
      </c>
      <c r="F545" s="27">
        <v>10</v>
      </c>
      <c r="G545" s="27" t="s">
        <v>105</v>
      </c>
      <c r="H545" s="27">
        <v>4</v>
      </c>
      <c r="I545" s="27" t="str">
        <f>VLOOKUP($L545,怪物模板!$A:$N,MATCH(角色!I$1,模板表头,0),0)</f>
        <v>mag</v>
      </c>
      <c r="J545" s="27"/>
      <c r="K545" s="27"/>
      <c r="L545" s="27" t="s">
        <v>1171</v>
      </c>
      <c r="M545" s="27" t="str">
        <f>VLOOKUP($L545,怪物模板!$A:$N,MATCH(角色!M$1,模板表头,0),0)</f>
        <v>蛇头女妖</v>
      </c>
      <c r="N545" s="27" t="str">
        <f>VLOOKUP($L545,怪物模板!$A:$N,MATCH(角色!N$1,模板表头,0),0)</f>
        <v>BOSS特别4技能版，带禁锢技能，龙卷风必定击飞</v>
      </c>
      <c r="O545" s="27" t="s">
        <v>38</v>
      </c>
      <c r="P545" s="27">
        <v>6</v>
      </c>
      <c r="Q545" s="27">
        <v>3</v>
      </c>
      <c r="R545" s="27">
        <f>VLOOKUP(P545,辅助表!$A$2:$B$10,2,FALSE)</f>
        <v>4</v>
      </c>
      <c r="S545" s="27" t="str">
        <f>VLOOKUP($L545,怪物模板!$A:$N,MATCH(角色!S$1,模板表头,0),0)</f>
        <v>chaos</v>
      </c>
      <c r="T545" s="27" t="s">
        <v>176</v>
      </c>
      <c r="U545" s="27" t="s">
        <v>1202</v>
      </c>
      <c r="V545" s="27"/>
      <c r="Y545" s="27"/>
      <c r="Z545" s="27"/>
      <c r="AA545" s="27"/>
      <c r="AB545" s="27">
        <v>99</v>
      </c>
      <c r="AC545" s="27">
        <v>99</v>
      </c>
      <c r="AD545" s="27"/>
      <c r="AE545" s="27">
        <f t="shared" si="264"/>
        <v>3</v>
      </c>
      <c r="AF545" s="27">
        <f t="shared" si="265"/>
        <v>0</v>
      </c>
      <c r="AG545" s="27" t="str">
        <f>VLOOKUP($L545,怪物模板!$A:$N,MATCH(角色!AG$1,模板表头,0),0)</f>
        <v>misc.5skills</v>
      </c>
      <c r="AH545" s="27">
        <f>IF(VLOOKUP($L545,怪物模板!$A:$N,MATCH(角色!AH$1,模板表头,0),0)=0,"",VLOOKUP($L545,怪物模板!$A:$N,MATCH(角色!AH$1,模板表头,0),0))</f>
        <v>11660101</v>
      </c>
      <c r="AI545" s="27">
        <f>IF(VLOOKUP($L545,怪物模板!$A:$N,MATCH(角色!AI$1,模板表头,0),0)=0,"",VLOOKUP($L545,怪物模板!$A:$N,MATCH(角色!AI$1,模板表头,0),0))</f>
        <v>11999524</v>
      </c>
      <c r="AJ545" s="27">
        <f>IF(VLOOKUP($L545,怪物模板!$A:$N,MATCH(角色!AJ$1,模板表头,0),0)=0,"",VLOOKUP($L545,怪物模板!$A:$N,MATCH(角色!AJ$1,模板表头,0),0))</f>
        <v>11660103</v>
      </c>
      <c r="AK545" s="27">
        <f>IF(VLOOKUP($L545,怪物模板!$A:$N,MATCH(角色!AK$1,模板表头,0),0)=0,"",VLOOKUP($L545,怪物模板!$A:$N,MATCH(角色!AK$1,模板表头,0),0))</f>
        <v>11999529</v>
      </c>
      <c r="AL545" s="27">
        <f>IF(VLOOKUP($L545,怪物模板!$A:$N,MATCH(角色!AL$1,模板表头,0),0)=0,"",VLOOKUP($L545,怪物模板!$A:$N,MATCH(角色!AL$1,模板表头,0),0))</f>
        <v>11999525</v>
      </c>
      <c r="AM545" s="27" t="str">
        <f>VLOOKUP($L545,怪物模板!$A:$N,MATCH(角色!AM$1,模板表头,0),0)</f>
        <v>vashj_boss</v>
      </c>
      <c r="AN545" s="27">
        <v>1</v>
      </c>
      <c r="AO545" s="27">
        <v>1</v>
      </c>
      <c r="AP545" s="27"/>
      <c r="AQ545" s="27"/>
      <c r="AR545" s="27"/>
      <c r="AS545" s="27"/>
      <c r="AT545" s="27"/>
      <c r="AU545" s="27">
        <v>230011</v>
      </c>
      <c r="AV545" s="27"/>
      <c r="AW545" s="27"/>
      <c r="AX545" s="27"/>
      <c r="AY545" s="27"/>
      <c r="AZ545" s="27"/>
      <c r="BA545" s="27"/>
      <c r="BB545" s="27"/>
      <c r="BC545" s="27"/>
      <c r="BD545" s="27"/>
      <c r="BE545" s="27"/>
      <c r="BF545" s="27"/>
      <c r="BG545" s="27"/>
      <c r="BH545" s="27"/>
      <c r="BI545" s="27">
        <f t="shared" si="266"/>
        <v>5000</v>
      </c>
      <c r="BJ545" s="27">
        <f t="shared" si="267"/>
        <v>5000</v>
      </c>
      <c r="BK545" s="27"/>
      <c r="BL545" s="27"/>
      <c r="BM545" s="27">
        <v>20000</v>
      </c>
      <c r="BN545" s="27"/>
      <c r="BO545" s="27"/>
      <c r="BP545" s="27"/>
      <c r="BQ545" s="27"/>
      <c r="BR545" s="27"/>
      <c r="BS545" s="27"/>
      <c r="BT545" s="27"/>
      <c r="BU545" s="27" t="str">
        <f t="shared" si="271"/>
        <v/>
      </c>
      <c r="BV545" s="27"/>
      <c r="BW545" s="27"/>
      <c r="BX545" s="27"/>
      <c r="BY545" s="27"/>
      <c r="BZ545" s="27"/>
      <c r="CA545" s="27"/>
      <c r="CB545" s="27"/>
      <c r="CC545" s="27"/>
      <c r="CD545" s="27"/>
      <c r="CE545" s="27"/>
      <c r="CF545" s="27"/>
      <c r="CG545" s="27" t="str">
        <f t="shared" si="268"/>
        <v/>
      </c>
      <c r="CH545" s="27" t="str">
        <f t="shared" si="268"/>
        <v/>
      </c>
      <c r="CI545" s="27" t="str">
        <f t="shared" si="268"/>
        <v/>
      </c>
      <c r="CJ545" s="27" t="str">
        <f t="shared" si="268"/>
        <v/>
      </c>
      <c r="CK545" s="27" t="str">
        <f t="shared" si="268"/>
        <v/>
      </c>
      <c r="CL545" s="27" t="str">
        <f t="shared" si="268"/>
        <v/>
      </c>
      <c r="CM545" s="27" t="str">
        <f t="shared" si="268"/>
        <v/>
      </c>
      <c r="CN545" s="27" t="str">
        <f t="shared" si="268"/>
        <v/>
      </c>
      <c r="CO545" s="27" t="str">
        <f t="shared" si="268"/>
        <v/>
      </c>
    </row>
    <row r="546" spans="1:93" s="11" customFormat="1" x14ac:dyDescent="0.15">
      <c r="A546" s="27">
        <v>31038348</v>
      </c>
      <c r="B546" s="27" t="s">
        <v>498</v>
      </c>
      <c r="C546" s="27" t="s">
        <v>1158</v>
      </c>
      <c r="D546" s="27">
        <v>20</v>
      </c>
      <c r="E546" s="27" t="str">
        <f t="shared" si="270"/>
        <v>guard4</v>
      </c>
      <c r="F546" s="27">
        <v>10</v>
      </c>
      <c r="G546" s="27" t="s">
        <v>106</v>
      </c>
      <c r="H546" s="27">
        <v>2</v>
      </c>
      <c r="I546" s="27" t="str">
        <f>VLOOKUP($L546,怪物模板!$A:$N,MATCH(角色!I$1,模板表头,0),0)</f>
        <v>phy</v>
      </c>
      <c r="J546" s="27"/>
      <c r="K546" s="27"/>
      <c r="L546" s="27" t="s">
        <v>1178</v>
      </c>
      <c r="M546" s="27" t="str">
        <f>VLOOKUP($L546,怪物模板!$A:$N,MATCH(角色!M$1,模板表头,0),0)</f>
        <v>刀锋女皇</v>
      </c>
      <c r="N546" s="27" t="str">
        <f>VLOOKUP($L546,怪物模板!$A:$N,MATCH(角色!N$1,模板表头,0),0)</f>
        <v>关卡8-10，4技能BOSS版</v>
      </c>
      <c r="O546" s="27" t="s">
        <v>38</v>
      </c>
      <c r="P546" s="27">
        <v>5</v>
      </c>
      <c r="Q546" s="27">
        <v>3</v>
      </c>
      <c r="R546" s="27">
        <f>VLOOKUP(P546,辅助表!$A$2:$B$10,2,FALSE)</f>
        <v>3</v>
      </c>
      <c r="S546" s="27" t="str">
        <f>VLOOKUP($L546,怪物模板!$A:$N,MATCH(角色!S$1,模板表头,0),0)</f>
        <v>chaos</v>
      </c>
      <c r="T546" s="27" t="s">
        <v>27</v>
      </c>
      <c r="U546" s="27" t="s">
        <v>1203</v>
      </c>
      <c r="V546" s="27"/>
      <c r="Y546" s="27"/>
      <c r="Z546" s="27"/>
      <c r="AA546" s="27"/>
      <c r="AB546" s="27">
        <v>99</v>
      </c>
      <c r="AC546" s="27">
        <v>99</v>
      </c>
      <c r="AD546" s="27"/>
      <c r="AE546" s="27">
        <f t="shared" si="264"/>
        <v>20</v>
      </c>
      <c r="AF546" s="27">
        <f t="shared" si="265"/>
        <v>20</v>
      </c>
      <c r="AG546" s="27" t="str">
        <f>VLOOKUP($L546,怪物模板!$A:$N,MATCH(角色!AG$1,模板表头,0),0)</f>
        <v>misc.5skills_is_enemy_there</v>
      </c>
      <c r="AH546" s="27">
        <f>IF(VLOOKUP($L546,怪物模板!$A:$N,MATCH(角色!AH$1,模板表头,0),0)=0,"",VLOOKUP($L546,怪物模板!$A:$N,MATCH(角色!AH$1,模板表头,0),0))</f>
        <v>11660701</v>
      </c>
      <c r="AI546" s="27">
        <f>IF(VLOOKUP($L546,怪物模板!$A:$N,MATCH(角色!AI$1,模板表头,0),0)=0,"",VLOOKUP($L546,怪物模板!$A:$N,MATCH(角色!AI$1,模板表头,0),0))</f>
        <v>11660702</v>
      </c>
      <c r="AJ546" s="27">
        <f>IF(VLOOKUP($L546,怪物模板!$A:$N,MATCH(角色!AJ$1,模板表头,0),0)=0,"",VLOOKUP($L546,怪物模板!$A:$N,MATCH(角色!AJ$1,模板表头,0),0))</f>
        <v>11660703</v>
      </c>
      <c r="AK546" s="27">
        <f>IF(VLOOKUP($L546,怪物模板!$A:$N,MATCH(角色!AK$1,模板表头,0),0)=0,"",VLOOKUP($L546,怪物模板!$A:$N,MATCH(角色!AK$1,模板表头,0),0))</f>
        <v>11660704</v>
      </c>
      <c r="AL546" s="27" t="str">
        <f>IF(VLOOKUP($L546,怪物模板!$A:$N,MATCH(角色!AL$1,模板表头,0),0)=0,"",VLOOKUP($L546,怪物模板!$A:$N,MATCH(角色!AL$1,模板表头,0),0))</f>
        <v/>
      </c>
      <c r="AM546" s="27" t="str">
        <f>VLOOKUP($L546,怪物模板!$A:$N,MATCH(角色!AM$1,模板表头,0),0)</f>
        <v>queen_of_blades</v>
      </c>
      <c r="AN546" s="27">
        <v>1</v>
      </c>
      <c r="AO546" s="27">
        <v>1</v>
      </c>
      <c r="AP546" s="27"/>
      <c r="AQ546" s="27"/>
      <c r="AR546" s="27"/>
      <c r="AS546" s="27"/>
      <c r="AT546" s="27"/>
      <c r="AU546" s="27">
        <v>230021</v>
      </c>
      <c r="AV546" s="27"/>
      <c r="AW546" s="27"/>
      <c r="AX546" s="27"/>
      <c r="AY546" s="27"/>
      <c r="AZ546" s="27"/>
      <c r="BA546" s="27"/>
      <c r="BB546" s="27"/>
      <c r="BC546" s="27"/>
      <c r="BD546" s="27"/>
      <c r="BE546" s="27"/>
      <c r="BF546" s="27"/>
      <c r="BG546" s="27"/>
      <c r="BH546" s="27"/>
      <c r="BI546" s="27">
        <f t="shared" si="266"/>
        <v>-7000</v>
      </c>
      <c r="BJ546" s="27">
        <f t="shared" si="267"/>
        <v>10000</v>
      </c>
      <c r="BK546" s="27"/>
      <c r="BL546" s="27"/>
      <c r="BM546" s="27">
        <v>20000</v>
      </c>
      <c r="BN546" s="27"/>
      <c r="BO546" s="27"/>
      <c r="BP546" s="27"/>
      <c r="BQ546" s="27"/>
      <c r="BR546" s="27"/>
      <c r="BS546" s="27"/>
      <c r="BT546" s="27"/>
      <c r="BU546" s="27" t="str">
        <f t="shared" si="271"/>
        <v/>
      </c>
      <c r="BV546" s="27"/>
      <c r="BW546" s="27"/>
      <c r="BX546" s="27"/>
      <c r="BY546" s="27"/>
      <c r="BZ546" s="27"/>
      <c r="CA546" s="27"/>
      <c r="CB546" s="27"/>
      <c r="CC546" s="27"/>
      <c r="CD546" s="27"/>
      <c r="CE546" s="27"/>
      <c r="CF546" s="27"/>
      <c r="CG546" s="27">
        <f t="shared" si="268"/>
        <v>5000</v>
      </c>
      <c r="CH546" s="27">
        <f t="shared" si="268"/>
        <v>5000</v>
      </c>
      <c r="CI546" s="27">
        <f t="shared" si="268"/>
        <v>5000</v>
      </c>
      <c r="CJ546" s="27">
        <f t="shared" si="268"/>
        <v>5000</v>
      </c>
      <c r="CK546" s="27">
        <f t="shared" si="268"/>
        <v>5000</v>
      </c>
      <c r="CL546" s="27">
        <f t="shared" si="268"/>
        <v>5000</v>
      </c>
      <c r="CM546" s="27">
        <f t="shared" si="268"/>
        <v>5000</v>
      </c>
      <c r="CN546" s="27">
        <f t="shared" si="268"/>
        <v>5000</v>
      </c>
      <c r="CO546" s="27">
        <f t="shared" si="268"/>
        <v>5000</v>
      </c>
    </row>
    <row r="547" spans="1:93" s="11" customFormat="1" x14ac:dyDescent="0.15">
      <c r="A547" s="27">
        <v>31038349</v>
      </c>
      <c r="B547" s="27" t="s">
        <v>1190</v>
      </c>
      <c r="C547" s="27" t="s">
        <v>1158</v>
      </c>
      <c r="D547" s="27">
        <v>20</v>
      </c>
      <c r="E547" s="27" t="str">
        <f t="shared" si="270"/>
        <v>guard4</v>
      </c>
      <c r="F547" s="27">
        <v>10</v>
      </c>
      <c r="G547" s="27" t="s">
        <v>105</v>
      </c>
      <c r="H547" s="27">
        <v>4</v>
      </c>
      <c r="I547" s="27" t="str">
        <f>VLOOKUP($L547,怪物模板!$A:$N,MATCH(角色!I$1,模板表头,0),0)</f>
        <v>phy</v>
      </c>
      <c r="J547" s="27"/>
      <c r="K547" s="27"/>
      <c r="L547" s="27" t="s">
        <v>407</v>
      </c>
      <c r="M547" s="27" t="str">
        <f>VLOOKUP($L547,怪物模板!$A:$N,MATCH(角色!M$1,模板表头,0),0)</f>
        <v>无对应英雄</v>
      </c>
      <c r="N547" s="27" t="str">
        <f>VLOOKUP($L547,怪物模板!$A:$N,MATCH(角色!N$1,模板表头,0),0)</f>
        <v>特别BOSS版</v>
      </c>
      <c r="O547" s="27" t="s">
        <v>37</v>
      </c>
      <c r="P547" s="27">
        <v>4</v>
      </c>
      <c r="Q547" s="27">
        <v>3</v>
      </c>
      <c r="R547" s="27">
        <f>VLOOKUP(P547,辅助表!$A$2:$B$10,2,FALSE)</f>
        <v>3</v>
      </c>
      <c r="S547" s="27" t="str">
        <f>VLOOKUP($L547,怪物模板!$A:$N,MATCH(角色!S$1,模板表头,0),0)</f>
        <v>horde</v>
      </c>
      <c r="T547" s="27" t="s">
        <v>176</v>
      </c>
      <c r="U547" s="27" t="s">
        <v>1202</v>
      </c>
      <c r="V547" s="27"/>
      <c r="Y547" s="27"/>
      <c r="Z547" s="27"/>
      <c r="AA547" s="27"/>
      <c r="AB547" s="27">
        <v>99</v>
      </c>
      <c r="AC547" s="27">
        <v>99</v>
      </c>
      <c r="AD547" s="27"/>
      <c r="AE547" s="27">
        <f t="shared" si="264"/>
        <v>3</v>
      </c>
      <c r="AF547" s="27">
        <f t="shared" si="265"/>
        <v>0</v>
      </c>
      <c r="AG547" s="27" t="str">
        <f>VLOOKUP($L547,怪物模板!$A:$N,MATCH(角色!AG$1,模板表头,0),0)</f>
        <v>melee.taranzhu</v>
      </c>
      <c r="AH547" s="27">
        <f>IF(VLOOKUP($L547,怪物模板!$A:$N,MATCH(角色!AH$1,模板表头,0),0)=0,"",VLOOKUP($L547,怪物模板!$A:$N,MATCH(角色!AH$1,模板表头,0),0))</f>
        <v>11999548</v>
      </c>
      <c r="AI547" s="27">
        <f>IF(VLOOKUP($L547,怪物模板!$A:$N,MATCH(角色!AI$1,模板表头,0),0)=0,"",VLOOKUP($L547,怪物模板!$A:$N,MATCH(角色!AI$1,模板表头,0),0))</f>
        <v>11999522</v>
      </c>
      <c r="AJ547" s="27">
        <f>IF(VLOOKUP($L547,怪物模板!$A:$N,MATCH(角色!AJ$1,模板表头,0),0)=0,"",VLOOKUP($L547,怪物模板!$A:$N,MATCH(角色!AJ$1,模板表头,0),0))</f>
        <v>11999523</v>
      </c>
      <c r="AK547" s="27">
        <f>IF(VLOOKUP($L547,怪物模板!$A:$N,MATCH(角色!AK$1,模板表头,0),0)=0,"",VLOOKUP($L547,怪物模板!$A:$N,MATCH(角色!AK$1,模板表头,0),0))</f>
        <v>11999505</v>
      </c>
      <c r="AL547" s="27" t="str">
        <f>IF(VLOOKUP($L547,怪物模板!$A:$N,MATCH(角色!AL$1,模板表头,0),0)=0,"",VLOOKUP($L547,怪物模板!$A:$N,MATCH(角色!AL$1,模板表头,0),0))</f>
        <v/>
      </c>
      <c r="AM547" s="27" t="str">
        <f>VLOOKUP($L547,怪物模板!$A:$N,MATCH(角色!AM$1,模板表头,0),0)</f>
        <v>taranzhu_boss</v>
      </c>
      <c r="AN547" s="27">
        <v>1</v>
      </c>
      <c r="AO547" s="27">
        <v>1</v>
      </c>
      <c r="AP547" s="27"/>
      <c r="AQ547" s="27"/>
      <c r="AR547" s="27"/>
      <c r="AS547" s="27"/>
      <c r="AT547" s="27"/>
      <c r="AU547" s="27">
        <v>230011</v>
      </c>
      <c r="AV547" s="27"/>
      <c r="AW547" s="27"/>
      <c r="AX547" s="27"/>
      <c r="AY547" s="27"/>
      <c r="AZ547" s="27"/>
      <c r="BA547" s="27"/>
      <c r="BB547" s="27"/>
      <c r="BC547" s="27"/>
      <c r="BD547" s="27"/>
      <c r="BE547" s="27"/>
      <c r="BF547" s="27"/>
      <c r="BG547" s="27"/>
      <c r="BH547" s="27"/>
      <c r="BI547" s="27">
        <f t="shared" si="266"/>
        <v>5000</v>
      </c>
      <c r="BJ547" s="27">
        <f t="shared" si="267"/>
        <v>5000</v>
      </c>
      <c r="BK547" s="27"/>
      <c r="BL547" s="27"/>
      <c r="BM547" s="27">
        <v>20000</v>
      </c>
      <c r="BN547" s="27"/>
      <c r="BO547" s="27"/>
      <c r="BP547" s="27"/>
      <c r="BQ547" s="27"/>
      <c r="BR547" s="27"/>
      <c r="BS547" s="27"/>
      <c r="BT547" s="27"/>
      <c r="BU547" s="27" t="str">
        <f t="shared" si="271"/>
        <v/>
      </c>
      <c r="BV547" s="27"/>
      <c r="BW547" s="27"/>
      <c r="BX547" s="27"/>
      <c r="BY547" s="27"/>
      <c r="BZ547" s="27"/>
      <c r="CA547" s="27"/>
      <c r="CB547" s="27"/>
      <c r="CC547" s="27"/>
      <c r="CD547" s="27"/>
      <c r="CE547" s="27"/>
      <c r="CF547" s="27"/>
      <c r="CG547" s="27" t="str">
        <f t="shared" si="268"/>
        <v/>
      </c>
      <c r="CH547" s="27" t="str">
        <f t="shared" si="268"/>
        <v/>
      </c>
      <c r="CI547" s="27" t="str">
        <f t="shared" si="268"/>
        <v/>
      </c>
      <c r="CJ547" s="27" t="str">
        <f t="shared" si="268"/>
        <v/>
      </c>
      <c r="CK547" s="27" t="str">
        <f t="shared" si="268"/>
        <v/>
      </c>
      <c r="CL547" s="27" t="str">
        <f t="shared" si="268"/>
        <v/>
      </c>
      <c r="CM547" s="27" t="str">
        <f t="shared" si="268"/>
        <v/>
      </c>
      <c r="CN547" s="27" t="str">
        <f t="shared" si="268"/>
        <v/>
      </c>
      <c r="CO547" s="27" t="str">
        <f t="shared" si="268"/>
        <v/>
      </c>
    </row>
    <row r="548" spans="1:93" s="11" customFormat="1" ht="16.5" customHeight="1" x14ac:dyDescent="0.15">
      <c r="A548" s="27">
        <v>31038351</v>
      </c>
      <c r="B548" s="27" t="s">
        <v>1193</v>
      </c>
      <c r="C548" s="27" t="s">
        <v>249</v>
      </c>
      <c r="D548" s="27">
        <v>1</v>
      </c>
      <c r="E548" s="27" t="str">
        <f t="shared" si="270"/>
        <v>guard4</v>
      </c>
      <c r="F548" s="27">
        <v>1</v>
      </c>
      <c r="G548" s="27" t="s">
        <v>105</v>
      </c>
      <c r="H548" s="27">
        <v>1</v>
      </c>
      <c r="I548" s="27" t="str">
        <f>VLOOKUP($L548,怪物模板!$A:$N,MATCH(角色!I$1,模板表头,0),0)</f>
        <v>mag</v>
      </c>
      <c r="J548" s="27"/>
      <c r="K548" s="27" t="s">
        <v>443</v>
      </c>
      <c r="L548" s="27" t="s">
        <v>1160</v>
      </c>
      <c r="M548" s="27" t="str">
        <f>VLOOKUP($L548,怪物模板!$A:$N,MATCH(角色!M$1,模板表头,0),0)</f>
        <v>雅典娜</v>
      </c>
      <c r="N548" s="27" t="str">
        <f>VLOOKUP($L548,怪物模板!$A:$N,MATCH(角色!N$1,模板表头,0),0)</f>
        <v>关卡14-10，4技能BOSS版</v>
      </c>
      <c r="O548" s="27" t="s">
        <v>37</v>
      </c>
      <c r="P548" s="27">
        <v>1</v>
      </c>
      <c r="Q548" s="27">
        <v>5</v>
      </c>
      <c r="R548" s="27">
        <f>VLOOKUP(P548,辅助表!$A$2:$B$10,2,FALSE)</f>
        <v>1</v>
      </c>
      <c r="S548" s="27" t="str">
        <f>VLOOKUP($L548,怪物模板!$A:$N,MATCH(角色!S$1,模板表头,0),0)</f>
        <v>order</v>
      </c>
      <c r="T548" s="27" t="s">
        <v>95</v>
      </c>
      <c r="U548" s="27" t="s">
        <v>1202</v>
      </c>
      <c r="V548" s="27" t="s">
        <v>24</v>
      </c>
      <c r="W548" s="27" t="s">
        <v>170</v>
      </c>
      <c r="X548" s="27"/>
      <c r="Y548" s="27">
        <v>13999548</v>
      </c>
      <c r="Z548" s="27"/>
      <c r="AA548" s="27"/>
      <c r="AB548" s="27">
        <v>99</v>
      </c>
      <c r="AC548" s="27">
        <v>99</v>
      </c>
      <c r="AD548" s="27"/>
      <c r="AE548" s="27">
        <f t="shared" si="264"/>
        <v>3</v>
      </c>
      <c r="AF548" s="27">
        <f t="shared" si="265"/>
        <v>0</v>
      </c>
      <c r="AG548" s="27" t="str">
        <f>VLOOKUP($L548,怪物模板!$A:$N,MATCH(角色!AG$1,模板表头,0),0)</f>
        <v>range.athena</v>
      </c>
      <c r="AH548" s="27">
        <f>IF(VLOOKUP($L548,怪物模板!$A:$N,MATCH(角色!AH$1,模板表头,0),0)=0,"",VLOOKUP($L548,怪物模板!$A:$N,MATCH(角色!AH$1,模板表头,0),0))</f>
        <v>11760801</v>
      </c>
      <c r="AI548" s="27">
        <f>IF(VLOOKUP($L548,怪物模板!$A:$N,MATCH(角色!AI$1,模板表头,0),0)=0,"",VLOOKUP($L548,怪物模板!$A:$N,MATCH(角色!AI$1,模板表头,0),0))</f>
        <v>11760802</v>
      </c>
      <c r="AJ548" s="27">
        <f>IF(VLOOKUP($L548,怪物模板!$A:$N,MATCH(角色!AJ$1,模板表头,0),0)=0,"",VLOOKUP($L548,怪物模板!$A:$N,MATCH(角色!AJ$1,模板表头,0),0))</f>
        <v>11760803</v>
      </c>
      <c r="AK548" s="27">
        <f>IF(VLOOKUP($L548,怪物模板!$A:$N,MATCH(角色!AK$1,模板表头,0),0)=0,"",VLOOKUP($L548,怪物模板!$A:$N,MATCH(角色!AK$1,模板表头,0),0))</f>
        <v>11760804</v>
      </c>
      <c r="AL548" s="27" t="str">
        <f>IF(VLOOKUP($L548,怪物模板!$A:$N,MATCH(角色!AL$1,模板表头,0),0)=0,"",VLOOKUP($L548,怪物模板!$A:$N,MATCH(角色!AL$1,模板表头,0),0))</f>
        <v/>
      </c>
      <c r="AM548" s="27" t="str">
        <f>VLOOKUP($L548,怪物模板!$A:$N,MATCH(角色!AM$1,模板表头,0),0)</f>
        <v>athena</v>
      </c>
      <c r="AN548" s="27">
        <v>1.2</v>
      </c>
      <c r="AO548" s="27">
        <v>1</v>
      </c>
      <c r="AP548" s="27" t="s">
        <v>250</v>
      </c>
      <c r="AQ548" s="27"/>
      <c r="AR548" s="27"/>
      <c r="AS548" s="27"/>
      <c r="AT548" s="27">
        <v>92430405</v>
      </c>
      <c r="AU548" s="27"/>
      <c r="AV548" s="27"/>
      <c r="AW548" s="27"/>
      <c r="AX548" s="27"/>
      <c r="AY548" s="27"/>
      <c r="AZ548" s="27"/>
      <c r="BA548" s="27"/>
      <c r="BB548" s="27"/>
      <c r="BC548" s="27"/>
      <c r="BD548" s="27"/>
      <c r="BE548" s="27"/>
      <c r="BF548" s="27"/>
      <c r="BG548" s="27"/>
      <c r="BH548" s="27"/>
      <c r="BI548" s="27">
        <v>20000</v>
      </c>
      <c r="BJ548" s="27"/>
      <c r="BK548" s="27"/>
      <c r="BL548" s="27"/>
      <c r="BM548" s="27">
        <v>0</v>
      </c>
      <c r="BN548" s="27"/>
      <c r="BO548" s="27"/>
      <c r="BP548" s="27"/>
      <c r="BQ548" s="27"/>
      <c r="BR548" s="27"/>
      <c r="BS548" s="27"/>
      <c r="BT548" s="27"/>
      <c r="BU548" s="27" t="str">
        <f t="shared" si="271"/>
        <v/>
      </c>
      <c r="BV548" s="27"/>
      <c r="BW548" s="27"/>
      <c r="BX548" s="27"/>
      <c r="BY548" s="27"/>
      <c r="BZ548" s="27"/>
      <c r="CA548" s="27"/>
      <c r="CB548" s="27"/>
      <c r="CC548" s="27"/>
      <c r="CD548" s="27"/>
      <c r="CE548" s="27"/>
      <c r="CF548" s="27"/>
      <c r="CG548" s="27" t="str">
        <f t="shared" si="268"/>
        <v/>
      </c>
      <c r="CH548" s="27" t="str">
        <f t="shared" si="268"/>
        <v/>
      </c>
      <c r="CI548" s="27" t="str">
        <f t="shared" si="268"/>
        <v/>
      </c>
      <c r="CJ548" s="27" t="str">
        <f t="shared" si="268"/>
        <v/>
      </c>
      <c r="CK548" s="27" t="str">
        <f t="shared" si="268"/>
        <v/>
      </c>
      <c r="CL548" s="27" t="str">
        <f t="shared" si="268"/>
        <v/>
      </c>
      <c r="CM548" s="27" t="str">
        <f t="shared" si="268"/>
        <v/>
      </c>
      <c r="CN548" s="27" t="str">
        <f t="shared" si="268"/>
        <v/>
      </c>
      <c r="CO548" s="27" t="str">
        <f t="shared" si="268"/>
        <v/>
      </c>
    </row>
    <row r="549" spans="1:93" s="11" customFormat="1" ht="16.5" customHeight="1" x14ac:dyDescent="0.15">
      <c r="A549" s="27">
        <v>31038352</v>
      </c>
      <c r="B549" s="27" t="s">
        <v>1194</v>
      </c>
      <c r="C549" s="27"/>
      <c r="D549" s="27">
        <v>1</v>
      </c>
      <c r="E549" s="27" t="str">
        <f t="shared" si="270"/>
        <v>guard4</v>
      </c>
      <c r="F549" s="27">
        <v>1</v>
      </c>
      <c r="G549" s="27" t="s">
        <v>104</v>
      </c>
      <c r="H549" s="27">
        <v>1</v>
      </c>
      <c r="I549" s="27" t="str">
        <f>VLOOKUP($L549,怪物模板!$A:$N,MATCH(角色!I$1,模板表头,0),0)</f>
        <v>mag</v>
      </c>
      <c r="J549" s="27"/>
      <c r="K549" s="27" t="s">
        <v>253</v>
      </c>
      <c r="L549" s="27" t="s">
        <v>137</v>
      </c>
      <c r="M549" s="27" t="str">
        <f>VLOOKUP($L549,怪物模板!$A:$N,MATCH(角色!M$1,模板表头,0),0)</f>
        <v>无对应英雄</v>
      </c>
      <c r="N549" s="27" t="str">
        <f>VLOOKUP($L549,怪物模板!$A:$N,MATCH(角色!N$1,模板表头,0),0)</f>
        <v>统一模板</v>
      </c>
      <c r="O549" s="27" t="s">
        <v>38</v>
      </c>
      <c r="P549" s="27">
        <v>1</v>
      </c>
      <c r="Q549" s="27">
        <v>1</v>
      </c>
      <c r="R549" s="27">
        <f>VLOOKUP(P549,[2]辅助表!$A$2:$B$10,2,FALSE)</f>
        <v>1</v>
      </c>
      <c r="S549" s="27" t="str">
        <f>VLOOKUP($L549,怪物模板!$A:$N,MATCH(角色!S$1,模板表头,0),0)</f>
        <v>order</v>
      </c>
      <c r="T549" s="27" t="s">
        <v>95</v>
      </c>
      <c r="U549" s="27" t="s">
        <v>1197</v>
      </c>
      <c r="V549" s="27" t="s">
        <v>24</v>
      </c>
      <c r="W549" s="27" t="s">
        <v>139</v>
      </c>
      <c r="X549" s="27"/>
      <c r="Y549" s="27"/>
      <c r="Z549" s="27"/>
      <c r="AA549" s="27"/>
      <c r="AB549" s="27">
        <v>4</v>
      </c>
      <c r="AC549" s="27">
        <v>6</v>
      </c>
      <c r="AD549" s="27"/>
      <c r="AE549" s="27">
        <f t="shared" si="264"/>
        <v>3</v>
      </c>
      <c r="AF549" s="27">
        <f t="shared" si="265"/>
        <v>0</v>
      </c>
      <c r="AG549" s="27" t="str">
        <f>VLOOKUP($L549,怪物模板!$A:$N,MATCH(角色!AG$1,模板表头,0),0)</f>
        <v>misc.entity</v>
      </c>
      <c r="AH549" s="27" t="str">
        <f>IF(VLOOKUP($L549,怪物模板!$A:$N,MATCH(角色!AH$1,模板表头,0),0)=0,"",VLOOKUP($L549,怪物模板!$A:$N,MATCH(角色!AH$1,模板表头,0),0))</f>
        <v/>
      </c>
      <c r="AI549" s="27" t="str">
        <f>IF(VLOOKUP($L549,怪物模板!$A:$N,MATCH(角色!AI$1,模板表头,0),0)=0,"",VLOOKUP($L549,怪物模板!$A:$N,MATCH(角色!AI$1,模板表头,0),0))</f>
        <v/>
      </c>
      <c r="AJ549" s="27" t="str">
        <f>IF(VLOOKUP($L549,怪物模板!$A:$N,MATCH(角色!AJ$1,模板表头,0),0)=0,"",VLOOKUP($L549,怪物模板!$A:$N,MATCH(角色!AJ$1,模板表头,0),0))</f>
        <v/>
      </c>
      <c r="AK549" s="27" t="str">
        <f>IF(VLOOKUP($L549,怪物模板!$A:$N,MATCH(角色!AK$1,模板表头,0),0)=0,"",VLOOKUP($L549,怪物模板!$A:$N,MATCH(角色!AK$1,模板表头,0),0))</f>
        <v/>
      </c>
      <c r="AL549" s="27" t="str">
        <f>IF(VLOOKUP($L549,怪物模板!$A:$N,MATCH(角色!AL$1,模板表头,0),0)=0,"",VLOOKUP($L549,怪物模板!$A:$N,MATCH(角色!AL$1,模板表头,0),0))</f>
        <v/>
      </c>
      <c r="AM549" s="27" t="str">
        <f>VLOOKUP($L549,怪物模板!$A:$N,MATCH(角色!AM$1,模板表头,0),0)</f>
        <v>treasure_gold</v>
      </c>
      <c r="AN549" s="27">
        <v>1</v>
      </c>
      <c r="AO549" s="27">
        <v>1</v>
      </c>
      <c r="AP549" s="27"/>
      <c r="AQ549" s="27"/>
      <c r="AR549" s="27"/>
      <c r="AS549" s="27">
        <v>92430404</v>
      </c>
      <c r="AT549" s="27"/>
      <c r="AU549" s="27"/>
      <c r="AV549" s="27"/>
      <c r="AW549" s="27"/>
      <c r="AX549" s="27"/>
      <c r="AY549" s="27"/>
      <c r="AZ549" s="27"/>
      <c r="BA549" s="27"/>
      <c r="BB549" s="27"/>
      <c r="BC549" s="27"/>
      <c r="BD549" s="27"/>
      <c r="BE549" s="27"/>
      <c r="BF549" s="27"/>
      <c r="BG549" s="27"/>
      <c r="BH549" s="27"/>
      <c r="BI549" s="27">
        <v>-7000</v>
      </c>
      <c r="BJ549" s="27"/>
      <c r="BK549" s="27"/>
      <c r="BL549" s="27"/>
      <c r="BM549" s="27">
        <v>0</v>
      </c>
      <c r="BN549" s="27"/>
      <c r="BO549" s="27">
        <v>-10000</v>
      </c>
      <c r="BP549" s="27"/>
      <c r="BQ549" s="27"/>
      <c r="BR549" s="27">
        <v>-10000</v>
      </c>
      <c r="BS549" s="27"/>
      <c r="BT549" s="27"/>
      <c r="BU549" s="27" t="str">
        <f t="shared" si="271"/>
        <v/>
      </c>
      <c r="BV549" s="27"/>
      <c r="BW549" s="27"/>
      <c r="BX549" s="27"/>
      <c r="BY549" s="27"/>
      <c r="BZ549" s="27"/>
      <c r="CA549" s="27"/>
      <c r="CB549" s="27"/>
      <c r="CC549" s="27"/>
      <c r="CD549" s="27"/>
      <c r="CE549" s="27"/>
      <c r="CF549" s="27"/>
      <c r="CG549" s="27" t="str">
        <f t="shared" ref="CG549:CO549" si="272">IF($G549="boss",5000,"")</f>
        <v/>
      </c>
      <c r="CH549" s="27" t="str">
        <f t="shared" si="272"/>
        <v/>
      </c>
      <c r="CI549" s="27" t="str">
        <f t="shared" si="272"/>
        <v/>
      </c>
      <c r="CJ549" s="27" t="str">
        <f t="shared" si="272"/>
        <v/>
      </c>
      <c r="CK549" s="27" t="str">
        <f t="shared" si="272"/>
        <v/>
      </c>
      <c r="CL549" s="27" t="str">
        <f t="shared" si="272"/>
        <v/>
      </c>
      <c r="CM549" s="27" t="str">
        <f t="shared" si="272"/>
        <v/>
      </c>
      <c r="CN549" s="27" t="str">
        <f t="shared" si="272"/>
        <v/>
      </c>
      <c r="CO549" s="27" t="str">
        <f t="shared" si="272"/>
        <v/>
      </c>
    </row>
  </sheetData>
  <autoFilter ref="L1:L408"/>
  <phoneticPr fontId="3" type="noConversion"/>
  <dataValidations count="3">
    <dataValidation type="list" allowBlank="1" showInputMessage="1" showErrorMessage="1" sqref="F1 F3:F1048576">
      <formula1>关卡难度</formula1>
    </dataValidation>
    <dataValidation type="list" allowBlank="1" showInputMessage="1" showErrorMessage="1" sqref="E3:E1048576">
      <formula1>关卡类型</formula1>
    </dataValidation>
    <dataValidation type="list" allowBlank="1" showInputMessage="1" showErrorMessage="1" sqref="G1:G1048576">
      <formula1>怪物阶层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10"/>
  <sheetViews>
    <sheetView tabSelected="1" topLeftCell="A189" workbookViewId="0">
      <selection activeCell="A203" sqref="A203:XFD210"/>
    </sheetView>
  </sheetViews>
  <sheetFormatPr defaultRowHeight="13.5" x14ac:dyDescent="0.15"/>
  <cols>
    <col min="1" max="1" width="20.625" style="39" bestFit="1" customWidth="1"/>
    <col min="2" max="2" width="9.625" style="39" bestFit="1" customWidth="1"/>
    <col min="3" max="3" width="45.25" style="39" bestFit="1" customWidth="1"/>
    <col min="4" max="4" width="7.875" style="39" bestFit="1" customWidth="1"/>
    <col min="5" max="5" width="15.75" style="39" customWidth="1"/>
    <col min="6" max="6" width="8" style="39" bestFit="1" customWidth="1"/>
    <col min="7" max="7" width="7.125" style="39" bestFit="1" customWidth="1"/>
    <col min="8" max="8" width="35.375" style="57" customWidth="1"/>
    <col min="9" max="9" width="11.5" style="39" bestFit="1" customWidth="1"/>
    <col min="10" max="13" width="10.75" style="39" bestFit="1" customWidth="1"/>
    <col min="14" max="14" width="21.625" style="39" bestFit="1" customWidth="1"/>
    <col min="15" max="16384" width="9" style="39"/>
  </cols>
  <sheetData>
    <row r="1" spans="1:27" s="53" customFormat="1" ht="31.5" customHeight="1" x14ac:dyDescent="0.15">
      <c r="A1" s="16" t="s">
        <v>691</v>
      </c>
      <c r="B1" s="16" t="s">
        <v>692</v>
      </c>
      <c r="C1" s="16" t="s">
        <v>693</v>
      </c>
      <c r="D1" s="16" t="s">
        <v>694</v>
      </c>
      <c r="E1" s="16" t="s">
        <v>695</v>
      </c>
      <c r="F1" s="16" t="s">
        <v>297</v>
      </c>
      <c r="G1" s="16" t="s">
        <v>696</v>
      </c>
      <c r="H1" s="17" t="s">
        <v>315</v>
      </c>
      <c r="I1" s="16" t="s">
        <v>697</v>
      </c>
      <c r="J1" s="16" t="s">
        <v>317</v>
      </c>
      <c r="K1" s="16" t="s">
        <v>698</v>
      </c>
      <c r="L1" s="16" t="s">
        <v>699</v>
      </c>
      <c r="M1" s="16" t="s">
        <v>700</v>
      </c>
      <c r="N1" s="16" t="s">
        <v>321</v>
      </c>
    </row>
    <row r="2" spans="1:27" ht="16.5" customHeight="1" x14ac:dyDescent="0.15">
      <c r="A2" s="18" t="s">
        <v>490</v>
      </c>
      <c r="B2" s="18" t="s">
        <v>491</v>
      </c>
      <c r="C2" s="18" t="s">
        <v>537</v>
      </c>
      <c r="D2" s="18" t="s">
        <v>701</v>
      </c>
      <c r="E2" s="18">
        <v>3</v>
      </c>
      <c r="F2" s="18" t="s">
        <v>532</v>
      </c>
      <c r="G2" s="18" t="s">
        <v>539</v>
      </c>
      <c r="H2" s="19" t="s">
        <v>540</v>
      </c>
      <c r="I2" s="20">
        <v>11999401</v>
      </c>
      <c r="J2" s="20">
        <v>11999402</v>
      </c>
      <c r="K2" s="20">
        <v>11999403</v>
      </c>
      <c r="L2" s="20">
        <v>11999404</v>
      </c>
      <c r="M2" s="18" t="s">
        <v>268</v>
      </c>
      <c r="N2" s="18" t="s">
        <v>702</v>
      </c>
      <c r="P2" s="39">
        <v>11</v>
      </c>
      <c r="Q2" s="39">
        <v>99</v>
      </c>
      <c r="R2" s="54">
        <f>IF(I2="","",VALUE(MID(I2,3,2)))</f>
        <v>99</v>
      </c>
      <c r="S2" s="54">
        <f t="shared" ref="S2:U17" si="0">IF(J2="","",VALUE(MID(J2,3,2)))</f>
        <v>99</v>
      </c>
      <c r="T2" s="54">
        <f t="shared" si="0"/>
        <v>99</v>
      </c>
      <c r="U2" s="54">
        <f t="shared" si="0"/>
        <v>99</v>
      </c>
      <c r="V2" s="39" t="s">
        <v>268</v>
      </c>
      <c r="W2" s="39" t="str">
        <f t="shared" ref="W2:AA18" si="1">_xlfn.IFNA(REPLACE(I2,3,2,VLOOKUP(R2,$P:$Q,2,0)),"")</f>
        <v>11999401</v>
      </c>
      <c r="X2" s="39" t="str">
        <f t="shared" si="1"/>
        <v>11999402</v>
      </c>
      <c r="Y2" s="39" t="str">
        <f t="shared" si="1"/>
        <v>11999403</v>
      </c>
      <c r="Z2" s="39" t="str">
        <f t="shared" si="1"/>
        <v>11999404</v>
      </c>
      <c r="AA2" s="39" t="str">
        <f t="shared" si="1"/>
        <v/>
      </c>
    </row>
    <row r="3" spans="1:27" ht="16.5" customHeight="1" x14ac:dyDescent="0.15">
      <c r="A3" s="18" t="s">
        <v>492</v>
      </c>
      <c r="B3" s="18" t="s">
        <v>491</v>
      </c>
      <c r="C3" s="18" t="s">
        <v>703</v>
      </c>
      <c r="D3" s="18" t="s">
        <v>704</v>
      </c>
      <c r="E3" s="18">
        <v>3</v>
      </c>
      <c r="F3" s="18" t="s">
        <v>705</v>
      </c>
      <c r="G3" s="18" t="s">
        <v>706</v>
      </c>
      <c r="H3" s="19" t="s">
        <v>707</v>
      </c>
      <c r="I3" s="20">
        <v>11760301</v>
      </c>
      <c r="J3" s="20">
        <v>11760302</v>
      </c>
      <c r="K3" s="20">
        <v>11760303</v>
      </c>
      <c r="L3" s="20">
        <v>11760304</v>
      </c>
      <c r="M3" s="18" t="s">
        <v>268</v>
      </c>
      <c r="N3" s="18" t="s">
        <v>708</v>
      </c>
      <c r="P3" s="39">
        <v>12</v>
      </c>
      <c r="Q3" s="39">
        <v>98</v>
      </c>
      <c r="R3" s="54">
        <f t="shared" ref="R3:U66" si="2">IF(I3="","",VALUE(MID(I3,3,2)))</f>
        <v>76</v>
      </c>
      <c r="S3" s="54">
        <f t="shared" si="0"/>
        <v>76</v>
      </c>
      <c r="T3" s="54">
        <f t="shared" si="0"/>
        <v>76</v>
      </c>
      <c r="U3" s="54">
        <f t="shared" si="0"/>
        <v>76</v>
      </c>
      <c r="V3" s="39" t="s">
        <v>268</v>
      </c>
      <c r="W3" s="39" t="str">
        <f t="shared" si="1"/>
        <v>11760301</v>
      </c>
      <c r="X3" s="39" t="str">
        <f t="shared" si="1"/>
        <v>11760302</v>
      </c>
      <c r="Y3" s="39" t="str">
        <f t="shared" si="1"/>
        <v>11760303</v>
      </c>
      <c r="Z3" s="39" t="str">
        <f t="shared" si="1"/>
        <v>11760304</v>
      </c>
      <c r="AA3" s="39" t="str">
        <f t="shared" si="1"/>
        <v/>
      </c>
    </row>
    <row r="4" spans="1:27" ht="16.5" customHeight="1" x14ac:dyDescent="0.15">
      <c r="A4" s="18" t="s">
        <v>709</v>
      </c>
      <c r="B4" s="18" t="s">
        <v>710</v>
      </c>
      <c r="C4" s="18" t="s">
        <v>568</v>
      </c>
      <c r="D4" s="18" t="s">
        <v>538</v>
      </c>
      <c r="E4" s="18">
        <v>3</v>
      </c>
      <c r="F4" s="18" t="s">
        <v>711</v>
      </c>
      <c r="G4" s="18" t="s">
        <v>712</v>
      </c>
      <c r="H4" s="19" t="s">
        <v>571</v>
      </c>
      <c r="I4" s="20">
        <v>11999006</v>
      </c>
      <c r="J4" s="20" t="s">
        <v>268</v>
      </c>
      <c r="K4" s="20" t="s">
        <v>268</v>
      </c>
      <c r="L4" s="20" t="s">
        <v>268</v>
      </c>
      <c r="M4" s="18" t="s">
        <v>268</v>
      </c>
      <c r="N4" s="18" t="s">
        <v>713</v>
      </c>
      <c r="P4" s="39">
        <v>13</v>
      </c>
      <c r="Q4" s="39">
        <v>97</v>
      </c>
      <c r="R4" s="54">
        <f t="shared" si="2"/>
        <v>99</v>
      </c>
      <c r="S4" s="54" t="str">
        <f t="shared" si="0"/>
        <v/>
      </c>
      <c r="T4" s="54" t="str">
        <f t="shared" si="0"/>
        <v/>
      </c>
      <c r="U4" s="54" t="str">
        <f t="shared" si="0"/>
        <v/>
      </c>
      <c r="V4" s="39" t="s">
        <v>268</v>
      </c>
      <c r="W4" s="39" t="str">
        <f t="shared" si="1"/>
        <v>11999006</v>
      </c>
      <c r="X4" s="39" t="str">
        <f t="shared" si="1"/>
        <v/>
      </c>
      <c r="Y4" s="39" t="str">
        <f t="shared" si="1"/>
        <v/>
      </c>
      <c r="Z4" s="39" t="str">
        <f t="shared" si="1"/>
        <v/>
      </c>
      <c r="AA4" s="39" t="str">
        <f t="shared" si="1"/>
        <v/>
      </c>
    </row>
    <row r="5" spans="1:27" ht="16.5" customHeight="1" x14ac:dyDescent="0.15">
      <c r="A5" s="18" t="s">
        <v>541</v>
      </c>
      <c r="B5" s="18" t="s">
        <v>710</v>
      </c>
      <c r="C5" s="18" t="s">
        <v>568</v>
      </c>
      <c r="D5" s="18" t="s">
        <v>538</v>
      </c>
      <c r="E5" s="18">
        <v>2</v>
      </c>
      <c r="F5" s="18" t="s">
        <v>711</v>
      </c>
      <c r="G5" s="18" t="s">
        <v>51</v>
      </c>
      <c r="H5" s="19" t="s">
        <v>714</v>
      </c>
      <c r="I5" s="20">
        <v>11999020</v>
      </c>
      <c r="J5" s="20">
        <v>11999021</v>
      </c>
      <c r="K5" s="20" t="s">
        <v>268</v>
      </c>
      <c r="L5" s="20" t="s">
        <v>268</v>
      </c>
      <c r="M5" s="18" t="s">
        <v>268</v>
      </c>
      <c r="N5" s="18" t="s">
        <v>542</v>
      </c>
      <c r="P5" s="39">
        <v>14</v>
      </c>
      <c r="Q5" s="39">
        <v>96</v>
      </c>
      <c r="R5" s="54">
        <f t="shared" si="2"/>
        <v>99</v>
      </c>
      <c r="S5" s="54">
        <f t="shared" si="0"/>
        <v>99</v>
      </c>
      <c r="T5" s="54" t="str">
        <f t="shared" si="0"/>
        <v/>
      </c>
      <c r="U5" s="54" t="str">
        <f t="shared" si="0"/>
        <v/>
      </c>
      <c r="V5" s="39" t="s">
        <v>268</v>
      </c>
      <c r="W5" s="39" t="str">
        <f t="shared" si="1"/>
        <v>11999020</v>
      </c>
      <c r="X5" s="39" t="str">
        <f t="shared" si="1"/>
        <v>11999021</v>
      </c>
      <c r="Y5" s="39" t="str">
        <f t="shared" si="1"/>
        <v/>
      </c>
      <c r="Z5" s="39" t="str">
        <f t="shared" si="1"/>
        <v/>
      </c>
      <c r="AA5" s="39" t="str">
        <f t="shared" si="1"/>
        <v/>
      </c>
    </row>
    <row r="6" spans="1:27" ht="16.5" customHeight="1" x14ac:dyDescent="0.15">
      <c r="A6" s="18" t="s">
        <v>543</v>
      </c>
      <c r="B6" s="18" t="s">
        <v>544</v>
      </c>
      <c r="C6" s="18" t="s">
        <v>545</v>
      </c>
      <c r="D6" s="18" t="s">
        <v>704</v>
      </c>
      <c r="E6" s="18">
        <v>2</v>
      </c>
      <c r="F6" s="18" t="s">
        <v>715</v>
      </c>
      <c r="G6" s="18" t="s">
        <v>49</v>
      </c>
      <c r="H6" s="19" t="s">
        <v>716</v>
      </c>
      <c r="I6" s="20">
        <v>11970101</v>
      </c>
      <c r="J6" s="20">
        <v>11999513</v>
      </c>
      <c r="K6" s="20"/>
      <c r="L6" s="20" t="s">
        <v>268</v>
      </c>
      <c r="M6" s="18" t="s">
        <v>268</v>
      </c>
      <c r="N6" s="18" t="s">
        <v>717</v>
      </c>
      <c r="P6" s="39">
        <v>21</v>
      </c>
      <c r="Q6" s="39">
        <v>89</v>
      </c>
      <c r="R6" s="54">
        <f t="shared" si="2"/>
        <v>97</v>
      </c>
      <c r="S6" s="54">
        <f t="shared" si="0"/>
        <v>99</v>
      </c>
      <c r="T6" s="54" t="str">
        <f t="shared" si="0"/>
        <v/>
      </c>
      <c r="U6" s="54" t="str">
        <f t="shared" si="0"/>
        <v/>
      </c>
      <c r="V6" s="39" t="s">
        <v>268</v>
      </c>
      <c r="W6" s="39" t="str">
        <f t="shared" si="1"/>
        <v>11970101</v>
      </c>
      <c r="X6" s="39" t="str">
        <f t="shared" si="1"/>
        <v>11999513</v>
      </c>
      <c r="Y6" s="39" t="str">
        <f t="shared" si="1"/>
        <v/>
      </c>
      <c r="Z6" s="39" t="str">
        <f t="shared" si="1"/>
        <v/>
      </c>
      <c r="AA6" s="39" t="str">
        <f t="shared" si="1"/>
        <v/>
      </c>
    </row>
    <row r="7" spans="1:27" ht="16.5" customHeight="1" x14ac:dyDescent="0.15">
      <c r="A7" s="18" t="s">
        <v>546</v>
      </c>
      <c r="B7" s="18" t="s">
        <v>718</v>
      </c>
      <c r="C7" s="18" t="s">
        <v>719</v>
      </c>
      <c r="D7" s="18" t="s">
        <v>701</v>
      </c>
      <c r="E7" s="18">
        <v>2</v>
      </c>
      <c r="F7" s="18" t="s">
        <v>505</v>
      </c>
      <c r="G7" s="18" t="s">
        <v>720</v>
      </c>
      <c r="H7" s="19" t="s">
        <v>721</v>
      </c>
      <c r="I7" s="20">
        <v>11970101</v>
      </c>
      <c r="J7" s="20">
        <v>11970103</v>
      </c>
      <c r="K7" s="20">
        <v>11970102</v>
      </c>
      <c r="L7" s="20" t="s">
        <v>268</v>
      </c>
      <c r="M7" s="18" t="s">
        <v>268</v>
      </c>
      <c r="N7" s="18" t="s">
        <v>548</v>
      </c>
      <c r="P7" s="39">
        <v>22</v>
      </c>
      <c r="Q7" s="39">
        <v>88</v>
      </c>
      <c r="R7" s="54">
        <f t="shared" si="2"/>
        <v>97</v>
      </c>
      <c r="S7" s="54">
        <f t="shared" si="0"/>
        <v>97</v>
      </c>
      <c r="T7" s="54">
        <f t="shared" si="0"/>
        <v>97</v>
      </c>
      <c r="U7" s="54" t="str">
        <f t="shared" si="0"/>
        <v/>
      </c>
      <c r="V7" s="39" t="s">
        <v>268</v>
      </c>
      <c r="W7" s="39" t="str">
        <f t="shared" si="1"/>
        <v>11970101</v>
      </c>
      <c r="X7" s="39" t="str">
        <f t="shared" si="1"/>
        <v>11970103</v>
      </c>
      <c r="Y7" s="39" t="str">
        <f t="shared" si="1"/>
        <v>11970102</v>
      </c>
      <c r="Z7" s="39" t="str">
        <f t="shared" si="1"/>
        <v/>
      </c>
      <c r="AA7" s="39" t="str">
        <f t="shared" si="1"/>
        <v/>
      </c>
    </row>
    <row r="8" spans="1:27" ht="16.5" customHeight="1" x14ac:dyDescent="0.15">
      <c r="A8" s="18" t="s">
        <v>544</v>
      </c>
      <c r="B8" s="18" t="s">
        <v>544</v>
      </c>
      <c r="C8" s="18" t="s">
        <v>722</v>
      </c>
      <c r="D8" s="18" t="s">
        <v>704</v>
      </c>
      <c r="E8" s="18">
        <v>2</v>
      </c>
      <c r="F8" s="18" t="s">
        <v>505</v>
      </c>
      <c r="G8" s="18" t="s">
        <v>49</v>
      </c>
      <c r="H8" s="19" t="s">
        <v>507</v>
      </c>
      <c r="I8" s="20">
        <v>11970101</v>
      </c>
      <c r="J8" s="20">
        <v>11970102</v>
      </c>
      <c r="K8" s="20" t="s">
        <v>268</v>
      </c>
      <c r="L8" s="20" t="s">
        <v>268</v>
      </c>
      <c r="M8" s="18" t="s">
        <v>268</v>
      </c>
      <c r="N8" s="18" t="s">
        <v>723</v>
      </c>
      <c r="P8" s="39">
        <v>22</v>
      </c>
      <c r="Q8" s="39">
        <v>88</v>
      </c>
      <c r="R8" s="54">
        <f t="shared" si="2"/>
        <v>97</v>
      </c>
      <c r="S8" s="54">
        <f t="shared" si="0"/>
        <v>97</v>
      </c>
      <c r="T8" s="54" t="str">
        <f t="shared" si="0"/>
        <v/>
      </c>
      <c r="U8" s="54" t="str">
        <f t="shared" si="0"/>
        <v/>
      </c>
      <c r="V8" s="39" t="s">
        <v>268</v>
      </c>
      <c r="W8" s="39" t="str">
        <f t="shared" si="1"/>
        <v>11970101</v>
      </c>
      <c r="X8" s="39" t="str">
        <f t="shared" si="1"/>
        <v>11970102</v>
      </c>
      <c r="Y8" s="39" t="str">
        <f t="shared" si="1"/>
        <v/>
      </c>
      <c r="Z8" s="39" t="str">
        <f t="shared" si="1"/>
        <v/>
      </c>
      <c r="AA8" s="39" t="str">
        <f t="shared" si="1"/>
        <v/>
      </c>
    </row>
    <row r="9" spans="1:27" ht="16.5" customHeight="1" x14ac:dyDescent="0.15">
      <c r="A9" s="18" t="s">
        <v>550</v>
      </c>
      <c r="B9" s="18" t="s">
        <v>710</v>
      </c>
      <c r="C9" s="18" t="s">
        <v>551</v>
      </c>
      <c r="D9" s="18" t="s">
        <v>701</v>
      </c>
      <c r="E9" s="18">
        <v>2</v>
      </c>
      <c r="F9" s="18" t="s">
        <v>724</v>
      </c>
      <c r="G9" s="18" t="s">
        <v>725</v>
      </c>
      <c r="H9" s="19" t="s">
        <v>510</v>
      </c>
      <c r="I9" s="20" t="s">
        <v>268</v>
      </c>
      <c r="J9" s="20" t="s">
        <v>268</v>
      </c>
      <c r="K9" s="20" t="s">
        <v>268</v>
      </c>
      <c r="L9" s="20" t="s">
        <v>268</v>
      </c>
      <c r="M9" s="18" t="s">
        <v>268</v>
      </c>
      <c r="N9" s="18" t="s">
        <v>726</v>
      </c>
      <c r="P9" s="39">
        <v>23</v>
      </c>
      <c r="Q9" s="39">
        <v>87</v>
      </c>
      <c r="R9" s="54" t="str">
        <f t="shared" si="2"/>
        <v/>
      </c>
      <c r="S9" s="54" t="str">
        <f t="shared" si="0"/>
        <v/>
      </c>
      <c r="T9" s="54" t="str">
        <f t="shared" si="0"/>
        <v/>
      </c>
      <c r="U9" s="54" t="str">
        <f t="shared" si="0"/>
        <v/>
      </c>
      <c r="V9" s="39" t="s">
        <v>268</v>
      </c>
      <c r="W9" s="39" t="str">
        <f t="shared" si="1"/>
        <v/>
      </c>
      <c r="X9" s="39" t="str">
        <f t="shared" si="1"/>
        <v/>
      </c>
      <c r="Y9" s="39" t="str">
        <f t="shared" si="1"/>
        <v/>
      </c>
      <c r="Z9" s="39" t="str">
        <f t="shared" si="1"/>
        <v/>
      </c>
      <c r="AA9" s="39" t="str">
        <f t="shared" si="1"/>
        <v/>
      </c>
    </row>
    <row r="10" spans="1:27" ht="16.5" customHeight="1" x14ac:dyDescent="0.15">
      <c r="A10" s="18" t="s">
        <v>727</v>
      </c>
      <c r="B10" s="18" t="s">
        <v>728</v>
      </c>
      <c r="C10" s="18" t="s">
        <v>729</v>
      </c>
      <c r="D10" s="18" t="s">
        <v>538</v>
      </c>
      <c r="E10" s="18">
        <v>2</v>
      </c>
      <c r="F10" s="18" t="s">
        <v>705</v>
      </c>
      <c r="G10" s="18" t="s">
        <v>730</v>
      </c>
      <c r="H10" s="19" t="s">
        <v>731</v>
      </c>
      <c r="I10" s="20">
        <v>11961001</v>
      </c>
      <c r="J10" s="20">
        <v>11961002</v>
      </c>
      <c r="K10" s="20">
        <v>11961003</v>
      </c>
      <c r="L10" s="20">
        <v>11961004</v>
      </c>
      <c r="M10" s="18" t="s">
        <v>268</v>
      </c>
      <c r="N10" s="18" t="s">
        <v>553</v>
      </c>
      <c r="P10" s="39">
        <v>24</v>
      </c>
      <c r="Q10" s="39">
        <v>86</v>
      </c>
      <c r="R10" s="54">
        <f t="shared" si="2"/>
        <v>96</v>
      </c>
      <c r="S10" s="54">
        <f t="shared" si="0"/>
        <v>96</v>
      </c>
      <c r="T10" s="54">
        <f t="shared" si="0"/>
        <v>96</v>
      </c>
      <c r="U10" s="54">
        <f t="shared" si="0"/>
        <v>96</v>
      </c>
      <c r="V10" s="39" t="s">
        <v>268</v>
      </c>
      <c r="W10" s="39" t="str">
        <f t="shared" si="1"/>
        <v>11961001</v>
      </c>
      <c r="X10" s="39" t="str">
        <f t="shared" si="1"/>
        <v>11961002</v>
      </c>
      <c r="Y10" s="39" t="str">
        <f t="shared" si="1"/>
        <v>11961003</v>
      </c>
      <c r="Z10" s="39" t="str">
        <f t="shared" si="1"/>
        <v>11961004</v>
      </c>
      <c r="AA10" s="39" t="str">
        <f t="shared" si="1"/>
        <v/>
      </c>
    </row>
    <row r="11" spans="1:27" ht="16.5" customHeight="1" x14ac:dyDescent="0.15">
      <c r="A11" s="18" t="s">
        <v>732</v>
      </c>
      <c r="B11" s="18" t="s">
        <v>554</v>
      </c>
      <c r="C11" s="18" t="s">
        <v>555</v>
      </c>
      <c r="D11" s="18" t="s">
        <v>538</v>
      </c>
      <c r="E11" s="18">
        <v>3</v>
      </c>
      <c r="F11" s="18" t="s">
        <v>532</v>
      </c>
      <c r="G11" s="18" t="s">
        <v>712</v>
      </c>
      <c r="H11" s="19" t="s">
        <v>733</v>
      </c>
      <c r="I11" s="20">
        <v>11760101</v>
      </c>
      <c r="J11" s="20">
        <v>11760102</v>
      </c>
      <c r="K11" s="20">
        <v>11760103</v>
      </c>
      <c r="L11" s="20">
        <v>11999519</v>
      </c>
      <c r="M11" s="18">
        <v>11999540</v>
      </c>
      <c r="N11" s="18" t="s">
        <v>734</v>
      </c>
      <c r="P11" s="39">
        <v>31</v>
      </c>
      <c r="Q11" s="39">
        <v>79</v>
      </c>
      <c r="R11" s="54">
        <f t="shared" si="2"/>
        <v>76</v>
      </c>
      <c r="S11" s="54">
        <f t="shared" si="0"/>
        <v>76</v>
      </c>
      <c r="T11" s="54">
        <f t="shared" si="0"/>
        <v>76</v>
      </c>
      <c r="U11" s="54">
        <f t="shared" si="0"/>
        <v>99</v>
      </c>
      <c r="V11" s="39" t="s">
        <v>268</v>
      </c>
      <c r="W11" s="39" t="str">
        <f t="shared" si="1"/>
        <v>11760101</v>
      </c>
      <c r="X11" s="39" t="str">
        <f t="shared" si="1"/>
        <v>11760102</v>
      </c>
      <c r="Y11" s="39" t="str">
        <f t="shared" si="1"/>
        <v>11760103</v>
      </c>
      <c r="Z11" s="39" t="str">
        <f t="shared" si="1"/>
        <v>11999519</v>
      </c>
      <c r="AA11" s="39" t="str">
        <f t="shared" si="1"/>
        <v/>
      </c>
    </row>
    <row r="12" spans="1:27" ht="16.5" customHeight="1" x14ac:dyDescent="0.15">
      <c r="A12" s="18" t="s">
        <v>735</v>
      </c>
      <c r="B12" s="18" t="s">
        <v>710</v>
      </c>
      <c r="C12" s="18" t="s">
        <v>736</v>
      </c>
      <c r="D12" s="18" t="s">
        <v>701</v>
      </c>
      <c r="E12" s="18">
        <v>2</v>
      </c>
      <c r="F12" s="18" t="s">
        <v>505</v>
      </c>
      <c r="G12" s="18" t="s">
        <v>569</v>
      </c>
      <c r="H12" s="19" t="s">
        <v>571</v>
      </c>
      <c r="I12" s="20">
        <v>11999007</v>
      </c>
      <c r="J12" s="20" t="s">
        <v>268</v>
      </c>
      <c r="K12" s="20" t="s">
        <v>268</v>
      </c>
      <c r="L12" s="20" t="s">
        <v>268</v>
      </c>
      <c r="M12" s="18" t="s">
        <v>268</v>
      </c>
      <c r="N12" s="18" t="s">
        <v>737</v>
      </c>
      <c r="P12" s="39">
        <v>32</v>
      </c>
      <c r="Q12" s="39">
        <v>78</v>
      </c>
      <c r="R12" s="54">
        <f t="shared" si="2"/>
        <v>99</v>
      </c>
      <c r="S12" s="54" t="str">
        <f t="shared" si="0"/>
        <v/>
      </c>
      <c r="T12" s="54" t="str">
        <f t="shared" si="0"/>
        <v/>
      </c>
      <c r="U12" s="54" t="str">
        <f t="shared" si="0"/>
        <v/>
      </c>
      <c r="V12" s="39" t="s">
        <v>268</v>
      </c>
      <c r="W12" s="39" t="str">
        <f t="shared" si="1"/>
        <v>11999007</v>
      </c>
      <c r="X12" s="39" t="str">
        <f t="shared" si="1"/>
        <v/>
      </c>
      <c r="Y12" s="39" t="str">
        <f t="shared" si="1"/>
        <v/>
      </c>
      <c r="Z12" s="39" t="str">
        <f t="shared" si="1"/>
        <v/>
      </c>
      <c r="AA12" s="39" t="str">
        <f t="shared" si="1"/>
        <v/>
      </c>
    </row>
    <row r="13" spans="1:27" ht="16.5" customHeight="1" x14ac:dyDescent="0.15">
      <c r="A13" s="18" t="s">
        <v>556</v>
      </c>
      <c r="B13" s="18" t="s">
        <v>508</v>
      </c>
      <c r="C13" s="18" t="s">
        <v>738</v>
      </c>
      <c r="D13" s="18" t="s">
        <v>704</v>
      </c>
      <c r="E13" s="18">
        <v>1</v>
      </c>
      <c r="F13" s="18" t="s">
        <v>505</v>
      </c>
      <c r="G13" s="18" t="s">
        <v>51</v>
      </c>
      <c r="H13" s="19" t="s">
        <v>739</v>
      </c>
      <c r="I13" s="20">
        <v>11999022</v>
      </c>
      <c r="J13" s="20">
        <v>11999023</v>
      </c>
      <c r="K13" s="20" t="s">
        <v>268</v>
      </c>
      <c r="L13" s="20" t="s">
        <v>268</v>
      </c>
      <c r="M13" s="18" t="s">
        <v>268</v>
      </c>
      <c r="N13" s="18" t="s">
        <v>740</v>
      </c>
      <c r="P13" s="39">
        <v>33</v>
      </c>
      <c r="Q13" s="39">
        <v>77</v>
      </c>
      <c r="R13" s="54">
        <f t="shared" si="2"/>
        <v>99</v>
      </c>
      <c r="S13" s="54">
        <f t="shared" si="0"/>
        <v>99</v>
      </c>
      <c r="T13" s="54" t="str">
        <f t="shared" si="0"/>
        <v/>
      </c>
      <c r="U13" s="54" t="str">
        <f t="shared" si="0"/>
        <v/>
      </c>
      <c r="V13" s="39" t="s">
        <v>268</v>
      </c>
      <c r="W13" s="39" t="str">
        <f t="shared" si="1"/>
        <v>11999022</v>
      </c>
      <c r="X13" s="39" t="str">
        <f t="shared" si="1"/>
        <v>11999023</v>
      </c>
      <c r="Y13" s="39" t="str">
        <f t="shared" si="1"/>
        <v/>
      </c>
      <c r="Z13" s="39" t="str">
        <f t="shared" si="1"/>
        <v/>
      </c>
      <c r="AA13" s="39" t="str">
        <f t="shared" si="1"/>
        <v/>
      </c>
    </row>
    <row r="14" spans="1:27" ht="16.5" customHeight="1" x14ac:dyDescent="0.15">
      <c r="A14" s="18" t="s">
        <v>168</v>
      </c>
      <c r="B14" s="18" t="s">
        <v>741</v>
      </c>
      <c r="C14" s="18" t="s">
        <v>742</v>
      </c>
      <c r="D14" s="18" t="s">
        <v>538</v>
      </c>
      <c r="E14" s="18">
        <v>2</v>
      </c>
      <c r="F14" s="18" t="s">
        <v>743</v>
      </c>
      <c r="G14" s="18" t="s">
        <v>712</v>
      </c>
      <c r="H14" s="19" t="s">
        <v>744</v>
      </c>
      <c r="I14" s="20" t="s">
        <v>268</v>
      </c>
      <c r="J14" s="20" t="s">
        <v>268</v>
      </c>
      <c r="K14" s="20" t="s">
        <v>268</v>
      </c>
      <c r="L14" s="20" t="s">
        <v>268</v>
      </c>
      <c r="M14" s="18" t="s">
        <v>268</v>
      </c>
      <c r="N14" s="18" t="s">
        <v>745</v>
      </c>
      <c r="P14" s="39">
        <v>34</v>
      </c>
      <c r="Q14" s="39">
        <v>76</v>
      </c>
      <c r="R14" s="54" t="str">
        <f t="shared" si="2"/>
        <v/>
      </c>
      <c r="S14" s="54" t="str">
        <f t="shared" si="0"/>
        <v/>
      </c>
      <c r="T14" s="54" t="str">
        <f t="shared" si="0"/>
        <v/>
      </c>
      <c r="U14" s="54" t="str">
        <f t="shared" si="0"/>
        <v/>
      </c>
      <c r="V14" s="39" t="s">
        <v>268</v>
      </c>
      <c r="W14" s="39" t="str">
        <f t="shared" si="1"/>
        <v/>
      </c>
      <c r="X14" s="39" t="str">
        <f t="shared" si="1"/>
        <v/>
      </c>
      <c r="Y14" s="39" t="str">
        <f t="shared" si="1"/>
        <v/>
      </c>
      <c r="Z14" s="39" t="str">
        <f t="shared" si="1"/>
        <v/>
      </c>
      <c r="AA14" s="39" t="str">
        <f t="shared" si="1"/>
        <v/>
      </c>
    </row>
    <row r="15" spans="1:27" ht="16.5" customHeight="1" x14ac:dyDescent="0.15">
      <c r="A15" s="18" t="s">
        <v>746</v>
      </c>
      <c r="B15" s="18" t="s">
        <v>508</v>
      </c>
      <c r="C15" s="18" t="s">
        <v>551</v>
      </c>
      <c r="D15" s="18" t="s">
        <v>701</v>
      </c>
      <c r="E15" s="18">
        <v>2</v>
      </c>
      <c r="F15" s="18" t="s">
        <v>743</v>
      </c>
      <c r="G15" s="18" t="s">
        <v>712</v>
      </c>
      <c r="H15" s="19" t="s">
        <v>747</v>
      </c>
      <c r="I15" s="20" t="s">
        <v>268</v>
      </c>
      <c r="J15" s="20" t="s">
        <v>268</v>
      </c>
      <c r="K15" s="20" t="s">
        <v>268</v>
      </c>
      <c r="L15" s="20" t="s">
        <v>268</v>
      </c>
      <c r="M15" s="18" t="s">
        <v>268</v>
      </c>
      <c r="N15" s="18" t="s">
        <v>748</v>
      </c>
      <c r="P15" s="39">
        <v>41</v>
      </c>
      <c r="Q15" s="39">
        <v>69</v>
      </c>
      <c r="R15" s="54" t="str">
        <f t="shared" si="2"/>
        <v/>
      </c>
      <c r="S15" s="54" t="str">
        <f t="shared" si="0"/>
        <v/>
      </c>
      <c r="T15" s="54" t="str">
        <f t="shared" si="0"/>
        <v/>
      </c>
      <c r="U15" s="54" t="str">
        <f t="shared" si="0"/>
        <v/>
      </c>
      <c r="V15" s="39" t="s">
        <v>268</v>
      </c>
      <c r="W15" s="39" t="str">
        <f t="shared" si="1"/>
        <v/>
      </c>
      <c r="X15" s="39" t="str">
        <f t="shared" si="1"/>
        <v/>
      </c>
      <c r="Y15" s="39" t="str">
        <f t="shared" si="1"/>
        <v/>
      </c>
      <c r="Z15" s="39" t="str">
        <f t="shared" si="1"/>
        <v/>
      </c>
      <c r="AA15" s="39" t="str">
        <f t="shared" si="1"/>
        <v/>
      </c>
    </row>
    <row r="16" spans="1:27" ht="16.5" customHeight="1" x14ac:dyDescent="0.15">
      <c r="A16" s="18" t="s">
        <v>749</v>
      </c>
      <c r="B16" s="18" t="s">
        <v>508</v>
      </c>
      <c r="C16" s="18" t="s">
        <v>742</v>
      </c>
      <c r="D16" s="18" t="s">
        <v>701</v>
      </c>
      <c r="E16" s="18">
        <v>2</v>
      </c>
      <c r="F16" s="18" t="s">
        <v>743</v>
      </c>
      <c r="G16" s="18" t="s">
        <v>712</v>
      </c>
      <c r="H16" s="19" t="s">
        <v>510</v>
      </c>
      <c r="I16" s="20" t="s">
        <v>268</v>
      </c>
      <c r="J16" s="20" t="s">
        <v>268</v>
      </c>
      <c r="K16" s="20" t="s">
        <v>268</v>
      </c>
      <c r="L16" s="20" t="s">
        <v>268</v>
      </c>
      <c r="M16" s="18" t="s">
        <v>268</v>
      </c>
      <c r="N16" s="18" t="s">
        <v>750</v>
      </c>
      <c r="P16" s="39">
        <v>42</v>
      </c>
      <c r="Q16" s="39">
        <v>68</v>
      </c>
      <c r="R16" s="54" t="str">
        <f t="shared" si="2"/>
        <v/>
      </c>
      <c r="S16" s="54" t="str">
        <f t="shared" si="0"/>
        <v/>
      </c>
      <c r="T16" s="54" t="str">
        <f t="shared" si="0"/>
        <v/>
      </c>
      <c r="U16" s="54" t="str">
        <f t="shared" si="0"/>
        <v/>
      </c>
      <c r="V16" s="39" t="s">
        <v>268</v>
      </c>
      <c r="W16" s="39" t="str">
        <f t="shared" si="1"/>
        <v/>
      </c>
      <c r="X16" s="39" t="str">
        <f t="shared" si="1"/>
        <v/>
      </c>
      <c r="Y16" s="39" t="str">
        <f t="shared" si="1"/>
        <v/>
      </c>
      <c r="Z16" s="39" t="str">
        <f t="shared" si="1"/>
        <v/>
      </c>
      <c r="AA16" s="39" t="str">
        <f t="shared" si="1"/>
        <v/>
      </c>
    </row>
    <row r="17" spans="1:27" ht="16.5" customHeight="1" x14ac:dyDescent="0.15">
      <c r="A17" s="18" t="s">
        <v>751</v>
      </c>
      <c r="B17" s="18" t="s">
        <v>710</v>
      </c>
      <c r="C17" s="18" t="s">
        <v>742</v>
      </c>
      <c r="D17" s="18" t="s">
        <v>704</v>
      </c>
      <c r="E17" s="18">
        <v>2</v>
      </c>
      <c r="F17" s="18" t="s">
        <v>752</v>
      </c>
      <c r="G17" s="18" t="s">
        <v>569</v>
      </c>
      <c r="H17" s="19" t="s">
        <v>510</v>
      </c>
      <c r="I17" s="20" t="s">
        <v>268</v>
      </c>
      <c r="J17" s="20" t="s">
        <v>268</v>
      </c>
      <c r="K17" s="20" t="s">
        <v>268</v>
      </c>
      <c r="L17" s="20" t="s">
        <v>268</v>
      </c>
      <c r="M17" s="18" t="s">
        <v>268</v>
      </c>
      <c r="N17" s="18" t="s">
        <v>557</v>
      </c>
      <c r="P17" s="39">
        <v>43</v>
      </c>
      <c r="Q17" s="39">
        <v>67</v>
      </c>
      <c r="R17" s="54" t="str">
        <f t="shared" si="2"/>
        <v/>
      </c>
      <c r="S17" s="54" t="str">
        <f t="shared" si="0"/>
        <v/>
      </c>
      <c r="T17" s="54" t="str">
        <f t="shared" si="0"/>
        <v/>
      </c>
      <c r="U17" s="54" t="str">
        <f t="shared" si="0"/>
        <v/>
      </c>
      <c r="V17" s="39" t="s">
        <v>268</v>
      </c>
      <c r="W17" s="39" t="str">
        <f t="shared" si="1"/>
        <v/>
      </c>
      <c r="X17" s="39" t="str">
        <f t="shared" si="1"/>
        <v/>
      </c>
      <c r="Y17" s="39" t="str">
        <f t="shared" si="1"/>
        <v/>
      </c>
      <c r="Z17" s="39" t="str">
        <f t="shared" si="1"/>
        <v/>
      </c>
      <c r="AA17" s="39" t="str">
        <f t="shared" si="1"/>
        <v/>
      </c>
    </row>
    <row r="18" spans="1:27" ht="16.5" customHeight="1" x14ac:dyDescent="0.15">
      <c r="A18" s="18" t="s">
        <v>558</v>
      </c>
      <c r="B18" s="18" t="s">
        <v>753</v>
      </c>
      <c r="C18" s="18" t="s">
        <v>754</v>
      </c>
      <c r="D18" s="18" t="s">
        <v>704</v>
      </c>
      <c r="E18" s="18">
        <v>2</v>
      </c>
      <c r="F18" s="18" t="s">
        <v>715</v>
      </c>
      <c r="G18" s="18" t="s">
        <v>730</v>
      </c>
      <c r="H18" s="19" t="s">
        <v>512</v>
      </c>
      <c r="I18" s="20">
        <v>11780101</v>
      </c>
      <c r="J18" s="20">
        <v>11780102</v>
      </c>
      <c r="K18" s="20" t="s">
        <v>268</v>
      </c>
      <c r="L18" s="20" t="s">
        <v>268</v>
      </c>
      <c r="M18" s="18" t="s">
        <v>268</v>
      </c>
      <c r="N18" s="18" t="s">
        <v>755</v>
      </c>
      <c r="P18" s="39">
        <v>44</v>
      </c>
      <c r="Q18" s="39">
        <v>66</v>
      </c>
      <c r="R18" s="54">
        <f t="shared" si="2"/>
        <v>78</v>
      </c>
      <c r="S18" s="54">
        <f t="shared" si="2"/>
        <v>78</v>
      </c>
      <c r="T18" s="54" t="str">
        <f t="shared" si="2"/>
        <v/>
      </c>
      <c r="U18" s="54" t="str">
        <f t="shared" si="2"/>
        <v/>
      </c>
      <c r="V18" s="39" t="s">
        <v>268</v>
      </c>
      <c r="W18" s="39" t="str">
        <f t="shared" si="1"/>
        <v>11780101</v>
      </c>
      <c r="X18" s="39" t="str">
        <f t="shared" si="1"/>
        <v>11780102</v>
      </c>
      <c r="Y18" s="39" t="str">
        <f t="shared" si="1"/>
        <v/>
      </c>
      <c r="Z18" s="39" t="str">
        <f t="shared" si="1"/>
        <v/>
      </c>
      <c r="AA18" s="39" t="str">
        <f t="shared" si="1"/>
        <v/>
      </c>
    </row>
    <row r="19" spans="1:27" ht="16.5" customHeight="1" x14ac:dyDescent="0.15">
      <c r="A19" s="18" t="s">
        <v>756</v>
      </c>
      <c r="B19" s="18" t="s">
        <v>757</v>
      </c>
      <c r="C19" s="18" t="s">
        <v>758</v>
      </c>
      <c r="D19" s="18" t="s">
        <v>577</v>
      </c>
      <c r="E19" s="18">
        <v>3</v>
      </c>
      <c r="F19" s="18" t="s">
        <v>705</v>
      </c>
      <c r="G19" s="18" t="s">
        <v>539</v>
      </c>
      <c r="H19" s="19" t="s">
        <v>714</v>
      </c>
      <c r="I19" s="20">
        <v>11980401</v>
      </c>
      <c r="J19" s="20">
        <v>11980402</v>
      </c>
      <c r="K19" s="20">
        <v>11999535</v>
      </c>
      <c r="L19" s="20" t="s">
        <v>268</v>
      </c>
      <c r="M19" s="18" t="s">
        <v>268</v>
      </c>
      <c r="N19" s="18" t="s">
        <v>559</v>
      </c>
      <c r="P19" s="39">
        <v>99</v>
      </c>
      <c r="Q19" s="39">
        <v>99</v>
      </c>
      <c r="R19" s="54">
        <f t="shared" si="2"/>
        <v>98</v>
      </c>
      <c r="S19" s="54">
        <f>IF(K19="","",VALUE(MID(K19,3,2)))</f>
        <v>99</v>
      </c>
      <c r="T19" s="54" t="e">
        <f>IF(#REF!="","",VALUE(MID(#REF!,3,2)))</f>
        <v>#REF!</v>
      </c>
      <c r="U19" s="54" t="str">
        <f t="shared" si="2"/>
        <v/>
      </c>
      <c r="V19" s="39" t="s">
        <v>268</v>
      </c>
      <c r="W19" s="39" t="str">
        <f t="shared" ref="W19:Y50" si="3">_xlfn.IFNA(REPLACE(I19,3,2,VLOOKUP(R19,$P:$Q,2,0)),"")</f>
        <v>11980401</v>
      </c>
      <c r="X19" s="39" t="str">
        <f>_xlfn.IFNA(REPLACE(K19,3,2,VLOOKUP(S19,$P:$Q,2,0)),"")</f>
        <v>11999535</v>
      </c>
      <c r="Y19" s="39" t="e">
        <f>_xlfn.IFNA(REPLACE(#REF!,3,2,VLOOKUP(T19,$P:$Q,2,0)),"")</f>
        <v>#REF!</v>
      </c>
      <c r="Z19" s="39" t="str">
        <f t="shared" ref="Z19:AA50" si="4">_xlfn.IFNA(REPLACE(L19,3,2,VLOOKUP(U19,$P:$Q,2,0)),"")</f>
        <v/>
      </c>
      <c r="AA19" s="39" t="str">
        <f t="shared" si="4"/>
        <v/>
      </c>
    </row>
    <row r="20" spans="1:27" ht="16.5" customHeight="1" x14ac:dyDescent="0.15">
      <c r="A20" s="18" t="s">
        <v>560</v>
      </c>
      <c r="B20" s="18" t="s">
        <v>508</v>
      </c>
      <c r="C20" s="18" t="s">
        <v>759</v>
      </c>
      <c r="D20" s="18" t="s">
        <v>538</v>
      </c>
      <c r="E20" s="18">
        <v>3</v>
      </c>
      <c r="F20" s="18" t="s">
        <v>743</v>
      </c>
      <c r="G20" s="18" t="s">
        <v>569</v>
      </c>
      <c r="H20" s="19" t="s">
        <v>571</v>
      </c>
      <c r="I20" s="20">
        <v>11996003</v>
      </c>
      <c r="J20" s="20" t="s">
        <v>268</v>
      </c>
      <c r="K20" s="20" t="s">
        <v>268</v>
      </c>
      <c r="L20" s="20" t="s">
        <v>268</v>
      </c>
      <c r="M20" s="18" t="s">
        <v>268</v>
      </c>
      <c r="N20" s="18" t="s">
        <v>760</v>
      </c>
      <c r="P20" s="39">
        <v>98</v>
      </c>
      <c r="Q20" s="39">
        <v>98</v>
      </c>
      <c r="R20" s="54">
        <f t="shared" si="2"/>
        <v>99</v>
      </c>
      <c r="S20" s="54" t="str">
        <f t="shared" si="2"/>
        <v/>
      </c>
      <c r="T20" s="54" t="str">
        <f t="shared" si="2"/>
        <v/>
      </c>
      <c r="U20" s="54" t="str">
        <f t="shared" si="2"/>
        <v/>
      </c>
      <c r="V20" s="39" t="s">
        <v>268</v>
      </c>
      <c r="W20" s="39" t="str">
        <f t="shared" si="3"/>
        <v>11996003</v>
      </c>
      <c r="X20" s="39" t="str">
        <f t="shared" si="3"/>
        <v/>
      </c>
      <c r="Y20" s="39" t="str">
        <f t="shared" si="3"/>
        <v/>
      </c>
      <c r="Z20" s="39" t="str">
        <f t="shared" si="4"/>
        <v/>
      </c>
      <c r="AA20" s="39" t="str">
        <f t="shared" si="4"/>
        <v/>
      </c>
    </row>
    <row r="21" spans="1:27" ht="16.5" customHeight="1" x14ac:dyDescent="0.15">
      <c r="A21" s="18" t="s">
        <v>761</v>
      </c>
      <c r="B21" s="18" t="s">
        <v>561</v>
      </c>
      <c r="C21" s="18" t="s">
        <v>762</v>
      </c>
      <c r="D21" s="18" t="s">
        <v>704</v>
      </c>
      <c r="E21" s="18">
        <v>3</v>
      </c>
      <c r="F21" s="18" t="s">
        <v>752</v>
      </c>
      <c r="G21" s="18" t="s">
        <v>763</v>
      </c>
      <c r="H21" s="19" t="s">
        <v>562</v>
      </c>
      <c r="I21" s="20">
        <v>11860401</v>
      </c>
      <c r="J21" s="20">
        <v>11860402</v>
      </c>
      <c r="K21" s="20">
        <v>11860403</v>
      </c>
      <c r="L21" s="20" t="s">
        <v>268</v>
      </c>
      <c r="M21" s="18" t="s">
        <v>268</v>
      </c>
      <c r="N21" s="18" t="s">
        <v>764</v>
      </c>
      <c r="P21" s="39">
        <v>97</v>
      </c>
      <c r="Q21" s="39">
        <v>97</v>
      </c>
      <c r="R21" s="54">
        <f t="shared" si="2"/>
        <v>86</v>
      </c>
      <c r="S21" s="54">
        <f t="shared" si="2"/>
        <v>86</v>
      </c>
      <c r="T21" s="54">
        <f t="shared" si="2"/>
        <v>86</v>
      </c>
      <c r="U21" s="54" t="str">
        <f t="shared" si="2"/>
        <v/>
      </c>
      <c r="V21" s="39" t="s">
        <v>268</v>
      </c>
      <c r="W21" s="39" t="str">
        <f t="shared" si="3"/>
        <v>11860401</v>
      </c>
      <c r="X21" s="39" t="str">
        <f t="shared" si="3"/>
        <v>11860402</v>
      </c>
      <c r="Y21" s="39" t="str">
        <f t="shared" si="3"/>
        <v>11860403</v>
      </c>
      <c r="Z21" s="39" t="str">
        <f t="shared" si="4"/>
        <v/>
      </c>
      <c r="AA21" s="39" t="str">
        <f t="shared" si="4"/>
        <v/>
      </c>
    </row>
    <row r="22" spans="1:27" ht="16.5" customHeight="1" x14ac:dyDescent="0.15">
      <c r="A22" s="18" t="s">
        <v>765</v>
      </c>
      <c r="B22" s="18" t="s">
        <v>766</v>
      </c>
      <c r="C22" s="18" t="s">
        <v>767</v>
      </c>
      <c r="D22" s="18" t="s">
        <v>538</v>
      </c>
      <c r="E22" s="18">
        <v>3</v>
      </c>
      <c r="F22" s="18" t="s">
        <v>505</v>
      </c>
      <c r="G22" s="18" t="s">
        <v>49</v>
      </c>
      <c r="H22" s="19" t="s">
        <v>768</v>
      </c>
      <c r="I22" s="20" t="s">
        <v>268</v>
      </c>
      <c r="J22" s="20" t="s">
        <v>268</v>
      </c>
      <c r="K22" s="20" t="s">
        <v>268</v>
      </c>
      <c r="L22" s="20" t="s">
        <v>268</v>
      </c>
      <c r="M22" s="18" t="s">
        <v>268</v>
      </c>
      <c r="N22" s="18" t="s">
        <v>764</v>
      </c>
      <c r="P22" s="39">
        <v>96</v>
      </c>
      <c r="Q22" s="39">
        <v>96</v>
      </c>
      <c r="R22" s="54" t="str">
        <f t="shared" si="2"/>
        <v/>
      </c>
      <c r="S22" s="54" t="str">
        <f t="shared" si="2"/>
        <v/>
      </c>
      <c r="T22" s="54" t="str">
        <f t="shared" si="2"/>
        <v/>
      </c>
      <c r="U22" s="54" t="str">
        <f t="shared" si="2"/>
        <v/>
      </c>
      <c r="V22" s="39" t="s">
        <v>268</v>
      </c>
      <c r="W22" s="39" t="str">
        <f t="shared" si="3"/>
        <v/>
      </c>
      <c r="X22" s="39" t="str">
        <f t="shared" si="3"/>
        <v/>
      </c>
      <c r="Y22" s="39" t="str">
        <f t="shared" si="3"/>
        <v/>
      </c>
      <c r="Z22" s="39" t="str">
        <f t="shared" si="4"/>
        <v/>
      </c>
      <c r="AA22" s="39" t="str">
        <f t="shared" si="4"/>
        <v/>
      </c>
    </row>
    <row r="23" spans="1:27" ht="16.5" customHeight="1" x14ac:dyDescent="0.15">
      <c r="A23" s="18" t="s">
        <v>769</v>
      </c>
      <c r="B23" s="18" t="s">
        <v>561</v>
      </c>
      <c r="C23" s="18" t="s">
        <v>770</v>
      </c>
      <c r="D23" s="18" t="s">
        <v>704</v>
      </c>
      <c r="E23" s="18">
        <v>3</v>
      </c>
      <c r="F23" s="18" t="s">
        <v>505</v>
      </c>
      <c r="G23" s="18" t="s">
        <v>49</v>
      </c>
      <c r="H23" s="19" t="s">
        <v>771</v>
      </c>
      <c r="I23" s="20"/>
      <c r="J23" s="20"/>
      <c r="K23" s="20"/>
      <c r="L23" s="20"/>
      <c r="M23" s="18"/>
      <c r="N23" s="18" t="s">
        <v>764</v>
      </c>
      <c r="P23" s="39">
        <v>96</v>
      </c>
      <c r="Q23" s="39">
        <v>96</v>
      </c>
      <c r="R23" s="54" t="str">
        <f t="shared" si="2"/>
        <v/>
      </c>
      <c r="S23" s="54" t="str">
        <f t="shared" si="2"/>
        <v/>
      </c>
      <c r="T23" s="54" t="str">
        <f t="shared" si="2"/>
        <v/>
      </c>
      <c r="U23" s="54" t="str">
        <f t="shared" si="2"/>
        <v/>
      </c>
      <c r="V23" s="39" t="s">
        <v>268</v>
      </c>
      <c r="W23" s="39" t="str">
        <f t="shared" si="3"/>
        <v/>
      </c>
      <c r="X23" s="39" t="str">
        <f t="shared" si="3"/>
        <v/>
      </c>
      <c r="Y23" s="39" t="str">
        <f t="shared" si="3"/>
        <v/>
      </c>
      <c r="Z23" s="39" t="str">
        <f t="shared" si="4"/>
        <v/>
      </c>
      <c r="AA23" s="39" t="str">
        <f t="shared" si="4"/>
        <v/>
      </c>
    </row>
    <row r="24" spans="1:27" ht="16.5" customHeight="1" x14ac:dyDescent="0.15">
      <c r="A24" s="18" t="s">
        <v>772</v>
      </c>
      <c r="B24" s="18" t="s">
        <v>741</v>
      </c>
      <c r="C24" s="18" t="s">
        <v>742</v>
      </c>
      <c r="D24" s="18" t="s">
        <v>538</v>
      </c>
      <c r="E24" s="18">
        <v>2</v>
      </c>
      <c r="F24" s="18" t="s">
        <v>724</v>
      </c>
      <c r="G24" s="18" t="s">
        <v>569</v>
      </c>
      <c r="H24" s="19" t="s">
        <v>510</v>
      </c>
      <c r="I24" s="20" t="s">
        <v>268</v>
      </c>
      <c r="J24" s="20" t="s">
        <v>268</v>
      </c>
      <c r="K24" s="20" t="s">
        <v>268</v>
      </c>
      <c r="L24" s="20" t="s">
        <v>268</v>
      </c>
      <c r="M24" s="18" t="s">
        <v>268</v>
      </c>
      <c r="N24" s="18" t="s">
        <v>773</v>
      </c>
      <c r="P24" s="39">
        <v>89</v>
      </c>
      <c r="Q24" s="39">
        <v>89</v>
      </c>
      <c r="R24" s="54" t="str">
        <f t="shared" si="2"/>
        <v/>
      </c>
      <c r="S24" s="54" t="str">
        <f t="shared" si="2"/>
        <v/>
      </c>
      <c r="T24" s="54" t="str">
        <f t="shared" si="2"/>
        <v/>
      </c>
      <c r="U24" s="54" t="str">
        <f t="shared" si="2"/>
        <v/>
      </c>
      <c r="V24" s="39" t="s">
        <v>268</v>
      </c>
      <c r="W24" s="39" t="str">
        <f t="shared" si="3"/>
        <v/>
      </c>
      <c r="X24" s="39" t="str">
        <f t="shared" si="3"/>
        <v/>
      </c>
      <c r="Y24" s="39" t="str">
        <f t="shared" si="3"/>
        <v/>
      </c>
      <c r="Z24" s="39" t="str">
        <f t="shared" si="4"/>
        <v/>
      </c>
      <c r="AA24" s="39" t="str">
        <f t="shared" si="4"/>
        <v/>
      </c>
    </row>
    <row r="25" spans="1:27" ht="16.5" customHeight="1" x14ac:dyDescent="0.15">
      <c r="A25" s="18" t="s">
        <v>774</v>
      </c>
      <c r="B25" s="18" t="s">
        <v>741</v>
      </c>
      <c r="C25" s="18" t="s">
        <v>568</v>
      </c>
      <c r="D25" s="18" t="s">
        <v>701</v>
      </c>
      <c r="E25" s="18">
        <v>3</v>
      </c>
      <c r="F25" s="18" t="s">
        <v>715</v>
      </c>
      <c r="G25" s="18" t="s">
        <v>49</v>
      </c>
      <c r="H25" s="19" t="s">
        <v>714</v>
      </c>
      <c r="I25" s="20">
        <v>11999024</v>
      </c>
      <c r="J25" s="20">
        <v>11999025</v>
      </c>
      <c r="K25" s="20" t="s">
        <v>268</v>
      </c>
      <c r="L25" s="20" t="s">
        <v>268</v>
      </c>
      <c r="M25" s="18" t="s">
        <v>268</v>
      </c>
      <c r="N25" s="18" t="s">
        <v>775</v>
      </c>
      <c r="P25" s="39">
        <v>88</v>
      </c>
      <c r="Q25" s="39">
        <v>88</v>
      </c>
      <c r="R25" s="54">
        <f t="shared" si="2"/>
        <v>99</v>
      </c>
      <c r="S25" s="54">
        <f t="shared" si="2"/>
        <v>99</v>
      </c>
      <c r="T25" s="54" t="str">
        <f t="shared" si="2"/>
        <v/>
      </c>
      <c r="U25" s="54" t="str">
        <f t="shared" si="2"/>
        <v/>
      </c>
      <c r="V25" s="39" t="s">
        <v>268</v>
      </c>
      <c r="W25" s="39" t="str">
        <f t="shared" si="3"/>
        <v>11999024</v>
      </c>
      <c r="X25" s="39" t="str">
        <f t="shared" si="3"/>
        <v>11999025</v>
      </c>
      <c r="Y25" s="39" t="str">
        <f t="shared" si="3"/>
        <v/>
      </c>
      <c r="Z25" s="39" t="str">
        <f t="shared" si="4"/>
        <v/>
      </c>
      <c r="AA25" s="39" t="str">
        <f t="shared" si="4"/>
        <v/>
      </c>
    </row>
    <row r="26" spans="1:27" ht="16.5" customHeight="1" x14ac:dyDescent="0.15">
      <c r="A26" s="18" t="s">
        <v>417</v>
      </c>
      <c r="B26" s="18" t="s">
        <v>776</v>
      </c>
      <c r="C26" s="18" t="s">
        <v>563</v>
      </c>
      <c r="D26" s="18" t="s">
        <v>538</v>
      </c>
      <c r="E26" s="18">
        <v>2</v>
      </c>
      <c r="F26" s="18" t="s">
        <v>532</v>
      </c>
      <c r="G26" s="18" t="s">
        <v>49</v>
      </c>
      <c r="H26" s="19" t="s">
        <v>564</v>
      </c>
      <c r="I26" s="20">
        <v>11960501</v>
      </c>
      <c r="J26" s="20">
        <v>11960502</v>
      </c>
      <c r="K26" s="20">
        <v>11960503</v>
      </c>
      <c r="L26" s="20">
        <v>11960504</v>
      </c>
      <c r="M26" s="18" t="s">
        <v>268</v>
      </c>
      <c r="N26" s="18" t="s">
        <v>565</v>
      </c>
      <c r="P26" s="39">
        <v>87</v>
      </c>
      <c r="Q26" s="39">
        <v>87</v>
      </c>
      <c r="R26" s="54">
        <f t="shared" si="2"/>
        <v>96</v>
      </c>
      <c r="S26" s="54">
        <f t="shared" si="2"/>
        <v>96</v>
      </c>
      <c r="T26" s="54">
        <f t="shared" si="2"/>
        <v>96</v>
      </c>
      <c r="U26" s="54">
        <f t="shared" si="2"/>
        <v>96</v>
      </c>
      <c r="V26" s="39" t="s">
        <v>268</v>
      </c>
      <c r="W26" s="39" t="str">
        <f t="shared" si="3"/>
        <v>11960501</v>
      </c>
      <c r="X26" s="39" t="str">
        <f t="shared" si="3"/>
        <v>11960502</v>
      </c>
      <c r="Y26" s="39" t="str">
        <f t="shared" si="3"/>
        <v>11960503</v>
      </c>
      <c r="Z26" s="39" t="str">
        <f t="shared" si="4"/>
        <v>11960504</v>
      </c>
      <c r="AA26" s="39" t="str">
        <f t="shared" si="4"/>
        <v/>
      </c>
    </row>
    <row r="27" spans="1:27" ht="16.5" customHeight="1" x14ac:dyDescent="0.15">
      <c r="A27" s="18" t="s">
        <v>777</v>
      </c>
      <c r="B27" s="18" t="s">
        <v>778</v>
      </c>
      <c r="C27" s="18" t="s">
        <v>779</v>
      </c>
      <c r="D27" s="18" t="s">
        <v>704</v>
      </c>
      <c r="E27" s="18">
        <v>2</v>
      </c>
      <c r="F27" s="18" t="s">
        <v>705</v>
      </c>
      <c r="G27" s="18" t="s">
        <v>720</v>
      </c>
      <c r="H27" s="19" t="s">
        <v>780</v>
      </c>
      <c r="I27" s="20">
        <v>11860201</v>
      </c>
      <c r="J27" s="20">
        <v>11999531</v>
      </c>
      <c r="K27" s="20">
        <v>11999534</v>
      </c>
      <c r="L27" s="20">
        <v>11860204</v>
      </c>
      <c r="M27" s="18" t="s">
        <v>268</v>
      </c>
      <c r="N27" s="18" t="s">
        <v>566</v>
      </c>
      <c r="P27" s="39">
        <v>86</v>
      </c>
      <c r="Q27" s="39">
        <v>86</v>
      </c>
      <c r="R27" s="54">
        <f t="shared" si="2"/>
        <v>86</v>
      </c>
      <c r="S27" s="54">
        <f t="shared" si="2"/>
        <v>99</v>
      </c>
      <c r="T27" s="54">
        <f t="shared" si="2"/>
        <v>99</v>
      </c>
      <c r="U27" s="54">
        <f t="shared" si="2"/>
        <v>86</v>
      </c>
      <c r="V27" s="39" t="s">
        <v>268</v>
      </c>
      <c r="W27" s="39" t="str">
        <f t="shared" si="3"/>
        <v>11860201</v>
      </c>
      <c r="X27" s="39" t="str">
        <f t="shared" si="3"/>
        <v>11999531</v>
      </c>
      <c r="Y27" s="39" t="str">
        <f t="shared" si="3"/>
        <v>11999534</v>
      </c>
      <c r="Z27" s="39" t="str">
        <f t="shared" si="4"/>
        <v>11860204</v>
      </c>
      <c r="AA27" s="39" t="str">
        <f t="shared" si="4"/>
        <v/>
      </c>
    </row>
    <row r="28" spans="1:27" ht="16.5" customHeight="1" x14ac:dyDescent="0.15">
      <c r="A28" s="18" t="s">
        <v>781</v>
      </c>
      <c r="B28" s="18" t="s">
        <v>778</v>
      </c>
      <c r="C28" s="18" t="s">
        <v>782</v>
      </c>
      <c r="D28" s="18" t="s">
        <v>538</v>
      </c>
      <c r="E28" s="18">
        <v>2</v>
      </c>
      <c r="F28" s="18" t="s">
        <v>711</v>
      </c>
      <c r="G28" s="18" t="s">
        <v>763</v>
      </c>
      <c r="H28" s="19" t="s">
        <v>780</v>
      </c>
      <c r="I28" s="20">
        <v>11860201</v>
      </c>
      <c r="J28" s="20">
        <v>11860202</v>
      </c>
      <c r="K28" s="20">
        <v>11999534</v>
      </c>
      <c r="L28" s="20">
        <v>11999032</v>
      </c>
      <c r="M28" s="18" t="s">
        <v>268</v>
      </c>
      <c r="N28" s="18" t="s">
        <v>783</v>
      </c>
      <c r="P28" s="39">
        <v>79</v>
      </c>
      <c r="Q28" s="39">
        <v>79</v>
      </c>
      <c r="R28" s="54">
        <f t="shared" si="2"/>
        <v>86</v>
      </c>
      <c r="S28" s="54">
        <f t="shared" si="2"/>
        <v>86</v>
      </c>
      <c r="T28" s="54">
        <f t="shared" si="2"/>
        <v>99</v>
      </c>
      <c r="U28" s="54">
        <f t="shared" si="2"/>
        <v>99</v>
      </c>
      <c r="V28" s="39" t="s">
        <v>268</v>
      </c>
      <c r="W28" s="39" t="str">
        <f t="shared" si="3"/>
        <v>11860201</v>
      </c>
      <c r="X28" s="39" t="str">
        <f t="shared" si="3"/>
        <v>11860202</v>
      </c>
      <c r="Y28" s="39" t="str">
        <f t="shared" si="3"/>
        <v>11999534</v>
      </c>
      <c r="Z28" s="39" t="str">
        <f t="shared" si="4"/>
        <v>11999032</v>
      </c>
      <c r="AA28" s="39" t="str">
        <f t="shared" si="4"/>
        <v/>
      </c>
    </row>
    <row r="29" spans="1:27" ht="16.5" customHeight="1" x14ac:dyDescent="0.15">
      <c r="A29" s="18" t="s">
        <v>784</v>
      </c>
      <c r="B29" s="18" t="s">
        <v>710</v>
      </c>
      <c r="C29" s="18" t="s">
        <v>568</v>
      </c>
      <c r="D29" s="18" t="s">
        <v>538</v>
      </c>
      <c r="E29" s="18">
        <v>4</v>
      </c>
      <c r="F29" s="18" t="s">
        <v>532</v>
      </c>
      <c r="G29" s="18" t="s">
        <v>730</v>
      </c>
      <c r="H29" s="19" t="s">
        <v>785</v>
      </c>
      <c r="I29" s="20">
        <v>11980501</v>
      </c>
      <c r="J29" s="20">
        <v>11980502</v>
      </c>
      <c r="K29" s="20" t="s">
        <v>268</v>
      </c>
      <c r="L29" s="20" t="s">
        <v>268</v>
      </c>
      <c r="M29" s="18" t="s">
        <v>268</v>
      </c>
      <c r="N29" s="18" t="s">
        <v>786</v>
      </c>
      <c r="P29" s="39">
        <v>78</v>
      </c>
      <c r="Q29" s="39">
        <v>78</v>
      </c>
      <c r="R29" s="54">
        <f t="shared" si="2"/>
        <v>98</v>
      </c>
      <c r="S29" s="54">
        <f t="shared" si="2"/>
        <v>98</v>
      </c>
      <c r="T29" s="54" t="str">
        <f t="shared" si="2"/>
        <v/>
      </c>
      <c r="U29" s="54" t="str">
        <f t="shared" si="2"/>
        <v/>
      </c>
      <c r="V29" s="39" t="s">
        <v>268</v>
      </c>
      <c r="W29" s="39" t="str">
        <f t="shared" si="3"/>
        <v>11980501</v>
      </c>
      <c r="X29" s="39" t="str">
        <f t="shared" si="3"/>
        <v>11980502</v>
      </c>
      <c r="Y29" s="39" t="str">
        <f t="shared" si="3"/>
        <v/>
      </c>
      <c r="Z29" s="39" t="str">
        <f t="shared" si="4"/>
        <v/>
      </c>
      <c r="AA29" s="39" t="str">
        <f t="shared" si="4"/>
        <v/>
      </c>
    </row>
    <row r="30" spans="1:27" ht="16.5" customHeight="1" x14ac:dyDescent="0.15">
      <c r="A30" s="18" t="s">
        <v>787</v>
      </c>
      <c r="B30" s="18" t="s">
        <v>508</v>
      </c>
      <c r="C30" s="18" t="s">
        <v>788</v>
      </c>
      <c r="D30" s="18" t="s">
        <v>704</v>
      </c>
      <c r="E30" s="18">
        <v>4</v>
      </c>
      <c r="F30" s="18" t="s">
        <v>711</v>
      </c>
      <c r="G30" s="18" t="s">
        <v>706</v>
      </c>
      <c r="H30" s="19" t="s">
        <v>789</v>
      </c>
      <c r="I30" s="20">
        <v>11999501</v>
      </c>
      <c r="J30" s="20">
        <v>11999502</v>
      </c>
      <c r="K30" s="20">
        <v>11999503</v>
      </c>
      <c r="L30" s="20" t="s">
        <v>268</v>
      </c>
      <c r="M30" s="18" t="s">
        <v>268</v>
      </c>
      <c r="N30" s="18" t="s">
        <v>790</v>
      </c>
      <c r="P30" s="39">
        <v>77</v>
      </c>
      <c r="Q30" s="39">
        <v>77</v>
      </c>
      <c r="R30" s="54">
        <f t="shared" si="2"/>
        <v>99</v>
      </c>
      <c r="S30" s="54">
        <f t="shared" si="2"/>
        <v>99</v>
      </c>
      <c r="T30" s="54">
        <f t="shared" si="2"/>
        <v>99</v>
      </c>
      <c r="U30" s="54" t="str">
        <f t="shared" si="2"/>
        <v/>
      </c>
      <c r="V30" s="39" t="s">
        <v>268</v>
      </c>
      <c r="W30" s="39" t="str">
        <f t="shared" si="3"/>
        <v>11999501</v>
      </c>
      <c r="X30" s="39" t="str">
        <f t="shared" si="3"/>
        <v>11999502</v>
      </c>
      <c r="Y30" s="39" t="str">
        <f t="shared" si="3"/>
        <v>11999503</v>
      </c>
      <c r="Z30" s="39" t="str">
        <f t="shared" si="4"/>
        <v/>
      </c>
      <c r="AA30" s="39" t="str">
        <f t="shared" si="4"/>
        <v/>
      </c>
    </row>
    <row r="31" spans="1:27" ht="16.5" customHeight="1" x14ac:dyDescent="0.15">
      <c r="A31" s="18" t="s">
        <v>514</v>
      </c>
      <c r="B31" s="18" t="s">
        <v>710</v>
      </c>
      <c r="C31" s="18" t="s">
        <v>738</v>
      </c>
      <c r="D31" s="18" t="s">
        <v>538</v>
      </c>
      <c r="E31" s="18">
        <v>2</v>
      </c>
      <c r="F31" s="18" t="s">
        <v>724</v>
      </c>
      <c r="G31" s="18" t="s">
        <v>569</v>
      </c>
      <c r="H31" s="19" t="s">
        <v>744</v>
      </c>
      <c r="I31" s="20" t="s">
        <v>268</v>
      </c>
      <c r="J31" s="20" t="s">
        <v>268</v>
      </c>
      <c r="K31" s="20" t="s">
        <v>268</v>
      </c>
      <c r="L31" s="20" t="s">
        <v>268</v>
      </c>
      <c r="M31" s="18" t="s">
        <v>268</v>
      </c>
      <c r="N31" s="18" t="s">
        <v>791</v>
      </c>
      <c r="P31" s="39">
        <v>76</v>
      </c>
      <c r="Q31" s="39">
        <v>76</v>
      </c>
      <c r="R31" s="54" t="str">
        <f t="shared" si="2"/>
        <v/>
      </c>
      <c r="S31" s="54" t="str">
        <f t="shared" si="2"/>
        <v/>
      </c>
      <c r="T31" s="54" t="str">
        <f t="shared" si="2"/>
        <v/>
      </c>
      <c r="U31" s="54" t="str">
        <f t="shared" si="2"/>
        <v/>
      </c>
      <c r="V31" s="39" t="s">
        <v>268</v>
      </c>
      <c r="W31" s="39" t="str">
        <f t="shared" si="3"/>
        <v/>
      </c>
      <c r="X31" s="39" t="str">
        <f t="shared" si="3"/>
        <v/>
      </c>
      <c r="Y31" s="39" t="str">
        <f t="shared" si="3"/>
        <v/>
      </c>
      <c r="Z31" s="39" t="str">
        <f t="shared" si="4"/>
        <v/>
      </c>
      <c r="AA31" s="39" t="str">
        <f t="shared" si="4"/>
        <v/>
      </c>
    </row>
    <row r="32" spans="1:27" ht="16.5" customHeight="1" x14ac:dyDescent="0.15">
      <c r="A32" s="18" t="s">
        <v>570</v>
      </c>
      <c r="B32" s="18" t="s">
        <v>508</v>
      </c>
      <c r="C32" s="18" t="s">
        <v>792</v>
      </c>
      <c r="D32" s="18" t="s">
        <v>538</v>
      </c>
      <c r="E32" s="18">
        <v>2</v>
      </c>
      <c r="F32" s="18" t="s">
        <v>509</v>
      </c>
      <c r="G32" s="18" t="s">
        <v>569</v>
      </c>
      <c r="H32" s="19" t="s">
        <v>571</v>
      </c>
      <c r="I32" s="20">
        <v>11996004</v>
      </c>
      <c r="J32" s="20" t="s">
        <v>268</v>
      </c>
      <c r="K32" s="20" t="s">
        <v>268</v>
      </c>
      <c r="L32" s="20" t="s">
        <v>268</v>
      </c>
      <c r="M32" s="18" t="s">
        <v>268</v>
      </c>
      <c r="N32" s="18" t="s">
        <v>793</v>
      </c>
      <c r="P32" s="39">
        <v>69</v>
      </c>
      <c r="Q32" s="39">
        <v>69</v>
      </c>
      <c r="R32" s="54">
        <f t="shared" si="2"/>
        <v>99</v>
      </c>
      <c r="S32" s="54" t="str">
        <f t="shared" si="2"/>
        <v/>
      </c>
      <c r="T32" s="54" t="str">
        <f t="shared" si="2"/>
        <v/>
      </c>
      <c r="U32" s="54" t="str">
        <f t="shared" si="2"/>
        <v/>
      </c>
      <c r="V32" s="39" t="s">
        <v>268</v>
      </c>
      <c r="W32" s="39" t="str">
        <f t="shared" si="3"/>
        <v>11996004</v>
      </c>
      <c r="X32" s="39" t="str">
        <f t="shared" si="3"/>
        <v/>
      </c>
      <c r="Y32" s="39" t="str">
        <f t="shared" si="3"/>
        <v/>
      </c>
      <c r="Z32" s="39" t="str">
        <f t="shared" si="4"/>
        <v/>
      </c>
      <c r="AA32" s="39" t="str">
        <f t="shared" si="4"/>
        <v/>
      </c>
    </row>
    <row r="33" spans="1:27" ht="16.5" customHeight="1" x14ac:dyDescent="0.15">
      <c r="A33" s="18" t="s">
        <v>572</v>
      </c>
      <c r="B33" s="18" t="s">
        <v>741</v>
      </c>
      <c r="C33" s="18" t="s">
        <v>738</v>
      </c>
      <c r="D33" s="18" t="s">
        <v>704</v>
      </c>
      <c r="E33" s="18">
        <v>2</v>
      </c>
      <c r="F33" s="18" t="s">
        <v>505</v>
      </c>
      <c r="G33" s="18" t="s">
        <v>794</v>
      </c>
      <c r="H33" s="19" t="s">
        <v>739</v>
      </c>
      <c r="I33" s="20">
        <v>11999017</v>
      </c>
      <c r="J33" s="20">
        <v>11999039</v>
      </c>
      <c r="K33" s="20" t="s">
        <v>268</v>
      </c>
      <c r="L33" s="20" t="s">
        <v>268</v>
      </c>
      <c r="M33" s="18" t="s">
        <v>268</v>
      </c>
      <c r="N33" s="18" t="s">
        <v>795</v>
      </c>
      <c r="P33" s="39">
        <v>68</v>
      </c>
      <c r="Q33" s="39">
        <v>68</v>
      </c>
      <c r="R33" s="54">
        <f t="shared" si="2"/>
        <v>99</v>
      </c>
      <c r="S33" s="54">
        <f t="shared" si="2"/>
        <v>99</v>
      </c>
      <c r="T33" s="54" t="str">
        <f t="shared" si="2"/>
        <v/>
      </c>
      <c r="U33" s="54" t="str">
        <f t="shared" si="2"/>
        <v/>
      </c>
      <c r="V33" s="39" t="s">
        <v>268</v>
      </c>
      <c r="W33" s="39" t="str">
        <f t="shared" si="3"/>
        <v>11999017</v>
      </c>
      <c r="X33" s="39" t="str">
        <f t="shared" si="3"/>
        <v>11999039</v>
      </c>
      <c r="Y33" s="39" t="str">
        <f t="shared" si="3"/>
        <v/>
      </c>
      <c r="Z33" s="39" t="str">
        <f t="shared" si="4"/>
        <v/>
      </c>
      <c r="AA33" s="39" t="str">
        <f t="shared" si="4"/>
        <v/>
      </c>
    </row>
    <row r="34" spans="1:27" ht="16.5" customHeight="1" x14ac:dyDescent="0.15">
      <c r="A34" s="18" t="s">
        <v>796</v>
      </c>
      <c r="B34" s="18" t="s">
        <v>710</v>
      </c>
      <c r="C34" s="18" t="s">
        <v>797</v>
      </c>
      <c r="D34" s="18" t="s">
        <v>538</v>
      </c>
      <c r="E34" s="18">
        <v>3</v>
      </c>
      <c r="F34" s="18" t="s">
        <v>705</v>
      </c>
      <c r="G34" s="18" t="s">
        <v>798</v>
      </c>
      <c r="H34" s="19" t="s">
        <v>799</v>
      </c>
      <c r="I34" s="20">
        <v>11660201</v>
      </c>
      <c r="J34" s="20">
        <v>11660202</v>
      </c>
      <c r="K34" s="20">
        <v>11999506</v>
      </c>
      <c r="L34" s="20">
        <v>11999504</v>
      </c>
      <c r="M34" s="18" t="s">
        <v>268</v>
      </c>
      <c r="N34" s="18" t="s">
        <v>800</v>
      </c>
      <c r="P34" s="39">
        <v>67</v>
      </c>
      <c r="Q34" s="39">
        <v>67</v>
      </c>
      <c r="R34" s="54">
        <f t="shared" si="2"/>
        <v>66</v>
      </c>
      <c r="S34" s="54">
        <f t="shared" si="2"/>
        <v>66</v>
      </c>
      <c r="T34" s="54">
        <f t="shared" si="2"/>
        <v>99</v>
      </c>
      <c r="U34" s="54">
        <f t="shared" si="2"/>
        <v>99</v>
      </c>
      <c r="V34" s="39" t="s">
        <v>268</v>
      </c>
      <c r="W34" s="39" t="str">
        <f t="shared" si="3"/>
        <v>11660201</v>
      </c>
      <c r="X34" s="39" t="str">
        <f t="shared" si="3"/>
        <v>11660202</v>
      </c>
      <c r="Y34" s="39" t="str">
        <f t="shared" si="3"/>
        <v>11999506</v>
      </c>
      <c r="Z34" s="39" t="str">
        <f t="shared" si="4"/>
        <v>11999504</v>
      </c>
      <c r="AA34" s="39" t="str">
        <f t="shared" si="4"/>
        <v/>
      </c>
    </row>
    <row r="35" spans="1:27" ht="16.5" customHeight="1" x14ac:dyDescent="0.15">
      <c r="A35" s="18" t="s">
        <v>801</v>
      </c>
      <c r="B35" s="18" t="s">
        <v>802</v>
      </c>
      <c r="C35" s="18" t="s">
        <v>797</v>
      </c>
      <c r="D35" s="18" t="s">
        <v>704</v>
      </c>
      <c r="E35" s="18">
        <v>2</v>
      </c>
      <c r="F35" s="18" t="s">
        <v>752</v>
      </c>
      <c r="G35" s="18" t="s">
        <v>51</v>
      </c>
      <c r="H35" s="32" t="s">
        <v>803</v>
      </c>
      <c r="I35" s="20">
        <v>11660401</v>
      </c>
      <c r="J35" s="20">
        <v>11660402</v>
      </c>
      <c r="K35" s="20">
        <v>11660403</v>
      </c>
      <c r="L35" s="20">
        <v>11660404</v>
      </c>
      <c r="M35" s="18" t="s">
        <v>268</v>
      </c>
      <c r="N35" s="18" t="s">
        <v>667</v>
      </c>
      <c r="P35" s="39">
        <v>66</v>
      </c>
      <c r="Q35" s="39">
        <v>66</v>
      </c>
      <c r="R35" s="54">
        <f t="shared" si="2"/>
        <v>66</v>
      </c>
      <c r="S35" s="54">
        <f t="shared" si="2"/>
        <v>66</v>
      </c>
      <c r="T35" s="54">
        <f t="shared" si="2"/>
        <v>66</v>
      </c>
      <c r="U35" s="54">
        <f t="shared" si="2"/>
        <v>66</v>
      </c>
      <c r="V35" s="39" t="s">
        <v>268</v>
      </c>
      <c r="W35" s="39" t="str">
        <f t="shared" si="3"/>
        <v>11660401</v>
      </c>
      <c r="X35" s="39" t="str">
        <f t="shared" si="3"/>
        <v>11660402</v>
      </c>
      <c r="Y35" s="39" t="str">
        <f t="shared" si="3"/>
        <v>11660403</v>
      </c>
      <c r="Z35" s="39" t="str">
        <f t="shared" si="4"/>
        <v>11660404</v>
      </c>
      <c r="AA35" s="39" t="str">
        <f t="shared" si="4"/>
        <v/>
      </c>
    </row>
    <row r="36" spans="1:27" ht="16.5" customHeight="1" x14ac:dyDescent="0.15">
      <c r="A36" s="18" t="s">
        <v>804</v>
      </c>
      <c r="B36" s="18" t="s">
        <v>802</v>
      </c>
      <c r="C36" s="18" t="s">
        <v>805</v>
      </c>
      <c r="D36" s="18" t="s">
        <v>701</v>
      </c>
      <c r="E36" s="18">
        <v>2</v>
      </c>
      <c r="F36" s="18" t="s">
        <v>532</v>
      </c>
      <c r="G36" s="18" t="s">
        <v>798</v>
      </c>
      <c r="H36" s="19" t="s">
        <v>806</v>
      </c>
      <c r="I36" s="20">
        <v>11660401</v>
      </c>
      <c r="J36" s="20">
        <v>11660402</v>
      </c>
      <c r="K36" s="20">
        <v>11660403</v>
      </c>
      <c r="L36" s="20">
        <v>11999035</v>
      </c>
      <c r="M36" s="18">
        <v>11999031</v>
      </c>
      <c r="N36" s="18" t="s">
        <v>807</v>
      </c>
      <c r="R36" s="54">
        <f t="shared" si="2"/>
        <v>66</v>
      </c>
      <c r="S36" s="54">
        <f t="shared" si="2"/>
        <v>66</v>
      </c>
      <c r="T36" s="54">
        <f t="shared" si="2"/>
        <v>66</v>
      </c>
      <c r="U36" s="54">
        <f t="shared" si="2"/>
        <v>99</v>
      </c>
      <c r="V36" s="39" t="s">
        <v>268</v>
      </c>
      <c r="W36" s="39" t="str">
        <f t="shared" si="3"/>
        <v>11660401</v>
      </c>
      <c r="X36" s="39" t="str">
        <f t="shared" si="3"/>
        <v>11660402</v>
      </c>
      <c r="Y36" s="39" t="str">
        <f t="shared" si="3"/>
        <v>11660403</v>
      </c>
      <c r="Z36" s="39" t="str">
        <f t="shared" si="4"/>
        <v>11999035</v>
      </c>
      <c r="AA36" s="39" t="str">
        <f t="shared" si="4"/>
        <v/>
      </c>
    </row>
    <row r="37" spans="1:27" ht="16.5" customHeight="1" x14ac:dyDescent="0.15">
      <c r="A37" s="18" t="s">
        <v>501</v>
      </c>
      <c r="B37" s="18" t="s">
        <v>504</v>
      </c>
      <c r="C37" s="18" t="s">
        <v>589</v>
      </c>
      <c r="D37" s="18" t="s">
        <v>704</v>
      </c>
      <c r="E37" s="18">
        <v>1</v>
      </c>
      <c r="F37" s="18" t="s">
        <v>532</v>
      </c>
      <c r="G37" s="18" t="s">
        <v>794</v>
      </c>
      <c r="H37" s="19" t="s">
        <v>574</v>
      </c>
      <c r="I37" s="20">
        <v>11660301</v>
      </c>
      <c r="J37" s="20">
        <v>11660302</v>
      </c>
      <c r="K37" s="20">
        <v>11660303</v>
      </c>
      <c r="L37" s="20">
        <v>11660304</v>
      </c>
      <c r="M37" s="18" t="s">
        <v>268</v>
      </c>
      <c r="N37" s="18" t="s">
        <v>808</v>
      </c>
      <c r="R37" s="54">
        <f t="shared" si="2"/>
        <v>66</v>
      </c>
      <c r="S37" s="54">
        <f t="shared" si="2"/>
        <v>66</v>
      </c>
      <c r="T37" s="54">
        <f t="shared" si="2"/>
        <v>66</v>
      </c>
      <c r="U37" s="54">
        <f t="shared" si="2"/>
        <v>66</v>
      </c>
      <c r="V37" s="39" t="s">
        <v>268</v>
      </c>
      <c r="W37" s="39" t="str">
        <f t="shared" si="3"/>
        <v>11660301</v>
      </c>
      <c r="X37" s="39" t="str">
        <f t="shared" si="3"/>
        <v>11660302</v>
      </c>
      <c r="Y37" s="39" t="str">
        <f t="shared" si="3"/>
        <v>11660303</v>
      </c>
      <c r="Z37" s="39" t="str">
        <f t="shared" si="4"/>
        <v>11660304</v>
      </c>
      <c r="AA37" s="39" t="str">
        <f t="shared" si="4"/>
        <v/>
      </c>
    </row>
    <row r="38" spans="1:27" ht="16.5" customHeight="1" x14ac:dyDescent="0.15">
      <c r="A38" s="18" t="s">
        <v>809</v>
      </c>
      <c r="B38" s="18" t="s">
        <v>710</v>
      </c>
      <c r="C38" s="18" t="s">
        <v>797</v>
      </c>
      <c r="D38" s="18" t="s">
        <v>538</v>
      </c>
      <c r="E38" s="18">
        <v>2</v>
      </c>
      <c r="F38" s="18" t="s">
        <v>532</v>
      </c>
      <c r="G38" s="18" t="s">
        <v>51</v>
      </c>
      <c r="H38" s="19" t="s">
        <v>721</v>
      </c>
      <c r="I38" s="20">
        <v>11860501</v>
      </c>
      <c r="J38" s="20">
        <v>11860502</v>
      </c>
      <c r="K38" s="20">
        <v>11860503</v>
      </c>
      <c r="L38" s="20">
        <v>11999517</v>
      </c>
      <c r="M38" s="18" t="s">
        <v>268</v>
      </c>
      <c r="N38" s="18" t="s">
        <v>575</v>
      </c>
      <c r="R38" s="54">
        <f t="shared" si="2"/>
        <v>86</v>
      </c>
      <c r="S38" s="54">
        <f t="shared" si="2"/>
        <v>86</v>
      </c>
      <c r="T38" s="54">
        <f t="shared" si="2"/>
        <v>86</v>
      </c>
      <c r="U38" s="54">
        <f t="shared" si="2"/>
        <v>99</v>
      </c>
      <c r="V38" s="39" t="s">
        <v>268</v>
      </c>
      <c r="W38" s="39" t="str">
        <f t="shared" si="3"/>
        <v>11860501</v>
      </c>
      <c r="X38" s="39" t="str">
        <f t="shared" si="3"/>
        <v>11860502</v>
      </c>
      <c r="Y38" s="39" t="str">
        <f t="shared" si="3"/>
        <v>11860503</v>
      </c>
      <c r="Z38" s="39" t="str">
        <f t="shared" si="4"/>
        <v>11999517</v>
      </c>
      <c r="AA38" s="39" t="str">
        <f t="shared" si="4"/>
        <v/>
      </c>
    </row>
    <row r="39" spans="1:27" ht="16.5" customHeight="1" x14ac:dyDescent="0.15">
      <c r="A39" s="18" t="s">
        <v>376</v>
      </c>
      <c r="B39" s="18" t="s">
        <v>741</v>
      </c>
      <c r="C39" s="18" t="s">
        <v>738</v>
      </c>
      <c r="D39" s="18" t="s">
        <v>538</v>
      </c>
      <c r="E39" s="18">
        <v>1</v>
      </c>
      <c r="F39" s="18" t="s">
        <v>711</v>
      </c>
      <c r="G39" s="18" t="s">
        <v>798</v>
      </c>
      <c r="H39" s="19" t="s">
        <v>739</v>
      </c>
      <c r="I39" s="20">
        <v>11999011</v>
      </c>
      <c r="J39" s="20">
        <v>11999012</v>
      </c>
      <c r="K39" s="20" t="s">
        <v>268</v>
      </c>
      <c r="L39" s="20" t="s">
        <v>268</v>
      </c>
      <c r="M39" s="18" t="s">
        <v>268</v>
      </c>
      <c r="N39" s="18" t="s">
        <v>576</v>
      </c>
      <c r="R39" s="54">
        <f t="shared" si="2"/>
        <v>99</v>
      </c>
      <c r="S39" s="54">
        <f t="shared" si="2"/>
        <v>99</v>
      </c>
      <c r="T39" s="54" t="str">
        <f t="shared" si="2"/>
        <v/>
      </c>
      <c r="U39" s="54" t="str">
        <f t="shared" si="2"/>
        <v/>
      </c>
      <c r="V39" s="39" t="s">
        <v>268</v>
      </c>
      <c r="W39" s="39" t="str">
        <f t="shared" si="3"/>
        <v>11999011</v>
      </c>
      <c r="X39" s="39" t="str">
        <f t="shared" si="3"/>
        <v>11999012</v>
      </c>
      <c r="Y39" s="39" t="str">
        <f t="shared" si="3"/>
        <v/>
      </c>
      <c r="Z39" s="39" t="str">
        <f t="shared" si="4"/>
        <v/>
      </c>
      <c r="AA39" s="39" t="str">
        <f t="shared" si="4"/>
        <v/>
      </c>
    </row>
    <row r="40" spans="1:27" ht="16.5" customHeight="1" x14ac:dyDescent="0.15">
      <c r="A40" s="18" t="s">
        <v>810</v>
      </c>
      <c r="B40" s="18" t="s">
        <v>741</v>
      </c>
      <c r="C40" s="18" t="s">
        <v>811</v>
      </c>
      <c r="D40" s="18" t="s">
        <v>704</v>
      </c>
      <c r="E40" s="18">
        <v>1</v>
      </c>
      <c r="F40" s="18" t="s">
        <v>505</v>
      </c>
      <c r="G40" s="18" t="s">
        <v>51</v>
      </c>
      <c r="H40" s="19" t="s">
        <v>714</v>
      </c>
      <c r="I40" s="20">
        <v>11999000</v>
      </c>
      <c r="J40" s="20">
        <v>11999012</v>
      </c>
      <c r="K40" s="20" t="s">
        <v>268</v>
      </c>
      <c r="L40" s="20" t="s">
        <v>268</v>
      </c>
      <c r="M40" s="18" t="s">
        <v>268</v>
      </c>
      <c r="N40" s="18" t="s">
        <v>812</v>
      </c>
      <c r="R40" s="54">
        <f t="shared" si="2"/>
        <v>99</v>
      </c>
      <c r="S40" s="54">
        <f t="shared" si="2"/>
        <v>99</v>
      </c>
      <c r="T40" s="54" t="str">
        <f t="shared" si="2"/>
        <v/>
      </c>
      <c r="U40" s="54" t="str">
        <f t="shared" si="2"/>
        <v/>
      </c>
      <c r="V40" s="39" t="s">
        <v>268</v>
      </c>
      <c r="W40" s="39" t="str">
        <f t="shared" si="3"/>
        <v>11999000</v>
      </c>
      <c r="X40" s="39" t="str">
        <f t="shared" si="3"/>
        <v>11999012</v>
      </c>
      <c r="Y40" s="39" t="str">
        <f t="shared" si="3"/>
        <v/>
      </c>
      <c r="Z40" s="39" t="str">
        <f t="shared" si="4"/>
        <v/>
      </c>
      <c r="AA40" s="39" t="str">
        <f t="shared" si="4"/>
        <v/>
      </c>
    </row>
    <row r="41" spans="1:27" ht="16.5" customHeight="1" x14ac:dyDescent="0.15">
      <c r="A41" s="18" t="s">
        <v>515</v>
      </c>
      <c r="B41" s="18" t="s">
        <v>813</v>
      </c>
      <c r="C41" s="18" t="s">
        <v>814</v>
      </c>
      <c r="D41" s="18" t="s">
        <v>704</v>
      </c>
      <c r="E41" s="18">
        <v>4</v>
      </c>
      <c r="F41" s="18" t="s">
        <v>505</v>
      </c>
      <c r="G41" s="18" t="s">
        <v>49</v>
      </c>
      <c r="H41" s="19" t="s">
        <v>506</v>
      </c>
      <c r="I41" s="20">
        <v>11690101</v>
      </c>
      <c r="J41" s="20" t="s">
        <v>268</v>
      </c>
      <c r="K41" s="20" t="s">
        <v>268</v>
      </c>
      <c r="L41" s="20" t="s">
        <v>268</v>
      </c>
      <c r="M41" s="18" t="s">
        <v>268</v>
      </c>
      <c r="N41" s="18" t="s">
        <v>815</v>
      </c>
      <c r="R41" s="54">
        <f t="shared" si="2"/>
        <v>69</v>
      </c>
      <c r="S41" s="54" t="str">
        <f t="shared" si="2"/>
        <v/>
      </c>
      <c r="T41" s="54" t="str">
        <f t="shared" si="2"/>
        <v/>
      </c>
      <c r="U41" s="54" t="str">
        <f t="shared" si="2"/>
        <v/>
      </c>
      <c r="V41" s="39" t="s">
        <v>268</v>
      </c>
      <c r="W41" s="39" t="str">
        <f t="shared" si="3"/>
        <v>11690101</v>
      </c>
      <c r="X41" s="39" t="str">
        <f t="shared" si="3"/>
        <v/>
      </c>
      <c r="Y41" s="39" t="str">
        <f t="shared" si="3"/>
        <v/>
      </c>
      <c r="Z41" s="39" t="str">
        <f t="shared" si="4"/>
        <v/>
      </c>
      <c r="AA41" s="39" t="str">
        <f t="shared" si="4"/>
        <v/>
      </c>
    </row>
    <row r="42" spans="1:27" ht="16.5" customHeight="1" x14ac:dyDescent="0.15">
      <c r="A42" s="18" t="s">
        <v>516</v>
      </c>
      <c r="B42" s="18" t="s">
        <v>816</v>
      </c>
      <c r="C42" s="18" t="s">
        <v>817</v>
      </c>
      <c r="D42" s="18" t="s">
        <v>704</v>
      </c>
      <c r="E42" s="18">
        <v>3</v>
      </c>
      <c r="F42" s="18" t="s">
        <v>711</v>
      </c>
      <c r="G42" s="18" t="s">
        <v>720</v>
      </c>
      <c r="H42" s="19" t="s">
        <v>506</v>
      </c>
      <c r="I42" s="20">
        <v>11690101</v>
      </c>
      <c r="J42" s="20">
        <v>11690103</v>
      </c>
      <c r="K42" s="20" t="s">
        <v>268</v>
      </c>
      <c r="L42" s="20" t="s">
        <v>268</v>
      </c>
      <c r="M42" s="18" t="s">
        <v>268</v>
      </c>
      <c r="N42" s="18" t="s">
        <v>815</v>
      </c>
      <c r="R42" s="54">
        <f t="shared" si="2"/>
        <v>69</v>
      </c>
      <c r="S42" s="54">
        <f t="shared" si="2"/>
        <v>69</v>
      </c>
      <c r="T42" s="54" t="str">
        <f t="shared" si="2"/>
        <v/>
      </c>
      <c r="U42" s="54" t="str">
        <f t="shared" si="2"/>
        <v/>
      </c>
      <c r="V42" s="39" t="s">
        <v>268</v>
      </c>
      <c r="W42" s="39" t="str">
        <f t="shared" si="3"/>
        <v>11690101</v>
      </c>
      <c r="X42" s="39" t="str">
        <f t="shared" si="3"/>
        <v>11690103</v>
      </c>
      <c r="Y42" s="39" t="str">
        <f t="shared" si="3"/>
        <v/>
      </c>
      <c r="Z42" s="39" t="str">
        <f t="shared" si="4"/>
        <v/>
      </c>
      <c r="AA42" s="39" t="str">
        <f t="shared" si="4"/>
        <v/>
      </c>
    </row>
    <row r="43" spans="1:27" ht="16.5" customHeight="1" x14ac:dyDescent="0.15">
      <c r="A43" s="18" t="s">
        <v>816</v>
      </c>
      <c r="B43" s="18" t="s">
        <v>402</v>
      </c>
      <c r="C43" s="18" t="s">
        <v>568</v>
      </c>
      <c r="D43" s="18" t="s">
        <v>704</v>
      </c>
      <c r="E43" s="18">
        <v>3</v>
      </c>
      <c r="F43" s="18" t="s">
        <v>715</v>
      </c>
      <c r="G43" s="18" t="s">
        <v>49</v>
      </c>
      <c r="H43" s="19" t="s">
        <v>739</v>
      </c>
      <c r="I43" s="20">
        <v>11690101</v>
      </c>
      <c r="J43" s="20">
        <v>11690102</v>
      </c>
      <c r="K43" s="20" t="s">
        <v>268</v>
      </c>
      <c r="L43" s="20" t="s">
        <v>268</v>
      </c>
      <c r="M43" s="18" t="s">
        <v>268</v>
      </c>
      <c r="N43" s="18" t="s">
        <v>815</v>
      </c>
      <c r="R43" s="54">
        <f t="shared" si="2"/>
        <v>69</v>
      </c>
      <c r="S43" s="54">
        <f t="shared" si="2"/>
        <v>69</v>
      </c>
      <c r="T43" s="54" t="str">
        <f t="shared" si="2"/>
        <v/>
      </c>
      <c r="U43" s="54" t="str">
        <f t="shared" si="2"/>
        <v/>
      </c>
      <c r="V43" s="39" t="s">
        <v>268</v>
      </c>
      <c r="W43" s="39" t="str">
        <f t="shared" si="3"/>
        <v>11690101</v>
      </c>
      <c r="X43" s="39" t="str">
        <f t="shared" si="3"/>
        <v>11690102</v>
      </c>
      <c r="Y43" s="39" t="str">
        <f t="shared" si="3"/>
        <v/>
      </c>
      <c r="Z43" s="39" t="str">
        <f t="shared" si="4"/>
        <v/>
      </c>
      <c r="AA43" s="39" t="str">
        <f t="shared" si="4"/>
        <v/>
      </c>
    </row>
    <row r="44" spans="1:27" ht="16.5" customHeight="1" x14ac:dyDescent="0.15">
      <c r="A44" s="18" t="s">
        <v>818</v>
      </c>
      <c r="B44" s="18" t="s">
        <v>175</v>
      </c>
      <c r="C44" s="18" t="s">
        <v>738</v>
      </c>
      <c r="D44" s="18" t="s">
        <v>701</v>
      </c>
      <c r="E44" s="18">
        <v>4</v>
      </c>
      <c r="F44" s="18" t="s">
        <v>715</v>
      </c>
      <c r="G44" s="18" t="s">
        <v>720</v>
      </c>
      <c r="H44" s="19" t="s">
        <v>819</v>
      </c>
      <c r="I44" s="20">
        <v>11999015</v>
      </c>
      <c r="J44" s="20">
        <v>11999016</v>
      </c>
      <c r="K44" s="20" t="s">
        <v>268</v>
      </c>
      <c r="L44" s="20" t="s">
        <v>268</v>
      </c>
      <c r="M44" s="18" t="s">
        <v>268</v>
      </c>
      <c r="N44" s="18" t="s">
        <v>820</v>
      </c>
      <c r="R44" s="54">
        <f t="shared" si="2"/>
        <v>99</v>
      </c>
      <c r="S44" s="54">
        <f t="shared" si="2"/>
        <v>99</v>
      </c>
      <c r="T44" s="54" t="str">
        <f t="shared" si="2"/>
        <v/>
      </c>
      <c r="U44" s="54" t="str">
        <f t="shared" si="2"/>
        <v/>
      </c>
      <c r="V44" s="39" t="s">
        <v>268</v>
      </c>
      <c r="W44" s="39" t="str">
        <f t="shared" si="3"/>
        <v>11999015</v>
      </c>
      <c r="X44" s="39" t="str">
        <f t="shared" si="3"/>
        <v>11999016</v>
      </c>
      <c r="Y44" s="39" t="str">
        <f t="shared" si="3"/>
        <v/>
      </c>
      <c r="Z44" s="39" t="str">
        <f t="shared" si="4"/>
        <v/>
      </c>
      <c r="AA44" s="39" t="str">
        <f t="shared" si="4"/>
        <v/>
      </c>
    </row>
    <row r="45" spans="1:27" ht="16.5" customHeight="1" x14ac:dyDescent="0.15">
      <c r="A45" s="18" t="s">
        <v>821</v>
      </c>
      <c r="B45" s="18" t="s">
        <v>508</v>
      </c>
      <c r="C45" s="18" t="s">
        <v>822</v>
      </c>
      <c r="D45" s="18" t="s">
        <v>701</v>
      </c>
      <c r="E45" s="18">
        <v>3</v>
      </c>
      <c r="F45" s="18" t="s">
        <v>532</v>
      </c>
      <c r="G45" s="18" t="s">
        <v>49</v>
      </c>
      <c r="H45" s="19" t="s">
        <v>806</v>
      </c>
      <c r="I45" s="20">
        <v>11960401</v>
      </c>
      <c r="J45" s="20">
        <v>11999005</v>
      </c>
      <c r="K45" s="20" t="s">
        <v>268</v>
      </c>
      <c r="L45" s="20" t="s">
        <v>268</v>
      </c>
      <c r="M45" s="18" t="s">
        <v>268</v>
      </c>
      <c r="N45" s="18" t="s">
        <v>517</v>
      </c>
      <c r="R45" s="54">
        <f t="shared" si="2"/>
        <v>96</v>
      </c>
      <c r="S45" s="54">
        <f t="shared" si="2"/>
        <v>99</v>
      </c>
      <c r="T45" s="54" t="str">
        <f t="shared" si="2"/>
        <v/>
      </c>
      <c r="U45" s="54" t="str">
        <f t="shared" si="2"/>
        <v/>
      </c>
      <c r="V45" s="39" t="s">
        <v>268</v>
      </c>
      <c r="W45" s="39" t="str">
        <f t="shared" si="3"/>
        <v>11960401</v>
      </c>
      <c r="X45" s="39" t="str">
        <f t="shared" si="3"/>
        <v>11999005</v>
      </c>
      <c r="Y45" s="39" t="str">
        <f t="shared" si="3"/>
        <v/>
      </c>
      <c r="Z45" s="39" t="str">
        <f t="shared" si="4"/>
        <v/>
      </c>
      <c r="AA45" s="39" t="str">
        <f t="shared" si="4"/>
        <v/>
      </c>
    </row>
    <row r="46" spans="1:27" ht="16.5" customHeight="1" x14ac:dyDescent="0.15">
      <c r="A46" s="18" t="s">
        <v>518</v>
      </c>
      <c r="B46" s="18" t="s">
        <v>518</v>
      </c>
      <c r="C46" s="18" t="s">
        <v>823</v>
      </c>
      <c r="D46" s="18" t="s">
        <v>577</v>
      </c>
      <c r="E46" s="18">
        <v>3</v>
      </c>
      <c r="F46" s="18" t="s">
        <v>715</v>
      </c>
      <c r="G46" s="18" t="s">
        <v>539</v>
      </c>
      <c r="H46" s="19" t="s">
        <v>506</v>
      </c>
      <c r="I46" s="20">
        <v>11960401</v>
      </c>
      <c r="J46" s="20">
        <v>11960402</v>
      </c>
      <c r="K46" s="20">
        <v>11960403</v>
      </c>
      <c r="L46" s="20">
        <v>11960404</v>
      </c>
      <c r="M46" s="18" t="s">
        <v>268</v>
      </c>
      <c r="N46" s="18" t="s">
        <v>824</v>
      </c>
      <c r="R46" s="54">
        <f t="shared" si="2"/>
        <v>96</v>
      </c>
      <c r="S46" s="54">
        <f t="shared" si="2"/>
        <v>96</v>
      </c>
      <c r="T46" s="54">
        <f t="shared" si="2"/>
        <v>96</v>
      </c>
      <c r="U46" s="54">
        <f t="shared" si="2"/>
        <v>96</v>
      </c>
      <c r="V46" s="39" t="s">
        <v>268</v>
      </c>
      <c r="W46" s="39" t="str">
        <f t="shared" si="3"/>
        <v>11960401</v>
      </c>
      <c r="X46" s="39" t="str">
        <f t="shared" si="3"/>
        <v>11960402</v>
      </c>
      <c r="Y46" s="39" t="str">
        <f t="shared" si="3"/>
        <v>11960403</v>
      </c>
      <c r="Z46" s="39" t="str">
        <f t="shared" si="4"/>
        <v>11960404</v>
      </c>
      <c r="AA46" s="39" t="str">
        <f t="shared" si="4"/>
        <v/>
      </c>
    </row>
    <row r="47" spans="1:27" ht="16.5" customHeight="1" x14ac:dyDescent="0.15">
      <c r="A47" s="18" t="s">
        <v>420</v>
      </c>
      <c r="B47" s="18" t="s">
        <v>710</v>
      </c>
      <c r="C47" s="18" t="s">
        <v>589</v>
      </c>
      <c r="D47" s="18" t="s">
        <v>704</v>
      </c>
      <c r="E47" s="18">
        <v>3</v>
      </c>
      <c r="F47" s="18" t="s">
        <v>532</v>
      </c>
      <c r="G47" s="18" t="s">
        <v>706</v>
      </c>
      <c r="H47" s="19" t="s">
        <v>739</v>
      </c>
      <c r="I47" s="20">
        <v>11960401</v>
      </c>
      <c r="J47" s="20">
        <v>11960403</v>
      </c>
      <c r="K47" s="20">
        <v>11999509</v>
      </c>
      <c r="L47" s="20">
        <v>11999527</v>
      </c>
      <c r="M47" s="18" t="s">
        <v>268</v>
      </c>
      <c r="N47" s="18" t="s">
        <v>825</v>
      </c>
      <c r="R47" s="54">
        <f t="shared" si="2"/>
        <v>96</v>
      </c>
      <c r="S47" s="54">
        <f t="shared" si="2"/>
        <v>96</v>
      </c>
      <c r="T47" s="54">
        <f t="shared" si="2"/>
        <v>99</v>
      </c>
      <c r="U47" s="54">
        <f t="shared" si="2"/>
        <v>99</v>
      </c>
      <c r="V47" s="39" t="s">
        <v>268</v>
      </c>
      <c r="W47" s="39" t="str">
        <f t="shared" si="3"/>
        <v>11960401</v>
      </c>
      <c r="X47" s="39" t="str">
        <f t="shared" si="3"/>
        <v>11960403</v>
      </c>
      <c r="Y47" s="39" t="str">
        <f t="shared" si="3"/>
        <v>11999509</v>
      </c>
      <c r="Z47" s="39" t="str">
        <f t="shared" si="4"/>
        <v>11999527</v>
      </c>
      <c r="AA47" s="39" t="str">
        <f t="shared" si="4"/>
        <v/>
      </c>
    </row>
    <row r="48" spans="1:27" ht="16.5" customHeight="1" x14ac:dyDescent="0.15">
      <c r="A48" s="18" t="s">
        <v>578</v>
      </c>
      <c r="B48" s="18" t="s">
        <v>710</v>
      </c>
      <c r="C48" s="18" t="s">
        <v>738</v>
      </c>
      <c r="D48" s="18" t="s">
        <v>538</v>
      </c>
      <c r="E48" s="18">
        <v>2</v>
      </c>
      <c r="F48" s="18" t="s">
        <v>505</v>
      </c>
      <c r="G48" s="18" t="s">
        <v>569</v>
      </c>
      <c r="H48" s="19" t="s">
        <v>744</v>
      </c>
      <c r="I48" s="20"/>
      <c r="J48" s="20"/>
      <c r="K48" s="20"/>
      <c r="L48" s="20"/>
      <c r="M48" s="18"/>
      <c r="N48" s="18" t="s">
        <v>826</v>
      </c>
      <c r="R48" s="54" t="str">
        <f t="shared" si="2"/>
        <v/>
      </c>
      <c r="S48" s="54" t="str">
        <f t="shared" si="2"/>
        <v/>
      </c>
      <c r="T48" s="54" t="str">
        <f t="shared" si="2"/>
        <v/>
      </c>
      <c r="U48" s="54" t="str">
        <f t="shared" si="2"/>
        <v/>
      </c>
      <c r="V48" s="39" t="s">
        <v>268</v>
      </c>
      <c r="W48" s="39" t="str">
        <f t="shared" si="3"/>
        <v/>
      </c>
      <c r="X48" s="39" t="str">
        <f t="shared" si="3"/>
        <v/>
      </c>
      <c r="Y48" s="39" t="str">
        <f t="shared" si="3"/>
        <v/>
      </c>
      <c r="Z48" s="39" t="str">
        <f t="shared" si="4"/>
        <v/>
      </c>
      <c r="AA48" s="39" t="str">
        <f t="shared" si="4"/>
        <v/>
      </c>
    </row>
    <row r="49" spans="1:27" ht="16.5" customHeight="1" x14ac:dyDescent="0.15">
      <c r="A49" s="18" t="s">
        <v>520</v>
      </c>
      <c r="B49" s="18" t="s">
        <v>710</v>
      </c>
      <c r="C49" s="18" t="s">
        <v>827</v>
      </c>
      <c r="D49" s="18" t="s">
        <v>701</v>
      </c>
      <c r="E49" s="18">
        <v>2</v>
      </c>
      <c r="F49" s="18" t="s">
        <v>715</v>
      </c>
      <c r="G49" s="18" t="s">
        <v>712</v>
      </c>
      <c r="H49" s="19" t="s">
        <v>828</v>
      </c>
      <c r="I49" s="20">
        <v>11999009</v>
      </c>
      <c r="J49" s="20"/>
      <c r="K49" s="20"/>
      <c r="L49" s="20"/>
      <c r="M49" s="18"/>
      <c r="N49" s="18" t="s">
        <v>826</v>
      </c>
      <c r="R49" s="54">
        <f t="shared" si="2"/>
        <v>99</v>
      </c>
      <c r="S49" s="54" t="str">
        <f t="shared" si="2"/>
        <v/>
      </c>
      <c r="T49" s="54" t="str">
        <f t="shared" si="2"/>
        <v/>
      </c>
      <c r="U49" s="54" t="str">
        <f t="shared" si="2"/>
        <v/>
      </c>
      <c r="V49" s="39" t="s">
        <v>268</v>
      </c>
      <c r="W49" s="39" t="str">
        <f t="shared" si="3"/>
        <v>11999009</v>
      </c>
      <c r="X49" s="39" t="str">
        <f t="shared" si="3"/>
        <v/>
      </c>
      <c r="Y49" s="39" t="str">
        <f t="shared" si="3"/>
        <v/>
      </c>
      <c r="Z49" s="39" t="str">
        <f t="shared" si="4"/>
        <v/>
      </c>
      <c r="AA49" s="39" t="str">
        <f t="shared" si="4"/>
        <v/>
      </c>
    </row>
    <row r="50" spans="1:27" ht="16.5" customHeight="1" x14ac:dyDescent="0.15">
      <c r="A50" s="18" t="s">
        <v>829</v>
      </c>
      <c r="B50" s="18" t="s">
        <v>710</v>
      </c>
      <c r="C50" s="18" t="s">
        <v>738</v>
      </c>
      <c r="D50" s="18" t="s">
        <v>704</v>
      </c>
      <c r="E50" s="18">
        <v>2</v>
      </c>
      <c r="F50" s="18" t="s">
        <v>715</v>
      </c>
      <c r="G50" s="18" t="s">
        <v>569</v>
      </c>
      <c r="H50" s="19" t="s">
        <v>510</v>
      </c>
      <c r="I50" s="20"/>
      <c r="J50" s="20"/>
      <c r="K50" s="20"/>
      <c r="L50" s="20"/>
      <c r="M50" s="18"/>
      <c r="N50" s="18" t="s">
        <v>519</v>
      </c>
      <c r="R50" s="54" t="str">
        <f t="shared" si="2"/>
        <v/>
      </c>
      <c r="S50" s="54" t="str">
        <f t="shared" si="2"/>
        <v/>
      </c>
      <c r="T50" s="54" t="str">
        <f t="shared" si="2"/>
        <v/>
      </c>
      <c r="U50" s="54" t="str">
        <f t="shared" si="2"/>
        <v/>
      </c>
      <c r="V50" s="39" t="s">
        <v>268</v>
      </c>
      <c r="W50" s="39" t="str">
        <f t="shared" si="3"/>
        <v/>
      </c>
      <c r="X50" s="39" t="str">
        <f t="shared" si="3"/>
        <v/>
      </c>
      <c r="Y50" s="39" t="str">
        <f t="shared" si="3"/>
        <v/>
      </c>
      <c r="Z50" s="39" t="str">
        <f t="shared" si="4"/>
        <v/>
      </c>
      <c r="AA50" s="39" t="str">
        <f t="shared" si="4"/>
        <v/>
      </c>
    </row>
    <row r="51" spans="1:27" ht="16.5" customHeight="1" x14ac:dyDescent="0.15">
      <c r="A51" s="18" t="s">
        <v>579</v>
      </c>
      <c r="B51" s="18" t="s">
        <v>508</v>
      </c>
      <c r="C51" s="18" t="s">
        <v>736</v>
      </c>
      <c r="D51" s="18" t="s">
        <v>704</v>
      </c>
      <c r="E51" s="18">
        <v>2</v>
      </c>
      <c r="F51" s="18" t="s">
        <v>505</v>
      </c>
      <c r="G51" s="18" t="s">
        <v>712</v>
      </c>
      <c r="H51" s="19" t="s">
        <v>510</v>
      </c>
      <c r="I51" s="20"/>
      <c r="J51" s="20"/>
      <c r="K51" s="20"/>
      <c r="L51" s="20"/>
      <c r="M51" s="18"/>
      <c r="N51" s="18" t="s">
        <v>580</v>
      </c>
      <c r="R51" s="54" t="str">
        <f t="shared" si="2"/>
        <v/>
      </c>
      <c r="S51" s="54" t="str">
        <f t="shared" si="2"/>
        <v/>
      </c>
      <c r="T51" s="54" t="str">
        <f t="shared" si="2"/>
        <v/>
      </c>
      <c r="U51" s="54" t="str">
        <f t="shared" si="2"/>
        <v/>
      </c>
      <c r="V51" s="39" t="s">
        <v>268</v>
      </c>
      <c r="W51" s="39" t="str">
        <f t="shared" ref="W51:AA82" si="5">_xlfn.IFNA(REPLACE(I51,3,2,VLOOKUP(R51,$P:$Q,2,0)),"")</f>
        <v/>
      </c>
      <c r="X51" s="39" t="str">
        <f t="shared" si="5"/>
        <v/>
      </c>
      <c r="Y51" s="39" t="str">
        <f t="shared" si="5"/>
        <v/>
      </c>
      <c r="Z51" s="39" t="str">
        <f t="shared" si="5"/>
        <v/>
      </c>
      <c r="AA51" s="39" t="str">
        <f t="shared" si="5"/>
        <v/>
      </c>
    </row>
    <row r="52" spans="1:27" ht="16.5" customHeight="1" x14ac:dyDescent="0.15">
      <c r="A52" s="18" t="s">
        <v>830</v>
      </c>
      <c r="B52" s="18" t="s">
        <v>710</v>
      </c>
      <c r="C52" s="18" t="s">
        <v>738</v>
      </c>
      <c r="D52" s="18" t="s">
        <v>701</v>
      </c>
      <c r="E52" s="18">
        <v>2</v>
      </c>
      <c r="F52" s="18" t="s">
        <v>705</v>
      </c>
      <c r="G52" s="18" t="s">
        <v>569</v>
      </c>
      <c r="H52" s="19" t="s">
        <v>747</v>
      </c>
      <c r="I52" s="20"/>
      <c r="J52" s="20"/>
      <c r="K52" s="20"/>
      <c r="L52" s="20"/>
      <c r="M52" s="18"/>
      <c r="N52" s="18" t="s">
        <v>831</v>
      </c>
      <c r="R52" s="54" t="str">
        <f t="shared" si="2"/>
        <v/>
      </c>
      <c r="S52" s="54" t="str">
        <f t="shared" si="2"/>
        <v/>
      </c>
      <c r="T52" s="54" t="str">
        <f t="shared" si="2"/>
        <v/>
      </c>
      <c r="U52" s="54" t="str">
        <f t="shared" si="2"/>
        <v/>
      </c>
      <c r="V52" s="39" t="s">
        <v>268</v>
      </c>
      <c r="W52" s="39" t="str">
        <f t="shared" si="5"/>
        <v/>
      </c>
      <c r="X52" s="39" t="str">
        <f t="shared" si="5"/>
        <v/>
      </c>
      <c r="Y52" s="39" t="str">
        <f t="shared" si="5"/>
        <v/>
      </c>
      <c r="Z52" s="39" t="str">
        <f t="shared" si="5"/>
        <v/>
      </c>
      <c r="AA52" s="39" t="str">
        <f t="shared" si="5"/>
        <v/>
      </c>
    </row>
    <row r="53" spans="1:27" ht="16.5" customHeight="1" x14ac:dyDescent="0.15">
      <c r="A53" s="18" t="s">
        <v>832</v>
      </c>
      <c r="B53" s="18" t="s">
        <v>710</v>
      </c>
      <c r="C53" s="18" t="s">
        <v>568</v>
      </c>
      <c r="D53" s="18" t="s">
        <v>701</v>
      </c>
      <c r="E53" s="18">
        <v>2</v>
      </c>
      <c r="F53" s="18" t="s">
        <v>505</v>
      </c>
      <c r="G53" s="18" t="s">
        <v>725</v>
      </c>
      <c r="H53" s="19" t="s">
        <v>833</v>
      </c>
      <c r="I53" s="20">
        <v>11999009</v>
      </c>
      <c r="J53" s="20" t="s">
        <v>268</v>
      </c>
      <c r="K53" s="20" t="s">
        <v>268</v>
      </c>
      <c r="L53" s="20" t="s">
        <v>268</v>
      </c>
      <c r="M53" s="18" t="s">
        <v>268</v>
      </c>
      <c r="N53" s="18" t="s">
        <v>834</v>
      </c>
      <c r="R53" s="54">
        <f t="shared" si="2"/>
        <v>99</v>
      </c>
      <c r="S53" s="54" t="str">
        <f t="shared" si="2"/>
        <v/>
      </c>
      <c r="T53" s="54" t="str">
        <f t="shared" si="2"/>
        <v/>
      </c>
      <c r="U53" s="54" t="str">
        <f t="shared" si="2"/>
        <v/>
      </c>
      <c r="V53" s="39" t="s">
        <v>268</v>
      </c>
      <c r="W53" s="39" t="str">
        <f t="shared" si="5"/>
        <v>11999009</v>
      </c>
      <c r="X53" s="39" t="str">
        <f t="shared" si="5"/>
        <v/>
      </c>
      <c r="Y53" s="39" t="str">
        <f t="shared" si="5"/>
        <v/>
      </c>
      <c r="Z53" s="39" t="str">
        <f t="shared" si="5"/>
        <v/>
      </c>
      <c r="AA53" s="39" t="str">
        <f t="shared" si="5"/>
        <v/>
      </c>
    </row>
    <row r="54" spans="1:27" ht="16.5" customHeight="1" x14ac:dyDescent="0.15">
      <c r="A54" s="18" t="s">
        <v>835</v>
      </c>
      <c r="B54" s="18" t="s">
        <v>741</v>
      </c>
      <c r="C54" s="18" t="s">
        <v>568</v>
      </c>
      <c r="D54" s="18" t="s">
        <v>704</v>
      </c>
      <c r="E54" s="18">
        <v>2</v>
      </c>
      <c r="F54" s="18" t="s">
        <v>711</v>
      </c>
      <c r="G54" s="18" t="s">
        <v>712</v>
      </c>
      <c r="H54" s="19" t="s">
        <v>833</v>
      </c>
      <c r="I54" s="20">
        <v>11999009</v>
      </c>
      <c r="J54" s="20" t="s">
        <v>268</v>
      </c>
      <c r="K54" s="20" t="s">
        <v>268</v>
      </c>
      <c r="L54" s="20" t="s">
        <v>268</v>
      </c>
      <c r="M54" s="18" t="s">
        <v>268</v>
      </c>
      <c r="N54" s="18" t="s">
        <v>584</v>
      </c>
      <c r="R54" s="54">
        <f t="shared" si="2"/>
        <v>99</v>
      </c>
      <c r="S54" s="54" t="str">
        <f t="shared" si="2"/>
        <v/>
      </c>
      <c r="T54" s="54" t="str">
        <f t="shared" si="2"/>
        <v/>
      </c>
      <c r="U54" s="54" t="str">
        <f t="shared" si="2"/>
        <v/>
      </c>
      <c r="V54" s="39" t="s">
        <v>268</v>
      </c>
      <c r="W54" s="39" t="str">
        <f t="shared" si="5"/>
        <v>11999009</v>
      </c>
      <c r="X54" s="39" t="str">
        <f t="shared" si="5"/>
        <v/>
      </c>
      <c r="Y54" s="39" t="str">
        <f t="shared" si="5"/>
        <v/>
      </c>
      <c r="Z54" s="39" t="str">
        <f t="shared" si="5"/>
        <v/>
      </c>
      <c r="AA54" s="39" t="str">
        <f t="shared" si="5"/>
        <v/>
      </c>
    </row>
    <row r="55" spans="1:27" ht="16.5" customHeight="1" x14ac:dyDescent="0.15">
      <c r="A55" s="18" t="s">
        <v>836</v>
      </c>
      <c r="B55" s="18" t="s">
        <v>508</v>
      </c>
      <c r="C55" s="18" t="s">
        <v>736</v>
      </c>
      <c r="D55" s="18" t="s">
        <v>701</v>
      </c>
      <c r="E55" s="18">
        <v>2</v>
      </c>
      <c r="F55" s="18" t="s">
        <v>705</v>
      </c>
      <c r="G55" s="18" t="s">
        <v>569</v>
      </c>
      <c r="H55" s="19" t="s">
        <v>837</v>
      </c>
      <c r="I55" s="20">
        <v>11999009</v>
      </c>
      <c r="J55" s="20" t="s">
        <v>268</v>
      </c>
      <c r="K55" s="20" t="s">
        <v>268</v>
      </c>
      <c r="L55" s="20" t="s">
        <v>268</v>
      </c>
      <c r="M55" s="18" t="s">
        <v>268</v>
      </c>
      <c r="N55" s="18" t="s">
        <v>838</v>
      </c>
      <c r="R55" s="54">
        <f t="shared" si="2"/>
        <v>99</v>
      </c>
      <c r="S55" s="54" t="str">
        <f t="shared" si="2"/>
        <v/>
      </c>
      <c r="T55" s="54" t="str">
        <f t="shared" si="2"/>
        <v/>
      </c>
      <c r="U55" s="54" t="str">
        <f t="shared" si="2"/>
        <v/>
      </c>
      <c r="V55" s="39" t="s">
        <v>268</v>
      </c>
      <c r="W55" s="39" t="str">
        <f t="shared" si="5"/>
        <v>11999009</v>
      </c>
      <c r="X55" s="39" t="str">
        <f t="shared" si="5"/>
        <v/>
      </c>
      <c r="Y55" s="39" t="str">
        <f t="shared" si="5"/>
        <v/>
      </c>
      <c r="Z55" s="39" t="str">
        <f t="shared" si="5"/>
        <v/>
      </c>
      <c r="AA55" s="39" t="str">
        <f t="shared" si="5"/>
        <v/>
      </c>
    </row>
    <row r="56" spans="1:27" ht="16.5" customHeight="1" x14ac:dyDescent="0.15">
      <c r="A56" s="18" t="s">
        <v>839</v>
      </c>
      <c r="B56" s="18" t="s">
        <v>741</v>
      </c>
      <c r="C56" s="18" t="s">
        <v>840</v>
      </c>
      <c r="D56" s="18" t="s">
        <v>701</v>
      </c>
      <c r="E56" s="18">
        <v>2</v>
      </c>
      <c r="F56" s="18" t="s">
        <v>505</v>
      </c>
      <c r="G56" s="18" t="s">
        <v>569</v>
      </c>
      <c r="H56" s="19" t="s">
        <v>583</v>
      </c>
      <c r="I56" s="20">
        <v>11999009</v>
      </c>
      <c r="J56" s="20" t="s">
        <v>268</v>
      </c>
      <c r="K56" s="20" t="s">
        <v>268</v>
      </c>
      <c r="L56" s="20" t="s">
        <v>268</v>
      </c>
      <c r="M56" s="18" t="s">
        <v>268</v>
      </c>
      <c r="N56" s="18" t="s">
        <v>841</v>
      </c>
      <c r="R56" s="54">
        <f t="shared" si="2"/>
        <v>99</v>
      </c>
      <c r="S56" s="54" t="str">
        <f t="shared" si="2"/>
        <v/>
      </c>
      <c r="T56" s="54" t="str">
        <f t="shared" si="2"/>
        <v/>
      </c>
      <c r="U56" s="54" t="str">
        <f t="shared" si="2"/>
        <v/>
      </c>
      <c r="V56" s="39" t="s">
        <v>268</v>
      </c>
      <c r="W56" s="39" t="str">
        <f t="shared" si="5"/>
        <v>11999009</v>
      </c>
      <c r="X56" s="39" t="str">
        <f t="shared" si="5"/>
        <v/>
      </c>
      <c r="Y56" s="39" t="str">
        <f t="shared" si="5"/>
        <v/>
      </c>
      <c r="Z56" s="39" t="str">
        <f t="shared" si="5"/>
        <v/>
      </c>
      <c r="AA56" s="39" t="str">
        <f t="shared" si="5"/>
        <v/>
      </c>
    </row>
    <row r="57" spans="1:27" ht="16.5" customHeight="1" x14ac:dyDescent="0.15">
      <c r="A57" s="18" t="s">
        <v>582</v>
      </c>
      <c r="B57" s="18" t="s">
        <v>508</v>
      </c>
      <c r="C57" s="18" t="s">
        <v>842</v>
      </c>
      <c r="D57" s="18" t="s">
        <v>538</v>
      </c>
      <c r="E57" s="18">
        <v>2</v>
      </c>
      <c r="F57" s="18" t="s">
        <v>715</v>
      </c>
      <c r="G57" s="18" t="s">
        <v>712</v>
      </c>
      <c r="H57" s="19" t="s">
        <v>583</v>
      </c>
      <c r="I57" s="20">
        <v>11999009</v>
      </c>
      <c r="J57" s="20" t="s">
        <v>268</v>
      </c>
      <c r="K57" s="20" t="s">
        <v>268</v>
      </c>
      <c r="L57" s="20" t="s">
        <v>268</v>
      </c>
      <c r="M57" s="18" t="s">
        <v>268</v>
      </c>
      <c r="N57" s="18" t="s">
        <v>584</v>
      </c>
      <c r="R57" s="54">
        <f t="shared" si="2"/>
        <v>99</v>
      </c>
      <c r="S57" s="54" t="str">
        <f t="shared" si="2"/>
        <v/>
      </c>
      <c r="T57" s="54" t="str">
        <f t="shared" si="2"/>
        <v/>
      </c>
      <c r="U57" s="54" t="str">
        <f t="shared" si="2"/>
        <v/>
      </c>
      <c r="V57" s="39" t="s">
        <v>268</v>
      </c>
      <c r="W57" s="39" t="str">
        <f t="shared" si="5"/>
        <v>11999009</v>
      </c>
      <c r="X57" s="39" t="str">
        <f t="shared" si="5"/>
        <v/>
      </c>
      <c r="Y57" s="39" t="str">
        <f t="shared" si="5"/>
        <v/>
      </c>
      <c r="Z57" s="39" t="str">
        <f t="shared" si="5"/>
        <v/>
      </c>
      <c r="AA57" s="39" t="str">
        <f t="shared" si="5"/>
        <v/>
      </c>
    </row>
    <row r="58" spans="1:27" ht="16.5" customHeight="1" x14ac:dyDescent="0.15">
      <c r="A58" s="18" t="s">
        <v>437</v>
      </c>
      <c r="B58" s="18" t="s">
        <v>710</v>
      </c>
      <c r="C58" s="18" t="s">
        <v>581</v>
      </c>
      <c r="D58" s="18" t="s">
        <v>704</v>
      </c>
      <c r="E58" s="18">
        <v>2</v>
      </c>
      <c r="F58" s="18" t="s">
        <v>532</v>
      </c>
      <c r="G58" s="18" t="s">
        <v>569</v>
      </c>
      <c r="H58" s="19" t="s">
        <v>583</v>
      </c>
      <c r="I58" s="20">
        <v>11999009</v>
      </c>
      <c r="J58" s="20" t="s">
        <v>268</v>
      </c>
      <c r="K58" s="20" t="s">
        <v>268</v>
      </c>
      <c r="L58" s="20" t="s">
        <v>268</v>
      </c>
      <c r="M58" s="18" t="s">
        <v>268</v>
      </c>
      <c r="N58" s="18" t="s">
        <v>843</v>
      </c>
      <c r="R58" s="54">
        <f t="shared" si="2"/>
        <v>99</v>
      </c>
      <c r="S58" s="54" t="str">
        <f t="shared" si="2"/>
        <v/>
      </c>
      <c r="T58" s="54" t="str">
        <f t="shared" si="2"/>
        <v/>
      </c>
      <c r="U58" s="54" t="str">
        <f t="shared" si="2"/>
        <v/>
      </c>
      <c r="V58" s="39" t="s">
        <v>268</v>
      </c>
      <c r="W58" s="39" t="str">
        <f t="shared" si="5"/>
        <v>11999009</v>
      </c>
      <c r="X58" s="39" t="str">
        <f t="shared" si="5"/>
        <v/>
      </c>
      <c r="Y58" s="39" t="str">
        <f t="shared" si="5"/>
        <v/>
      </c>
      <c r="Z58" s="39" t="str">
        <f t="shared" si="5"/>
        <v/>
      </c>
      <c r="AA58" s="39" t="str">
        <f t="shared" si="5"/>
        <v/>
      </c>
    </row>
    <row r="59" spans="1:27" ht="16.5" customHeight="1" x14ac:dyDescent="0.15">
      <c r="A59" s="18" t="s">
        <v>844</v>
      </c>
      <c r="B59" s="18" t="s">
        <v>710</v>
      </c>
      <c r="C59" s="18" t="s">
        <v>522</v>
      </c>
      <c r="D59" s="18" t="s">
        <v>704</v>
      </c>
      <c r="E59" s="18">
        <v>2</v>
      </c>
      <c r="F59" s="18" t="s">
        <v>715</v>
      </c>
      <c r="G59" s="18" t="s">
        <v>725</v>
      </c>
      <c r="H59" s="19" t="s">
        <v>523</v>
      </c>
      <c r="I59" s="20">
        <v>11999009</v>
      </c>
      <c r="J59" s="20" t="s">
        <v>268</v>
      </c>
      <c r="K59" s="20" t="s">
        <v>268</v>
      </c>
      <c r="L59" s="20" t="s">
        <v>268</v>
      </c>
      <c r="M59" s="18" t="s">
        <v>268</v>
      </c>
      <c r="N59" s="18" t="s">
        <v>524</v>
      </c>
      <c r="R59" s="54">
        <f t="shared" si="2"/>
        <v>99</v>
      </c>
      <c r="S59" s="54" t="str">
        <f t="shared" si="2"/>
        <v/>
      </c>
      <c r="T59" s="54" t="str">
        <f t="shared" si="2"/>
        <v/>
      </c>
      <c r="U59" s="54" t="str">
        <f t="shared" si="2"/>
        <v/>
      </c>
      <c r="V59" s="39" t="s">
        <v>268</v>
      </c>
      <c r="W59" s="39" t="str">
        <f t="shared" si="5"/>
        <v>11999009</v>
      </c>
      <c r="X59" s="39" t="str">
        <f t="shared" si="5"/>
        <v/>
      </c>
      <c r="Y59" s="39" t="str">
        <f t="shared" si="5"/>
        <v/>
      </c>
      <c r="Z59" s="39" t="str">
        <f t="shared" si="5"/>
        <v/>
      </c>
      <c r="AA59" s="39" t="str">
        <f t="shared" si="5"/>
        <v/>
      </c>
    </row>
    <row r="60" spans="1:27" ht="16.5" customHeight="1" x14ac:dyDescent="0.15">
      <c r="A60" s="18" t="s">
        <v>845</v>
      </c>
      <c r="B60" s="18" t="s">
        <v>508</v>
      </c>
      <c r="C60" s="18" t="s">
        <v>522</v>
      </c>
      <c r="D60" s="18" t="s">
        <v>704</v>
      </c>
      <c r="E60" s="18">
        <v>2</v>
      </c>
      <c r="F60" s="18" t="s">
        <v>715</v>
      </c>
      <c r="G60" s="18" t="s">
        <v>569</v>
      </c>
      <c r="H60" s="19" t="s">
        <v>523</v>
      </c>
      <c r="I60" s="20">
        <v>11999009</v>
      </c>
      <c r="J60" s="20" t="s">
        <v>268</v>
      </c>
      <c r="K60" s="20" t="s">
        <v>268</v>
      </c>
      <c r="L60" s="20" t="s">
        <v>268</v>
      </c>
      <c r="M60" s="18" t="s">
        <v>268</v>
      </c>
      <c r="N60" s="18" t="s">
        <v>846</v>
      </c>
      <c r="R60" s="54">
        <f t="shared" si="2"/>
        <v>99</v>
      </c>
      <c r="S60" s="54" t="str">
        <f t="shared" si="2"/>
        <v/>
      </c>
      <c r="T60" s="54" t="str">
        <f t="shared" si="2"/>
        <v/>
      </c>
      <c r="U60" s="54" t="str">
        <f t="shared" si="2"/>
        <v/>
      </c>
      <c r="V60" s="39" t="s">
        <v>268</v>
      </c>
      <c r="W60" s="39" t="str">
        <f t="shared" si="5"/>
        <v>11999009</v>
      </c>
      <c r="X60" s="39" t="str">
        <f t="shared" si="5"/>
        <v/>
      </c>
      <c r="Y60" s="39" t="str">
        <f t="shared" si="5"/>
        <v/>
      </c>
      <c r="Z60" s="39" t="str">
        <f t="shared" si="5"/>
        <v/>
      </c>
      <c r="AA60" s="39" t="str">
        <f t="shared" si="5"/>
        <v/>
      </c>
    </row>
    <row r="61" spans="1:27" ht="16.5" customHeight="1" x14ac:dyDescent="0.15">
      <c r="A61" s="18" t="s">
        <v>847</v>
      </c>
      <c r="B61" s="18" t="s">
        <v>508</v>
      </c>
      <c r="C61" s="18" t="s">
        <v>848</v>
      </c>
      <c r="D61" s="18" t="s">
        <v>538</v>
      </c>
      <c r="E61" s="18">
        <v>2</v>
      </c>
      <c r="F61" s="18" t="s">
        <v>532</v>
      </c>
      <c r="G61" s="18" t="s">
        <v>569</v>
      </c>
      <c r="H61" s="19" t="s">
        <v>523</v>
      </c>
      <c r="I61" s="20">
        <v>11999009</v>
      </c>
      <c r="J61" s="20" t="s">
        <v>268</v>
      </c>
      <c r="K61" s="20" t="s">
        <v>268</v>
      </c>
      <c r="L61" s="20" t="s">
        <v>268</v>
      </c>
      <c r="M61" s="18" t="s">
        <v>268</v>
      </c>
      <c r="N61" s="18" t="s">
        <v>585</v>
      </c>
      <c r="R61" s="54">
        <f t="shared" si="2"/>
        <v>99</v>
      </c>
      <c r="S61" s="54" t="str">
        <f t="shared" si="2"/>
        <v/>
      </c>
      <c r="T61" s="54" t="str">
        <f t="shared" si="2"/>
        <v/>
      </c>
      <c r="U61" s="54" t="str">
        <f t="shared" si="2"/>
        <v/>
      </c>
      <c r="V61" s="39" t="s">
        <v>268</v>
      </c>
      <c r="W61" s="39" t="str">
        <f t="shared" si="5"/>
        <v>11999009</v>
      </c>
      <c r="X61" s="39" t="str">
        <f t="shared" si="5"/>
        <v/>
      </c>
      <c r="Y61" s="39" t="str">
        <f t="shared" si="5"/>
        <v/>
      </c>
      <c r="Z61" s="39" t="str">
        <f t="shared" si="5"/>
        <v/>
      </c>
      <c r="AA61" s="39" t="str">
        <f t="shared" si="5"/>
        <v/>
      </c>
    </row>
    <row r="62" spans="1:27" ht="16.5" customHeight="1" x14ac:dyDescent="0.15">
      <c r="A62" s="18" t="s">
        <v>849</v>
      </c>
      <c r="B62" s="18" t="s">
        <v>710</v>
      </c>
      <c r="C62" s="18" t="s">
        <v>587</v>
      </c>
      <c r="D62" s="18" t="s">
        <v>538</v>
      </c>
      <c r="E62" s="18">
        <v>2</v>
      </c>
      <c r="F62" s="18" t="s">
        <v>711</v>
      </c>
      <c r="G62" s="18" t="s">
        <v>712</v>
      </c>
      <c r="H62" s="19" t="s">
        <v>850</v>
      </c>
      <c r="I62" s="20">
        <v>11999009</v>
      </c>
      <c r="J62" s="20" t="s">
        <v>268</v>
      </c>
      <c r="K62" s="20" t="s">
        <v>268</v>
      </c>
      <c r="L62" s="20" t="s">
        <v>268</v>
      </c>
      <c r="M62" s="18" t="s">
        <v>268</v>
      </c>
      <c r="N62" s="18" t="s">
        <v>834</v>
      </c>
      <c r="R62" s="54">
        <f t="shared" si="2"/>
        <v>99</v>
      </c>
      <c r="S62" s="54" t="str">
        <f t="shared" si="2"/>
        <v/>
      </c>
      <c r="T62" s="54" t="str">
        <f t="shared" si="2"/>
        <v/>
      </c>
      <c r="U62" s="54" t="str">
        <f t="shared" si="2"/>
        <v/>
      </c>
      <c r="V62" s="39" t="s">
        <v>268</v>
      </c>
      <c r="W62" s="39" t="str">
        <f t="shared" si="5"/>
        <v>11999009</v>
      </c>
      <c r="X62" s="39" t="str">
        <f t="shared" si="5"/>
        <v/>
      </c>
      <c r="Y62" s="39" t="str">
        <f t="shared" si="5"/>
        <v/>
      </c>
      <c r="Z62" s="39" t="str">
        <f t="shared" si="5"/>
        <v/>
      </c>
      <c r="AA62" s="39" t="str">
        <f t="shared" si="5"/>
        <v/>
      </c>
    </row>
    <row r="63" spans="1:27" ht="16.5" customHeight="1" x14ac:dyDescent="0.15">
      <c r="A63" s="18" t="s">
        <v>851</v>
      </c>
      <c r="B63" s="18" t="s">
        <v>508</v>
      </c>
      <c r="C63" s="18" t="s">
        <v>852</v>
      </c>
      <c r="D63" s="18" t="s">
        <v>704</v>
      </c>
      <c r="E63" s="18">
        <v>2</v>
      </c>
      <c r="F63" s="18" t="s">
        <v>505</v>
      </c>
      <c r="G63" s="18" t="s">
        <v>712</v>
      </c>
      <c r="H63" s="19" t="s">
        <v>850</v>
      </c>
      <c r="I63" s="20">
        <v>11999009</v>
      </c>
      <c r="J63" s="20" t="s">
        <v>268</v>
      </c>
      <c r="K63" s="20" t="s">
        <v>268</v>
      </c>
      <c r="L63" s="20" t="s">
        <v>268</v>
      </c>
      <c r="M63" s="18" t="s">
        <v>268</v>
      </c>
      <c r="N63" s="18" t="s">
        <v>846</v>
      </c>
      <c r="R63" s="54">
        <f t="shared" si="2"/>
        <v>99</v>
      </c>
      <c r="S63" s="54" t="str">
        <f t="shared" si="2"/>
        <v/>
      </c>
      <c r="T63" s="54" t="str">
        <f t="shared" si="2"/>
        <v/>
      </c>
      <c r="U63" s="54" t="str">
        <f t="shared" si="2"/>
        <v/>
      </c>
      <c r="V63" s="39" t="s">
        <v>268</v>
      </c>
      <c r="W63" s="39" t="str">
        <f t="shared" si="5"/>
        <v>11999009</v>
      </c>
      <c r="X63" s="39" t="str">
        <f t="shared" si="5"/>
        <v/>
      </c>
      <c r="Y63" s="39" t="str">
        <f t="shared" si="5"/>
        <v/>
      </c>
      <c r="Z63" s="39" t="str">
        <f t="shared" si="5"/>
        <v/>
      </c>
      <c r="AA63" s="39" t="str">
        <f t="shared" si="5"/>
        <v/>
      </c>
    </row>
    <row r="64" spans="1:27" ht="16.5" customHeight="1" x14ac:dyDescent="0.15">
      <c r="A64" s="18" t="s">
        <v>586</v>
      </c>
      <c r="B64" s="18" t="s">
        <v>710</v>
      </c>
      <c r="C64" s="18" t="s">
        <v>852</v>
      </c>
      <c r="D64" s="18" t="s">
        <v>704</v>
      </c>
      <c r="E64" s="18">
        <v>2</v>
      </c>
      <c r="F64" s="18" t="s">
        <v>705</v>
      </c>
      <c r="G64" s="18" t="s">
        <v>712</v>
      </c>
      <c r="H64" s="19" t="s">
        <v>850</v>
      </c>
      <c r="I64" s="20">
        <v>11999009</v>
      </c>
      <c r="J64" s="20" t="s">
        <v>268</v>
      </c>
      <c r="K64" s="20" t="s">
        <v>268</v>
      </c>
      <c r="L64" s="20" t="s">
        <v>268</v>
      </c>
      <c r="M64" s="18" t="s">
        <v>268</v>
      </c>
      <c r="N64" s="18" t="s">
        <v>585</v>
      </c>
      <c r="R64" s="54">
        <f t="shared" si="2"/>
        <v>99</v>
      </c>
      <c r="S64" s="54" t="str">
        <f t="shared" si="2"/>
        <v/>
      </c>
      <c r="T64" s="54" t="str">
        <f t="shared" si="2"/>
        <v/>
      </c>
      <c r="U64" s="54" t="str">
        <f t="shared" si="2"/>
        <v/>
      </c>
      <c r="V64" s="39" t="s">
        <v>268</v>
      </c>
      <c r="W64" s="39" t="str">
        <f t="shared" si="5"/>
        <v>11999009</v>
      </c>
      <c r="X64" s="39" t="str">
        <f t="shared" si="5"/>
        <v/>
      </c>
      <c r="Y64" s="39" t="str">
        <f t="shared" si="5"/>
        <v/>
      </c>
      <c r="Z64" s="39" t="str">
        <f t="shared" si="5"/>
        <v/>
      </c>
      <c r="AA64" s="39" t="str">
        <f t="shared" si="5"/>
        <v/>
      </c>
    </row>
    <row r="65" spans="1:27" ht="16.5" customHeight="1" x14ac:dyDescent="0.15">
      <c r="A65" s="18" t="s">
        <v>525</v>
      </c>
      <c r="B65" s="18" t="s">
        <v>710</v>
      </c>
      <c r="C65" s="18" t="s">
        <v>526</v>
      </c>
      <c r="D65" s="18" t="s">
        <v>538</v>
      </c>
      <c r="E65" s="18">
        <v>2</v>
      </c>
      <c r="F65" s="18" t="s">
        <v>711</v>
      </c>
      <c r="G65" s="18" t="s">
        <v>712</v>
      </c>
      <c r="H65" s="19" t="s">
        <v>853</v>
      </c>
      <c r="I65" s="20">
        <v>11999009</v>
      </c>
      <c r="J65" s="20" t="s">
        <v>268</v>
      </c>
      <c r="K65" s="20" t="s">
        <v>268</v>
      </c>
      <c r="L65" s="20" t="s">
        <v>268</v>
      </c>
      <c r="M65" s="18" t="s">
        <v>268</v>
      </c>
      <c r="N65" s="18" t="s">
        <v>524</v>
      </c>
      <c r="R65" s="54">
        <f t="shared" si="2"/>
        <v>99</v>
      </c>
      <c r="S65" s="54" t="str">
        <f t="shared" si="2"/>
        <v/>
      </c>
      <c r="T65" s="54" t="str">
        <f t="shared" si="2"/>
        <v/>
      </c>
      <c r="U65" s="54" t="str">
        <f t="shared" si="2"/>
        <v/>
      </c>
      <c r="V65" s="39" t="s">
        <v>268</v>
      </c>
      <c r="W65" s="39" t="str">
        <f t="shared" si="5"/>
        <v>11999009</v>
      </c>
      <c r="X65" s="39" t="str">
        <f t="shared" si="5"/>
        <v/>
      </c>
      <c r="Y65" s="39" t="str">
        <f t="shared" si="5"/>
        <v/>
      </c>
      <c r="Z65" s="39" t="str">
        <f t="shared" si="5"/>
        <v/>
      </c>
      <c r="AA65" s="39" t="str">
        <f t="shared" si="5"/>
        <v/>
      </c>
    </row>
    <row r="66" spans="1:27" ht="16.5" customHeight="1" x14ac:dyDescent="0.15">
      <c r="A66" s="18" t="s">
        <v>854</v>
      </c>
      <c r="B66" s="18" t="s">
        <v>741</v>
      </c>
      <c r="C66" s="18" t="s">
        <v>855</v>
      </c>
      <c r="D66" s="18" t="s">
        <v>538</v>
      </c>
      <c r="E66" s="18">
        <v>2</v>
      </c>
      <c r="F66" s="18" t="s">
        <v>505</v>
      </c>
      <c r="G66" s="18" t="s">
        <v>712</v>
      </c>
      <c r="H66" s="19" t="s">
        <v>513</v>
      </c>
      <c r="I66" s="20">
        <v>11999009</v>
      </c>
      <c r="J66" s="20" t="s">
        <v>268</v>
      </c>
      <c r="K66" s="20" t="s">
        <v>268</v>
      </c>
      <c r="L66" s="20" t="s">
        <v>268</v>
      </c>
      <c r="M66" s="18" t="s">
        <v>268</v>
      </c>
      <c r="N66" s="18" t="s">
        <v>856</v>
      </c>
      <c r="R66" s="54">
        <f t="shared" si="2"/>
        <v>99</v>
      </c>
      <c r="S66" s="54" t="str">
        <f t="shared" si="2"/>
        <v/>
      </c>
      <c r="T66" s="54" t="str">
        <f t="shared" si="2"/>
        <v/>
      </c>
      <c r="U66" s="54" t="str">
        <f t="shared" si="2"/>
        <v/>
      </c>
      <c r="V66" s="39" t="s">
        <v>268</v>
      </c>
      <c r="W66" s="39" t="str">
        <f t="shared" si="5"/>
        <v>11999009</v>
      </c>
      <c r="X66" s="39" t="str">
        <f t="shared" si="5"/>
        <v/>
      </c>
      <c r="Y66" s="39" t="str">
        <f t="shared" si="5"/>
        <v/>
      </c>
      <c r="Z66" s="39" t="str">
        <f t="shared" si="5"/>
        <v/>
      </c>
      <c r="AA66" s="39" t="str">
        <f t="shared" si="5"/>
        <v/>
      </c>
    </row>
    <row r="67" spans="1:27" ht="16.5" customHeight="1" x14ac:dyDescent="0.15">
      <c r="A67" s="18" t="s">
        <v>527</v>
      </c>
      <c r="B67" s="18" t="s">
        <v>710</v>
      </c>
      <c r="C67" s="18" t="s">
        <v>526</v>
      </c>
      <c r="D67" s="18" t="s">
        <v>538</v>
      </c>
      <c r="E67" s="18">
        <v>2</v>
      </c>
      <c r="F67" s="18" t="s">
        <v>705</v>
      </c>
      <c r="G67" s="18" t="s">
        <v>569</v>
      </c>
      <c r="H67" s="19" t="s">
        <v>771</v>
      </c>
      <c r="I67" s="20">
        <v>11999009</v>
      </c>
      <c r="J67" s="20" t="s">
        <v>268</v>
      </c>
      <c r="K67" s="20" t="s">
        <v>268</v>
      </c>
      <c r="L67" s="20" t="s">
        <v>268</v>
      </c>
      <c r="M67" s="18" t="s">
        <v>268</v>
      </c>
      <c r="N67" s="18" t="s">
        <v>843</v>
      </c>
      <c r="R67" s="54">
        <f t="shared" ref="R67:U131" si="6">IF(I67="","",VALUE(MID(I67,3,2)))</f>
        <v>99</v>
      </c>
      <c r="S67" s="54" t="str">
        <f t="shared" si="6"/>
        <v/>
      </c>
      <c r="T67" s="54" t="str">
        <f t="shared" si="6"/>
        <v/>
      </c>
      <c r="U67" s="54" t="str">
        <f t="shared" si="6"/>
        <v/>
      </c>
      <c r="V67" s="39" t="s">
        <v>268</v>
      </c>
      <c r="W67" s="39" t="str">
        <f t="shared" si="5"/>
        <v>11999009</v>
      </c>
      <c r="X67" s="39" t="str">
        <f t="shared" si="5"/>
        <v/>
      </c>
      <c r="Y67" s="39" t="str">
        <f t="shared" si="5"/>
        <v/>
      </c>
      <c r="Z67" s="39" t="str">
        <f t="shared" si="5"/>
        <v/>
      </c>
      <c r="AA67" s="39" t="str">
        <f t="shared" si="5"/>
        <v/>
      </c>
    </row>
    <row r="68" spans="1:27" ht="16.5" customHeight="1" x14ac:dyDescent="0.15">
      <c r="A68" s="18" t="s">
        <v>857</v>
      </c>
      <c r="B68" s="18" t="s">
        <v>588</v>
      </c>
      <c r="C68" s="18" t="s">
        <v>528</v>
      </c>
      <c r="D68" s="18" t="s">
        <v>701</v>
      </c>
      <c r="E68" s="18">
        <v>1</v>
      </c>
      <c r="F68" s="18" t="s">
        <v>715</v>
      </c>
      <c r="G68" s="18" t="s">
        <v>539</v>
      </c>
      <c r="H68" s="19" t="s">
        <v>858</v>
      </c>
      <c r="I68" s="20">
        <v>11960101</v>
      </c>
      <c r="J68" s="20">
        <v>11960102</v>
      </c>
      <c r="K68" s="20">
        <v>11960103</v>
      </c>
      <c r="L68" s="20">
        <v>11999028</v>
      </c>
      <c r="M68" s="18" t="s">
        <v>268</v>
      </c>
      <c r="N68" s="18" t="s">
        <v>859</v>
      </c>
      <c r="R68" s="54">
        <f t="shared" si="6"/>
        <v>96</v>
      </c>
      <c r="S68" s="54">
        <f t="shared" si="6"/>
        <v>96</v>
      </c>
      <c r="T68" s="54">
        <f t="shared" si="6"/>
        <v>96</v>
      </c>
      <c r="U68" s="54">
        <f t="shared" si="6"/>
        <v>99</v>
      </c>
      <c r="V68" s="39" t="s">
        <v>268</v>
      </c>
      <c r="W68" s="39" t="str">
        <f t="shared" si="5"/>
        <v>11960101</v>
      </c>
      <c r="X68" s="39" t="str">
        <f t="shared" si="5"/>
        <v>11960102</v>
      </c>
      <c r="Y68" s="39" t="str">
        <f t="shared" si="5"/>
        <v>11960103</v>
      </c>
      <c r="Z68" s="39" t="str">
        <f t="shared" si="5"/>
        <v>11999028</v>
      </c>
      <c r="AA68" s="39" t="str">
        <f t="shared" si="5"/>
        <v/>
      </c>
    </row>
    <row r="69" spans="1:27" ht="16.5" customHeight="1" x14ac:dyDescent="0.15">
      <c r="A69" s="18" t="s">
        <v>860</v>
      </c>
      <c r="B69" s="18" t="s">
        <v>861</v>
      </c>
      <c r="C69" s="18" t="s">
        <v>862</v>
      </c>
      <c r="D69" s="18" t="s">
        <v>701</v>
      </c>
      <c r="E69" s="18">
        <v>1</v>
      </c>
      <c r="F69" s="18" t="s">
        <v>532</v>
      </c>
      <c r="G69" s="18" t="s">
        <v>539</v>
      </c>
      <c r="H69" s="19" t="s">
        <v>590</v>
      </c>
      <c r="I69" s="20">
        <v>11960101</v>
      </c>
      <c r="J69" s="20">
        <v>11960102</v>
      </c>
      <c r="K69" s="20">
        <v>11960103</v>
      </c>
      <c r="L69" s="20">
        <v>11999528</v>
      </c>
      <c r="M69" s="18">
        <v>11960104</v>
      </c>
      <c r="N69" s="18" t="s">
        <v>647</v>
      </c>
      <c r="R69" s="54">
        <f t="shared" si="6"/>
        <v>96</v>
      </c>
      <c r="S69" s="54">
        <f t="shared" si="6"/>
        <v>96</v>
      </c>
      <c r="T69" s="54">
        <f t="shared" si="6"/>
        <v>96</v>
      </c>
      <c r="U69" s="54">
        <f t="shared" si="6"/>
        <v>99</v>
      </c>
      <c r="V69" s="39" t="s">
        <v>268</v>
      </c>
      <c r="W69" s="39" t="str">
        <f t="shared" si="5"/>
        <v>11960101</v>
      </c>
      <c r="X69" s="39" t="str">
        <f t="shared" si="5"/>
        <v>11960102</v>
      </c>
      <c r="Y69" s="39" t="str">
        <f t="shared" si="5"/>
        <v>11960103</v>
      </c>
      <c r="Z69" s="39" t="str">
        <f t="shared" si="5"/>
        <v>11999528</v>
      </c>
      <c r="AA69" s="39" t="str">
        <f t="shared" si="5"/>
        <v/>
      </c>
    </row>
    <row r="70" spans="1:27" ht="16.5" customHeight="1" x14ac:dyDescent="0.15">
      <c r="A70" s="18" t="s">
        <v>863</v>
      </c>
      <c r="B70" s="18" t="s">
        <v>864</v>
      </c>
      <c r="C70" s="18" t="s">
        <v>865</v>
      </c>
      <c r="D70" s="18" t="s">
        <v>538</v>
      </c>
      <c r="E70" s="18">
        <v>1</v>
      </c>
      <c r="F70" s="18" t="s">
        <v>505</v>
      </c>
      <c r="G70" s="18" t="s">
        <v>763</v>
      </c>
      <c r="H70" s="19" t="s">
        <v>866</v>
      </c>
      <c r="I70" s="20">
        <v>11970401</v>
      </c>
      <c r="J70" s="20">
        <v>11970402</v>
      </c>
      <c r="K70" s="20">
        <v>11970404</v>
      </c>
      <c r="L70" s="20" t="s">
        <v>268</v>
      </c>
      <c r="M70" s="18" t="s">
        <v>268</v>
      </c>
      <c r="N70" s="18" t="s">
        <v>530</v>
      </c>
      <c r="R70" s="54">
        <f t="shared" si="6"/>
        <v>97</v>
      </c>
      <c r="S70" s="54">
        <f t="shared" si="6"/>
        <v>97</v>
      </c>
      <c r="T70" s="54">
        <f t="shared" si="6"/>
        <v>97</v>
      </c>
      <c r="U70" s="54" t="str">
        <f t="shared" si="6"/>
        <v/>
      </c>
      <c r="V70" s="39" t="s">
        <v>268</v>
      </c>
      <c r="W70" s="39" t="str">
        <f t="shared" si="5"/>
        <v>11970401</v>
      </c>
      <c r="X70" s="39" t="str">
        <f t="shared" si="5"/>
        <v>11970402</v>
      </c>
      <c r="Y70" s="39" t="str">
        <f t="shared" si="5"/>
        <v>11970404</v>
      </c>
      <c r="Z70" s="39" t="str">
        <f t="shared" si="5"/>
        <v/>
      </c>
      <c r="AA70" s="39" t="str">
        <f t="shared" si="5"/>
        <v/>
      </c>
    </row>
    <row r="71" spans="1:27" s="55" customFormat="1" ht="16.5" customHeight="1" x14ac:dyDescent="0.15">
      <c r="A71" s="33" t="s">
        <v>867</v>
      </c>
      <c r="B71" s="33" t="s">
        <v>868</v>
      </c>
      <c r="C71" s="33" t="s">
        <v>529</v>
      </c>
      <c r="D71" s="18" t="s">
        <v>701</v>
      </c>
      <c r="E71" s="33">
        <v>1</v>
      </c>
      <c r="F71" s="33" t="s">
        <v>715</v>
      </c>
      <c r="G71" s="33" t="s">
        <v>49</v>
      </c>
      <c r="H71" s="34" t="s">
        <v>869</v>
      </c>
      <c r="I71" s="35">
        <v>11970401</v>
      </c>
      <c r="J71" s="35">
        <v>11970402</v>
      </c>
      <c r="K71" s="35">
        <v>11970404</v>
      </c>
      <c r="L71" s="35" t="s">
        <v>268</v>
      </c>
      <c r="M71" s="33" t="s">
        <v>268</v>
      </c>
      <c r="N71" s="33" t="s">
        <v>530</v>
      </c>
      <c r="R71" s="56">
        <f t="shared" si="6"/>
        <v>97</v>
      </c>
      <c r="S71" s="56">
        <f t="shared" si="6"/>
        <v>97</v>
      </c>
      <c r="T71" s="56">
        <f t="shared" si="6"/>
        <v>97</v>
      </c>
      <c r="U71" s="56" t="str">
        <f t="shared" si="6"/>
        <v/>
      </c>
      <c r="V71" s="55" t="s">
        <v>268</v>
      </c>
      <c r="W71" s="55" t="str">
        <f t="shared" si="5"/>
        <v>11970401</v>
      </c>
      <c r="X71" s="55" t="str">
        <f t="shared" si="5"/>
        <v>11970402</v>
      </c>
      <c r="Y71" s="55" t="str">
        <f t="shared" si="5"/>
        <v>11970404</v>
      </c>
      <c r="Z71" s="55" t="str">
        <f t="shared" si="5"/>
        <v/>
      </c>
      <c r="AA71" s="55" t="str">
        <f t="shared" si="5"/>
        <v/>
      </c>
    </row>
    <row r="72" spans="1:27" s="55" customFormat="1" ht="16.5" customHeight="1" x14ac:dyDescent="0.15">
      <c r="A72" s="33" t="s">
        <v>870</v>
      </c>
      <c r="B72" s="33" t="s">
        <v>591</v>
      </c>
      <c r="C72" s="18" t="s">
        <v>871</v>
      </c>
      <c r="D72" s="18" t="s">
        <v>701</v>
      </c>
      <c r="E72" s="33">
        <v>1</v>
      </c>
      <c r="F72" s="33" t="s">
        <v>715</v>
      </c>
      <c r="G72" s="33" t="s">
        <v>720</v>
      </c>
      <c r="H72" s="34" t="s">
        <v>869</v>
      </c>
      <c r="I72" s="35">
        <v>11970401</v>
      </c>
      <c r="J72" s="35">
        <v>11970402</v>
      </c>
      <c r="K72" s="41">
        <v>11970403</v>
      </c>
      <c r="L72" s="35" t="s">
        <v>268</v>
      </c>
      <c r="M72" s="33" t="s">
        <v>268</v>
      </c>
      <c r="N72" s="33" t="s">
        <v>530</v>
      </c>
      <c r="R72" s="56">
        <f t="shared" si="6"/>
        <v>97</v>
      </c>
      <c r="S72" s="56">
        <f t="shared" si="6"/>
        <v>97</v>
      </c>
      <c r="T72" s="56">
        <f t="shared" si="6"/>
        <v>97</v>
      </c>
      <c r="U72" s="56" t="str">
        <f t="shared" si="6"/>
        <v/>
      </c>
      <c r="V72" s="55" t="s">
        <v>268</v>
      </c>
      <c r="W72" s="55" t="str">
        <f t="shared" si="5"/>
        <v>11970401</v>
      </c>
      <c r="X72" s="55" t="str">
        <f t="shared" si="5"/>
        <v>11970402</v>
      </c>
      <c r="Y72" s="55" t="str">
        <f t="shared" si="5"/>
        <v>11970403</v>
      </c>
      <c r="Z72" s="55" t="str">
        <f t="shared" si="5"/>
        <v/>
      </c>
      <c r="AA72" s="55" t="str">
        <f t="shared" si="5"/>
        <v/>
      </c>
    </row>
    <row r="73" spans="1:27" ht="16.5" customHeight="1" x14ac:dyDescent="0.15">
      <c r="A73" s="18" t="s">
        <v>531</v>
      </c>
      <c r="B73" s="18" t="s">
        <v>872</v>
      </c>
      <c r="C73" s="18" t="s">
        <v>873</v>
      </c>
      <c r="D73" s="18" t="s">
        <v>577</v>
      </c>
      <c r="E73" s="18">
        <v>2</v>
      </c>
      <c r="F73" s="18" t="s">
        <v>752</v>
      </c>
      <c r="G73" s="18" t="s">
        <v>712</v>
      </c>
      <c r="H73" s="19" t="s">
        <v>874</v>
      </c>
      <c r="I73" s="20">
        <v>11960201</v>
      </c>
      <c r="J73" s="20">
        <v>11960202</v>
      </c>
      <c r="K73" s="20">
        <v>11960203</v>
      </c>
      <c r="L73" s="20">
        <v>11960204</v>
      </c>
      <c r="M73" s="18" t="s">
        <v>268</v>
      </c>
      <c r="N73" s="18" t="s">
        <v>875</v>
      </c>
      <c r="R73" s="54">
        <f t="shared" si="6"/>
        <v>96</v>
      </c>
      <c r="S73" s="54">
        <f t="shared" si="6"/>
        <v>96</v>
      </c>
      <c r="T73" s="54">
        <f t="shared" si="6"/>
        <v>96</v>
      </c>
      <c r="U73" s="54">
        <f t="shared" si="6"/>
        <v>96</v>
      </c>
      <c r="V73" s="39" t="s">
        <v>268</v>
      </c>
      <c r="W73" s="39" t="str">
        <f t="shared" si="5"/>
        <v>11960201</v>
      </c>
      <c r="X73" s="39" t="str">
        <f t="shared" si="5"/>
        <v>11960202</v>
      </c>
      <c r="Y73" s="39" t="str">
        <f t="shared" si="5"/>
        <v>11960203</v>
      </c>
      <c r="Z73" s="39" t="str">
        <f t="shared" si="5"/>
        <v>11960204</v>
      </c>
      <c r="AA73" s="39" t="str">
        <f t="shared" si="5"/>
        <v/>
      </c>
    </row>
    <row r="74" spans="1:27" ht="16.5" customHeight="1" x14ac:dyDescent="0.15">
      <c r="A74" s="18" t="s">
        <v>398</v>
      </c>
      <c r="B74" s="18" t="s">
        <v>508</v>
      </c>
      <c r="C74" s="18" t="s">
        <v>568</v>
      </c>
      <c r="D74" s="18" t="s">
        <v>701</v>
      </c>
      <c r="E74" s="18">
        <v>2</v>
      </c>
      <c r="F74" s="18" t="s">
        <v>509</v>
      </c>
      <c r="G74" s="18" t="s">
        <v>712</v>
      </c>
      <c r="H74" s="19" t="s">
        <v>744</v>
      </c>
      <c r="I74" s="20" t="s">
        <v>268</v>
      </c>
      <c r="J74" s="20" t="s">
        <v>268</v>
      </c>
      <c r="K74" s="20" t="s">
        <v>268</v>
      </c>
      <c r="L74" s="20" t="s">
        <v>268</v>
      </c>
      <c r="M74" s="18" t="s">
        <v>268</v>
      </c>
      <c r="N74" s="18" t="s">
        <v>592</v>
      </c>
      <c r="R74" s="54" t="str">
        <f t="shared" si="6"/>
        <v/>
      </c>
      <c r="S74" s="54" t="str">
        <f t="shared" si="6"/>
        <v/>
      </c>
      <c r="T74" s="54" t="str">
        <f t="shared" si="6"/>
        <v/>
      </c>
      <c r="U74" s="54" t="str">
        <f t="shared" si="6"/>
        <v/>
      </c>
      <c r="V74" s="39" t="s">
        <v>268</v>
      </c>
      <c r="W74" s="39" t="str">
        <f t="shared" si="5"/>
        <v/>
      </c>
      <c r="X74" s="39" t="str">
        <f t="shared" si="5"/>
        <v/>
      </c>
      <c r="Y74" s="39" t="str">
        <f t="shared" si="5"/>
        <v/>
      </c>
      <c r="Z74" s="39" t="str">
        <f t="shared" si="5"/>
        <v/>
      </c>
      <c r="AA74" s="39" t="str">
        <f t="shared" si="5"/>
        <v/>
      </c>
    </row>
    <row r="75" spans="1:27" ht="16.5" customHeight="1" x14ac:dyDescent="0.15">
      <c r="A75" s="18" t="s">
        <v>876</v>
      </c>
      <c r="B75" s="18" t="s">
        <v>741</v>
      </c>
      <c r="C75" s="18" t="s">
        <v>568</v>
      </c>
      <c r="D75" s="18" t="s">
        <v>704</v>
      </c>
      <c r="E75" s="18">
        <v>2</v>
      </c>
      <c r="F75" s="18" t="s">
        <v>509</v>
      </c>
      <c r="G75" s="18" t="s">
        <v>51</v>
      </c>
      <c r="H75" s="19" t="s">
        <v>510</v>
      </c>
      <c r="I75" s="20" t="s">
        <v>268</v>
      </c>
      <c r="J75" s="20" t="s">
        <v>268</v>
      </c>
      <c r="K75" s="20" t="s">
        <v>268</v>
      </c>
      <c r="L75" s="20" t="s">
        <v>268</v>
      </c>
      <c r="M75" s="18" t="s">
        <v>268</v>
      </c>
      <c r="N75" s="18" t="s">
        <v>593</v>
      </c>
      <c r="R75" s="54" t="str">
        <f t="shared" si="6"/>
        <v/>
      </c>
      <c r="S75" s="54" t="str">
        <f t="shared" si="6"/>
        <v/>
      </c>
      <c r="T75" s="54" t="str">
        <f t="shared" si="6"/>
        <v/>
      </c>
      <c r="U75" s="54" t="str">
        <f t="shared" si="6"/>
        <v/>
      </c>
      <c r="V75" s="39" t="s">
        <v>268</v>
      </c>
      <c r="W75" s="39" t="str">
        <f t="shared" si="5"/>
        <v/>
      </c>
      <c r="X75" s="39" t="str">
        <f t="shared" si="5"/>
        <v/>
      </c>
      <c r="Y75" s="39" t="str">
        <f t="shared" si="5"/>
        <v/>
      </c>
      <c r="Z75" s="39" t="str">
        <f t="shared" si="5"/>
        <v/>
      </c>
      <c r="AA75" s="39" t="str">
        <f t="shared" si="5"/>
        <v/>
      </c>
    </row>
    <row r="76" spans="1:27" ht="16.5" customHeight="1" x14ac:dyDescent="0.15">
      <c r="A76" s="18" t="s">
        <v>877</v>
      </c>
      <c r="B76" s="18" t="s">
        <v>710</v>
      </c>
      <c r="C76" s="18" t="s">
        <v>568</v>
      </c>
      <c r="D76" s="18" t="s">
        <v>538</v>
      </c>
      <c r="E76" s="18">
        <v>2</v>
      </c>
      <c r="F76" s="18" t="s">
        <v>715</v>
      </c>
      <c r="G76" s="18" t="s">
        <v>51</v>
      </c>
      <c r="H76" s="19" t="s">
        <v>744</v>
      </c>
      <c r="I76" s="20" t="s">
        <v>268</v>
      </c>
      <c r="J76" s="20" t="s">
        <v>268</v>
      </c>
      <c r="K76" s="20" t="s">
        <v>268</v>
      </c>
      <c r="L76" s="20" t="s">
        <v>268</v>
      </c>
      <c r="M76" s="18" t="s">
        <v>268</v>
      </c>
      <c r="N76" s="18" t="s">
        <v>594</v>
      </c>
      <c r="R76" s="54" t="str">
        <f t="shared" si="6"/>
        <v/>
      </c>
      <c r="S76" s="54" t="str">
        <f t="shared" si="6"/>
        <v/>
      </c>
      <c r="T76" s="54" t="str">
        <f t="shared" si="6"/>
        <v/>
      </c>
      <c r="U76" s="54" t="str">
        <f t="shared" si="6"/>
        <v/>
      </c>
      <c r="V76" s="39" t="s">
        <v>268</v>
      </c>
      <c r="W76" s="39" t="str">
        <f t="shared" si="5"/>
        <v/>
      </c>
      <c r="X76" s="39" t="str">
        <f t="shared" si="5"/>
        <v/>
      </c>
      <c r="Y76" s="39" t="str">
        <f t="shared" si="5"/>
        <v/>
      </c>
      <c r="Z76" s="39" t="str">
        <f t="shared" si="5"/>
        <v/>
      </c>
      <c r="AA76" s="39" t="str">
        <f t="shared" si="5"/>
        <v/>
      </c>
    </row>
    <row r="77" spans="1:27" ht="16.5" customHeight="1" x14ac:dyDescent="0.15">
      <c r="A77" s="18" t="s">
        <v>401</v>
      </c>
      <c r="B77" s="18" t="s">
        <v>508</v>
      </c>
      <c r="C77" s="18" t="s">
        <v>878</v>
      </c>
      <c r="D77" s="18" t="s">
        <v>538</v>
      </c>
      <c r="E77" s="18">
        <v>2</v>
      </c>
      <c r="F77" s="18" t="s">
        <v>715</v>
      </c>
      <c r="G77" s="18" t="s">
        <v>49</v>
      </c>
      <c r="H77" s="19" t="s">
        <v>506</v>
      </c>
      <c r="I77" s="20">
        <v>11980101</v>
      </c>
      <c r="J77" s="20">
        <v>11999536</v>
      </c>
      <c r="K77" s="20">
        <v>11999537</v>
      </c>
      <c r="L77" s="20" t="s">
        <v>268</v>
      </c>
      <c r="M77" s="18" t="s">
        <v>268</v>
      </c>
      <c r="N77" s="18" t="s">
        <v>879</v>
      </c>
      <c r="R77" s="54">
        <f t="shared" si="6"/>
        <v>98</v>
      </c>
      <c r="S77" s="54">
        <f t="shared" si="6"/>
        <v>99</v>
      </c>
      <c r="T77" s="54">
        <f t="shared" si="6"/>
        <v>99</v>
      </c>
      <c r="U77" s="54" t="str">
        <f t="shared" si="6"/>
        <v/>
      </c>
      <c r="V77" s="39" t="s">
        <v>268</v>
      </c>
      <c r="W77" s="39" t="str">
        <f t="shared" si="5"/>
        <v>11980101</v>
      </c>
      <c r="X77" s="39" t="str">
        <f t="shared" si="5"/>
        <v>11999536</v>
      </c>
      <c r="Y77" s="39" t="str">
        <f t="shared" si="5"/>
        <v>11999537</v>
      </c>
      <c r="Z77" s="39" t="str">
        <f t="shared" si="5"/>
        <v/>
      </c>
      <c r="AA77" s="39" t="str">
        <f t="shared" si="5"/>
        <v/>
      </c>
    </row>
    <row r="78" spans="1:27" ht="16.5" customHeight="1" x14ac:dyDescent="0.15">
      <c r="A78" s="18" t="s">
        <v>880</v>
      </c>
      <c r="B78" s="18" t="s">
        <v>741</v>
      </c>
      <c r="C78" s="18" t="s">
        <v>881</v>
      </c>
      <c r="D78" s="18" t="s">
        <v>538</v>
      </c>
      <c r="E78" s="18">
        <v>2</v>
      </c>
      <c r="F78" s="18" t="s">
        <v>715</v>
      </c>
      <c r="G78" s="18" t="s">
        <v>720</v>
      </c>
      <c r="H78" s="19" t="s">
        <v>739</v>
      </c>
      <c r="I78" s="20">
        <v>11980101</v>
      </c>
      <c r="J78" s="20">
        <v>11999536</v>
      </c>
      <c r="K78" s="20">
        <v>11999537</v>
      </c>
      <c r="L78" s="20" t="s">
        <v>268</v>
      </c>
      <c r="M78" s="18" t="s">
        <v>268</v>
      </c>
      <c r="N78" s="18" t="s">
        <v>882</v>
      </c>
      <c r="R78" s="54">
        <f t="shared" si="6"/>
        <v>98</v>
      </c>
      <c r="S78" s="54">
        <f t="shared" si="6"/>
        <v>99</v>
      </c>
      <c r="T78" s="54">
        <f t="shared" si="6"/>
        <v>99</v>
      </c>
      <c r="U78" s="54" t="str">
        <f t="shared" si="6"/>
        <v/>
      </c>
      <c r="V78" s="39" t="s">
        <v>268</v>
      </c>
      <c r="W78" s="39" t="str">
        <f t="shared" si="5"/>
        <v>11980101</v>
      </c>
      <c r="X78" s="39" t="str">
        <f t="shared" si="5"/>
        <v>11999536</v>
      </c>
      <c r="Y78" s="39" t="str">
        <f t="shared" si="5"/>
        <v>11999537</v>
      </c>
      <c r="Z78" s="39" t="str">
        <f t="shared" si="5"/>
        <v/>
      </c>
      <c r="AA78" s="39" t="str">
        <f t="shared" si="5"/>
        <v/>
      </c>
    </row>
    <row r="79" spans="1:27" ht="16.5" customHeight="1" x14ac:dyDescent="0.15">
      <c r="A79" s="18" t="s">
        <v>595</v>
      </c>
      <c r="B79" s="18" t="s">
        <v>508</v>
      </c>
      <c r="C79" s="18" t="s">
        <v>883</v>
      </c>
      <c r="D79" s="18" t="s">
        <v>704</v>
      </c>
      <c r="E79" s="18">
        <v>2</v>
      </c>
      <c r="F79" s="18" t="s">
        <v>505</v>
      </c>
      <c r="G79" s="18" t="s">
        <v>798</v>
      </c>
      <c r="H79" s="19" t="s">
        <v>506</v>
      </c>
      <c r="I79" s="20">
        <v>11980601</v>
      </c>
      <c r="J79" s="20">
        <v>11999526</v>
      </c>
      <c r="K79" s="20">
        <v>11980603</v>
      </c>
      <c r="L79" s="20" t="s">
        <v>268</v>
      </c>
      <c r="M79" s="18" t="s">
        <v>268</v>
      </c>
      <c r="N79" s="18" t="s">
        <v>884</v>
      </c>
      <c r="R79" s="54">
        <f t="shared" si="6"/>
        <v>98</v>
      </c>
      <c r="S79" s="54">
        <f t="shared" si="6"/>
        <v>99</v>
      </c>
      <c r="T79" s="54">
        <f t="shared" si="6"/>
        <v>98</v>
      </c>
      <c r="U79" s="54" t="str">
        <f t="shared" si="6"/>
        <v/>
      </c>
      <c r="V79" s="39" t="s">
        <v>268</v>
      </c>
      <c r="W79" s="39" t="str">
        <f t="shared" si="5"/>
        <v>11980601</v>
      </c>
      <c r="X79" s="39" t="str">
        <f t="shared" si="5"/>
        <v>11999526</v>
      </c>
      <c r="Y79" s="39" t="str">
        <f t="shared" si="5"/>
        <v>11980603</v>
      </c>
      <c r="Z79" s="39" t="str">
        <f t="shared" si="5"/>
        <v/>
      </c>
      <c r="AA79" s="39" t="str">
        <f t="shared" si="5"/>
        <v/>
      </c>
    </row>
    <row r="80" spans="1:27" ht="16.5" customHeight="1" x14ac:dyDescent="0.15">
      <c r="A80" s="18" t="s">
        <v>885</v>
      </c>
      <c r="B80" s="18" t="s">
        <v>710</v>
      </c>
      <c r="C80" s="18" t="s">
        <v>568</v>
      </c>
      <c r="D80" s="18" t="s">
        <v>704</v>
      </c>
      <c r="E80" s="18">
        <v>2</v>
      </c>
      <c r="F80" s="18" t="s">
        <v>505</v>
      </c>
      <c r="G80" s="18" t="s">
        <v>51</v>
      </c>
      <c r="H80" s="19" t="s">
        <v>739</v>
      </c>
      <c r="I80" s="20">
        <v>11980601</v>
      </c>
      <c r="J80" s="20">
        <v>11999526</v>
      </c>
      <c r="K80" s="20" t="s">
        <v>268</v>
      </c>
      <c r="L80" s="20" t="s">
        <v>268</v>
      </c>
      <c r="M80" s="18" t="s">
        <v>268</v>
      </c>
      <c r="N80" s="18" t="s">
        <v>597</v>
      </c>
      <c r="R80" s="54">
        <f t="shared" si="6"/>
        <v>98</v>
      </c>
      <c r="S80" s="54">
        <f t="shared" si="6"/>
        <v>99</v>
      </c>
      <c r="T80" s="54" t="str">
        <f t="shared" si="6"/>
        <v/>
      </c>
      <c r="U80" s="54" t="str">
        <f t="shared" si="6"/>
        <v/>
      </c>
      <c r="V80" s="39" t="s">
        <v>268</v>
      </c>
      <c r="W80" s="39" t="str">
        <f t="shared" si="5"/>
        <v>11980601</v>
      </c>
      <c r="X80" s="39" t="str">
        <f t="shared" si="5"/>
        <v>11999526</v>
      </c>
      <c r="Y80" s="39" t="str">
        <f t="shared" si="5"/>
        <v/>
      </c>
      <c r="Z80" s="39" t="str">
        <f t="shared" si="5"/>
        <v/>
      </c>
      <c r="AA80" s="39" t="str">
        <f t="shared" si="5"/>
        <v/>
      </c>
    </row>
    <row r="81" spans="1:27" ht="16.5" customHeight="1" x14ac:dyDescent="0.15">
      <c r="A81" s="18" t="s">
        <v>886</v>
      </c>
      <c r="B81" s="18" t="s">
        <v>508</v>
      </c>
      <c r="C81" s="18" t="s">
        <v>738</v>
      </c>
      <c r="D81" s="18" t="s">
        <v>577</v>
      </c>
      <c r="E81" s="18">
        <v>4</v>
      </c>
      <c r="F81" s="18" t="s">
        <v>532</v>
      </c>
      <c r="G81" s="18" t="s">
        <v>798</v>
      </c>
      <c r="H81" s="19" t="s">
        <v>887</v>
      </c>
      <c r="I81" s="20">
        <v>11670201</v>
      </c>
      <c r="J81" s="20">
        <v>11670202</v>
      </c>
      <c r="K81" s="20">
        <v>11670203</v>
      </c>
      <c r="L81" s="20" t="s">
        <v>268</v>
      </c>
      <c r="M81" s="18" t="s">
        <v>268</v>
      </c>
      <c r="N81" s="18" t="s">
        <v>888</v>
      </c>
      <c r="R81" s="54">
        <f t="shared" si="6"/>
        <v>67</v>
      </c>
      <c r="S81" s="54">
        <f t="shared" si="6"/>
        <v>67</v>
      </c>
      <c r="T81" s="54">
        <f t="shared" si="6"/>
        <v>67</v>
      </c>
      <c r="U81" s="54" t="str">
        <f t="shared" si="6"/>
        <v/>
      </c>
      <c r="V81" s="39" t="s">
        <v>268</v>
      </c>
      <c r="W81" s="39" t="str">
        <f t="shared" si="5"/>
        <v>11670201</v>
      </c>
      <c r="X81" s="39" t="str">
        <f t="shared" si="5"/>
        <v>11670202</v>
      </c>
      <c r="Y81" s="39" t="str">
        <f t="shared" si="5"/>
        <v>11670203</v>
      </c>
      <c r="Z81" s="39" t="str">
        <f t="shared" si="5"/>
        <v/>
      </c>
      <c r="AA81" s="39" t="str">
        <f t="shared" si="5"/>
        <v/>
      </c>
    </row>
    <row r="82" spans="1:27" ht="16.5" customHeight="1" x14ac:dyDescent="0.15">
      <c r="A82" s="18" t="s">
        <v>889</v>
      </c>
      <c r="B82" s="18" t="s">
        <v>508</v>
      </c>
      <c r="C82" s="18" t="s">
        <v>663</v>
      </c>
      <c r="D82" s="18" t="s">
        <v>890</v>
      </c>
      <c r="E82" s="18">
        <v>4</v>
      </c>
      <c r="F82" s="18" t="s">
        <v>752</v>
      </c>
      <c r="G82" s="18" t="s">
        <v>794</v>
      </c>
      <c r="H82" s="19" t="s">
        <v>887</v>
      </c>
      <c r="I82" s="20">
        <v>11670201</v>
      </c>
      <c r="J82" s="20">
        <v>11670202</v>
      </c>
      <c r="K82" s="20">
        <v>11670204</v>
      </c>
      <c r="L82" s="20" t="s">
        <v>268</v>
      </c>
      <c r="M82" s="18" t="s">
        <v>268</v>
      </c>
      <c r="N82" s="18" t="s">
        <v>598</v>
      </c>
      <c r="R82" s="54">
        <f t="shared" si="6"/>
        <v>67</v>
      </c>
      <c r="S82" s="54">
        <f t="shared" si="6"/>
        <v>67</v>
      </c>
      <c r="T82" s="54">
        <f t="shared" si="6"/>
        <v>67</v>
      </c>
      <c r="U82" s="54" t="str">
        <f t="shared" si="6"/>
        <v/>
      </c>
      <c r="V82" s="39" t="s">
        <v>268</v>
      </c>
      <c r="W82" s="39" t="str">
        <f t="shared" si="5"/>
        <v>11670201</v>
      </c>
      <c r="X82" s="39" t="str">
        <f t="shared" si="5"/>
        <v>11670202</v>
      </c>
      <c r="Y82" s="39" t="str">
        <f t="shared" si="5"/>
        <v>11670204</v>
      </c>
      <c r="Z82" s="39" t="str">
        <f t="shared" si="5"/>
        <v/>
      </c>
      <c r="AA82" s="39" t="str">
        <f t="shared" si="5"/>
        <v/>
      </c>
    </row>
    <row r="83" spans="1:27" ht="16.5" customHeight="1" x14ac:dyDescent="0.15">
      <c r="A83" s="18" t="s">
        <v>891</v>
      </c>
      <c r="B83" s="18" t="s">
        <v>741</v>
      </c>
      <c r="C83" s="18" t="s">
        <v>892</v>
      </c>
      <c r="D83" s="18" t="s">
        <v>577</v>
      </c>
      <c r="E83" s="18">
        <v>4</v>
      </c>
      <c r="F83" s="18" t="s">
        <v>532</v>
      </c>
      <c r="G83" s="18" t="s">
        <v>794</v>
      </c>
      <c r="H83" s="19" t="s">
        <v>887</v>
      </c>
      <c r="I83" s="20">
        <v>11670201</v>
      </c>
      <c r="J83" s="20">
        <v>11999502</v>
      </c>
      <c r="K83" s="20" t="s">
        <v>268</v>
      </c>
      <c r="L83" s="20" t="s">
        <v>268</v>
      </c>
      <c r="M83" s="18" t="s">
        <v>268</v>
      </c>
      <c r="N83" s="18" t="s">
        <v>598</v>
      </c>
      <c r="R83" s="54">
        <f t="shared" si="6"/>
        <v>67</v>
      </c>
      <c r="S83" s="54">
        <f t="shared" si="6"/>
        <v>99</v>
      </c>
      <c r="T83" s="54" t="str">
        <f t="shared" si="6"/>
        <v/>
      </c>
      <c r="U83" s="54" t="str">
        <f t="shared" si="6"/>
        <v/>
      </c>
      <c r="V83" s="39" t="s">
        <v>268</v>
      </c>
      <c r="W83" s="39" t="str">
        <f t="shared" ref="W83:AA114" si="7">_xlfn.IFNA(REPLACE(I83,3,2,VLOOKUP(R83,$P:$Q,2,0)),"")</f>
        <v>11670201</v>
      </c>
      <c r="X83" s="39" t="str">
        <f t="shared" si="7"/>
        <v>11999502</v>
      </c>
      <c r="Y83" s="39" t="str">
        <f t="shared" si="7"/>
        <v/>
      </c>
      <c r="Z83" s="39" t="str">
        <f t="shared" si="7"/>
        <v/>
      </c>
      <c r="AA83" s="39" t="str">
        <f t="shared" si="7"/>
        <v/>
      </c>
    </row>
    <row r="84" spans="1:27" ht="16.5" customHeight="1" x14ac:dyDescent="0.15">
      <c r="A84" s="18" t="s">
        <v>893</v>
      </c>
      <c r="B84" s="18" t="s">
        <v>508</v>
      </c>
      <c r="C84" s="18" t="s">
        <v>894</v>
      </c>
      <c r="D84" s="18" t="s">
        <v>704</v>
      </c>
      <c r="E84" s="18">
        <v>1</v>
      </c>
      <c r="F84" s="18" t="s">
        <v>752</v>
      </c>
      <c r="G84" s="18" t="s">
        <v>49</v>
      </c>
      <c r="H84" s="19" t="s">
        <v>472</v>
      </c>
      <c r="I84" s="28">
        <v>11870101</v>
      </c>
      <c r="J84" s="20">
        <v>11999518</v>
      </c>
      <c r="K84" s="28">
        <v>11870103</v>
      </c>
      <c r="L84" s="20" t="s">
        <v>268</v>
      </c>
      <c r="M84" s="18" t="s">
        <v>268</v>
      </c>
      <c r="N84" s="18" t="s">
        <v>895</v>
      </c>
      <c r="R84" s="54">
        <f t="shared" si="6"/>
        <v>87</v>
      </c>
      <c r="S84" s="54">
        <f t="shared" si="6"/>
        <v>99</v>
      </c>
      <c r="T84" s="54">
        <f t="shared" si="6"/>
        <v>87</v>
      </c>
      <c r="U84" s="54" t="str">
        <f t="shared" si="6"/>
        <v/>
      </c>
      <c r="V84" s="39" t="s">
        <v>268</v>
      </c>
      <c r="W84" s="39" t="str">
        <f t="shared" si="7"/>
        <v>11870101</v>
      </c>
      <c r="X84" s="39" t="str">
        <f t="shared" si="7"/>
        <v>11999518</v>
      </c>
      <c r="Y84" s="39" t="str">
        <f t="shared" si="7"/>
        <v>11870103</v>
      </c>
      <c r="Z84" s="39" t="str">
        <f t="shared" si="7"/>
        <v/>
      </c>
      <c r="AA84" s="39" t="str">
        <f t="shared" si="7"/>
        <v/>
      </c>
    </row>
    <row r="85" spans="1:27" ht="16.5" customHeight="1" x14ac:dyDescent="0.15">
      <c r="A85" s="18" t="s">
        <v>896</v>
      </c>
      <c r="B85" s="18" t="s">
        <v>710</v>
      </c>
      <c r="C85" s="18" t="s">
        <v>738</v>
      </c>
      <c r="D85" s="18" t="s">
        <v>704</v>
      </c>
      <c r="E85" s="18">
        <v>1</v>
      </c>
      <c r="F85" s="18" t="s">
        <v>705</v>
      </c>
      <c r="G85" s="18" t="s">
        <v>720</v>
      </c>
      <c r="H85" s="19" t="s">
        <v>472</v>
      </c>
      <c r="I85" s="28">
        <v>11870101</v>
      </c>
      <c r="J85" s="20">
        <v>11999518</v>
      </c>
      <c r="K85" s="28">
        <v>11870103</v>
      </c>
      <c r="L85" s="20" t="s">
        <v>268</v>
      </c>
      <c r="M85" s="18" t="s">
        <v>268</v>
      </c>
      <c r="N85" s="18" t="s">
        <v>599</v>
      </c>
      <c r="R85" s="54">
        <f t="shared" si="6"/>
        <v>87</v>
      </c>
      <c r="S85" s="54">
        <f t="shared" si="6"/>
        <v>99</v>
      </c>
      <c r="T85" s="54">
        <f t="shared" si="6"/>
        <v>87</v>
      </c>
      <c r="U85" s="54" t="str">
        <f t="shared" si="6"/>
        <v/>
      </c>
      <c r="V85" s="39" t="s">
        <v>268</v>
      </c>
      <c r="W85" s="39" t="str">
        <f t="shared" si="7"/>
        <v>11870101</v>
      </c>
      <c r="X85" s="39" t="str">
        <f t="shared" si="7"/>
        <v>11999518</v>
      </c>
      <c r="Y85" s="39" t="str">
        <f t="shared" si="7"/>
        <v>11870103</v>
      </c>
      <c r="Z85" s="39" t="str">
        <f t="shared" si="7"/>
        <v/>
      </c>
      <c r="AA85" s="39" t="str">
        <f t="shared" si="7"/>
        <v/>
      </c>
    </row>
    <row r="86" spans="1:27" ht="16.5" customHeight="1" x14ac:dyDescent="0.15">
      <c r="A86" s="18" t="s">
        <v>897</v>
      </c>
      <c r="B86" s="18" t="s">
        <v>898</v>
      </c>
      <c r="C86" s="18" t="s">
        <v>899</v>
      </c>
      <c r="D86" s="18" t="s">
        <v>538</v>
      </c>
      <c r="E86" s="18">
        <v>1</v>
      </c>
      <c r="F86" s="18" t="s">
        <v>505</v>
      </c>
      <c r="G86" s="18" t="s">
        <v>539</v>
      </c>
      <c r="H86" s="19" t="s">
        <v>721</v>
      </c>
      <c r="I86" s="20">
        <v>11980303</v>
      </c>
      <c r="J86" s="20">
        <v>11980302</v>
      </c>
      <c r="K86" s="20" t="s">
        <v>268</v>
      </c>
      <c r="L86" s="20" t="s">
        <v>268</v>
      </c>
      <c r="M86" s="18" t="s">
        <v>268</v>
      </c>
      <c r="N86" s="18" t="s">
        <v>900</v>
      </c>
      <c r="R86" s="54">
        <f t="shared" si="6"/>
        <v>98</v>
      </c>
      <c r="S86" s="54">
        <f t="shared" si="6"/>
        <v>98</v>
      </c>
      <c r="T86" s="54" t="str">
        <f t="shared" si="6"/>
        <v/>
      </c>
      <c r="U86" s="54" t="str">
        <f t="shared" si="6"/>
        <v/>
      </c>
      <c r="V86" s="39" t="s">
        <v>268</v>
      </c>
      <c r="W86" s="39" t="str">
        <f t="shared" si="7"/>
        <v>11980303</v>
      </c>
      <c r="X86" s="39" t="str">
        <f t="shared" si="7"/>
        <v>11980302</v>
      </c>
      <c r="Y86" s="39" t="str">
        <f t="shared" si="7"/>
        <v/>
      </c>
      <c r="Z86" s="39" t="str">
        <f t="shared" si="7"/>
        <v/>
      </c>
      <c r="AA86" s="39" t="str">
        <f t="shared" si="7"/>
        <v/>
      </c>
    </row>
    <row r="87" spans="1:27" ht="16.5" customHeight="1" x14ac:dyDescent="0.15">
      <c r="A87" s="18" t="s">
        <v>601</v>
      </c>
      <c r="B87" s="18" t="s">
        <v>898</v>
      </c>
      <c r="C87" s="18" t="s">
        <v>602</v>
      </c>
      <c r="D87" s="18" t="s">
        <v>538</v>
      </c>
      <c r="E87" s="18">
        <v>1</v>
      </c>
      <c r="F87" s="18" t="s">
        <v>715</v>
      </c>
      <c r="G87" s="18" t="s">
        <v>539</v>
      </c>
      <c r="H87" s="19" t="s">
        <v>901</v>
      </c>
      <c r="I87" s="20">
        <v>11980301</v>
      </c>
      <c r="J87" s="20">
        <v>11980302</v>
      </c>
      <c r="K87" s="20" t="s">
        <v>268</v>
      </c>
      <c r="L87" s="20" t="s">
        <v>268</v>
      </c>
      <c r="M87" s="18" t="s">
        <v>268</v>
      </c>
      <c r="N87" s="18" t="s">
        <v>900</v>
      </c>
      <c r="R87" s="54">
        <f t="shared" si="6"/>
        <v>98</v>
      </c>
      <c r="S87" s="54">
        <f t="shared" si="6"/>
        <v>98</v>
      </c>
      <c r="T87" s="54" t="str">
        <f t="shared" si="6"/>
        <v/>
      </c>
      <c r="U87" s="54" t="str">
        <f t="shared" si="6"/>
        <v/>
      </c>
      <c r="V87" s="39" t="s">
        <v>268</v>
      </c>
      <c r="W87" s="39" t="str">
        <f t="shared" si="7"/>
        <v>11980301</v>
      </c>
      <c r="X87" s="39" t="str">
        <f t="shared" si="7"/>
        <v>11980302</v>
      </c>
      <c r="Y87" s="39" t="str">
        <f t="shared" si="7"/>
        <v/>
      </c>
      <c r="Z87" s="39" t="str">
        <f t="shared" si="7"/>
        <v/>
      </c>
      <c r="AA87" s="39" t="str">
        <f t="shared" si="7"/>
        <v/>
      </c>
    </row>
    <row r="88" spans="1:27" ht="16.5" customHeight="1" x14ac:dyDescent="0.15">
      <c r="A88" s="18" t="s">
        <v>898</v>
      </c>
      <c r="B88" s="18" t="s">
        <v>600</v>
      </c>
      <c r="C88" s="18" t="s">
        <v>568</v>
      </c>
      <c r="D88" s="18" t="s">
        <v>704</v>
      </c>
      <c r="E88" s="18">
        <v>1</v>
      </c>
      <c r="F88" s="18" t="s">
        <v>902</v>
      </c>
      <c r="G88" s="18" t="s">
        <v>730</v>
      </c>
      <c r="H88" s="19" t="s">
        <v>716</v>
      </c>
      <c r="I88" s="20">
        <v>11980301</v>
      </c>
      <c r="J88" s="20">
        <v>11980302</v>
      </c>
      <c r="K88" s="20" t="s">
        <v>268</v>
      </c>
      <c r="L88" s="20" t="s">
        <v>268</v>
      </c>
      <c r="M88" s="18" t="s">
        <v>268</v>
      </c>
      <c r="N88" s="18" t="s">
        <v>900</v>
      </c>
      <c r="R88" s="54">
        <f t="shared" si="6"/>
        <v>98</v>
      </c>
      <c r="S88" s="54">
        <f t="shared" si="6"/>
        <v>98</v>
      </c>
      <c r="T88" s="54" t="str">
        <f t="shared" si="6"/>
        <v/>
      </c>
      <c r="U88" s="54" t="str">
        <f t="shared" si="6"/>
        <v/>
      </c>
      <c r="V88" s="39" t="s">
        <v>268</v>
      </c>
      <c r="W88" s="39" t="str">
        <f t="shared" si="7"/>
        <v>11980301</v>
      </c>
      <c r="X88" s="39" t="str">
        <f t="shared" si="7"/>
        <v>11980302</v>
      </c>
      <c r="Y88" s="39" t="str">
        <f t="shared" si="7"/>
        <v/>
      </c>
      <c r="Z88" s="39" t="str">
        <f t="shared" si="7"/>
        <v/>
      </c>
      <c r="AA88" s="39" t="str">
        <f t="shared" si="7"/>
        <v/>
      </c>
    </row>
    <row r="89" spans="1:27" ht="16.5" customHeight="1" x14ac:dyDescent="0.15">
      <c r="A89" s="18" t="s">
        <v>678</v>
      </c>
      <c r="B89" s="18" t="s">
        <v>903</v>
      </c>
      <c r="C89" s="18" t="s">
        <v>568</v>
      </c>
      <c r="D89" s="18" t="s">
        <v>538</v>
      </c>
      <c r="E89" s="18">
        <v>2</v>
      </c>
      <c r="F89" s="18" t="s">
        <v>705</v>
      </c>
      <c r="G89" s="18" t="s">
        <v>730</v>
      </c>
      <c r="H89" s="19" t="s">
        <v>506</v>
      </c>
      <c r="I89" s="20">
        <v>11780201</v>
      </c>
      <c r="J89" s="20">
        <v>11780202</v>
      </c>
      <c r="K89" s="20" t="s">
        <v>268</v>
      </c>
      <c r="L89" s="20" t="s">
        <v>268</v>
      </c>
      <c r="M89" s="18" t="s">
        <v>268</v>
      </c>
      <c r="N89" s="18" t="s">
        <v>904</v>
      </c>
      <c r="R89" s="54">
        <f t="shared" si="6"/>
        <v>78</v>
      </c>
      <c r="S89" s="54">
        <f t="shared" si="6"/>
        <v>78</v>
      </c>
      <c r="T89" s="54" t="str">
        <f t="shared" si="6"/>
        <v/>
      </c>
      <c r="U89" s="54" t="str">
        <f t="shared" si="6"/>
        <v/>
      </c>
      <c r="V89" s="39" t="s">
        <v>268</v>
      </c>
      <c r="W89" s="39" t="str">
        <f t="shared" si="7"/>
        <v>11780201</v>
      </c>
      <c r="X89" s="39" t="str">
        <f t="shared" si="7"/>
        <v>11780202</v>
      </c>
      <c r="Y89" s="39" t="str">
        <f t="shared" si="7"/>
        <v/>
      </c>
      <c r="Z89" s="39" t="str">
        <f t="shared" si="7"/>
        <v/>
      </c>
      <c r="AA89" s="39" t="str">
        <f t="shared" si="7"/>
        <v/>
      </c>
    </row>
    <row r="90" spans="1:27" ht="16.5" customHeight="1" x14ac:dyDescent="0.15">
      <c r="A90" s="18" t="s">
        <v>905</v>
      </c>
      <c r="B90" s="18" t="s">
        <v>508</v>
      </c>
      <c r="C90" s="18" t="s">
        <v>738</v>
      </c>
      <c r="D90" s="18" t="s">
        <v>538</v>
      </c>
      <c r="E90" s="18">
        <v>2</v>
      </c>
      <c r="F90" s="18" t="s">
        <v>505</v>
      </c>
      <c r="G90" s="18" t="s">
        <v>51</v>
      </c>
      <c r="H90" s="19" t="s">
        <v>506</v>
      </c>
      <c r="I90" s="20">
        <v>11999026</v>
      </c>
      <c r="J90" s="20">
        <v>11999027</v>
      </c>
      <c r="K90" s="20" t="s">
        <v>268</v>
      </c>
      <c r="L90" s="20" t="s">
        <v>268</v>
      </c>
      <c r="M90" s="18" t="s">
        <v>268</v>
      </c>
      <c r="N90" s="18" t="s">
        <v>906</v>
      </c>
      <c r="R90" s="54">
        <f t="shared" si="6"/>
        <v>99</v>
      </c>
      <c r="S90" s="54">
        <f t="shared" si="6"/>
        <v>99</v>
      </c>
      <c r="T90" s="54" t="str">
        <f t="shared" si="6"/>
        <v/>
      </c>
      <c r="U90" s="54" t="str">
        <f t="shared" si="6"/>
        <v/>
      </c>
      <c r="V90" s="39" t="s">
        <v>268</v>
      </c>
      <c r="W90" s="39" t="str">
        <f t="shared" si="7"/>
        <v>11999026</v>
      </c>
      <c r="X90" s="39" t="str">
        <f t="shared" si="7"/>
        <v>11999027</v>
      </c>
      <c r="Y90" s="39" t="str">
        <f t="shared" si="7"/>
        <v/>
      </c>
      <c r="Z90" s="39" t="str">
        <f t="shared" si="7"/>
        <v/>
      </c>
      <c r="AA90" s="39" t="str">
        <f t="shared" si="7"/>
        <v/>
      </c>
    </row>
    <row r="91" spans="1:27" ht="16.5" customHeight="1" x14ac:dyDescent="0.15">
      <c r="A91" s="18" t="s">
        <v>907</v>
      </c>
      <c r="B91" s="18" t="s">
        <v>908</v>
      </c>
      <c r="C91" s="18" t="s">
        <v>549</v>
      </c>
      <c r="D91" s="18" t="s">
        <v>909</v>
      </c>
      <c r="E91" s="18">
        <v>3</v>
      </c>
      <c r="F91" s="18" t="s">
        <v>532</v>
      </c>
      <c r="G91" s="18" t="s">
        <v>51</v>
      </c>
      <c r="H91" s="19" t="s">
        <v>714</v>
      </c>
      <c r="I91" s="20">
        <v>11860101</v>
      </c>
      <c r="J91" s="20">
        <v>11860102</v>
      </c>
      <c r="K91" s="20">
        <v>11860103</v>
      </c>
      <c r="L91" s="20" t="s">
        <v>268</v>
      </c>
      <c r="M91" s="18" t="s">
        <v>268</v>
      </c>
      <c r="N91" s="18" t="s">
        <v>910</v>
      </c>
      <c r="R91" s="54">
        <f t="shared" si="6"/>
        <v>86</v>
      </c>
      <c r="S91" s="54">
        <f t="shared" si="6"/>
        <v>86</v>
      </c>
      <c r="T91" s="54">
        <f t="shared" si="6"/>
        <v>86</v>
      </c>
      <c r="U91" s="54" t="str">
        <f t="shared" si="6"/>
        <v/>
      </c>
      <c r="V91" s="39" t="s">
        <v>268</v>
      </c>
      <c r="W91" s="39" t="str">
        <f t="shared" si="7"/>
        <v>11860101</v>
      </c>
      <c r="X91" s="39" t="str">
        <f t="shared" si="7"/>
        <v>11860102</v>
      </c>
      <c r="Y91" s="39" t="str">
        <f t="shared" si="7"/>
        <v>11860103</v>
      </c>
      <c r="Z91" s="39" t="str">
        <f t="shared" si="7"/>
        <v/>
      </c>
      <c r="AA91" s="39" t="str">
        <f t="shared" si="7"/>
        <v/>
      </c>
    </row>
    <row r="92" spans="1:27" ht="16.5" customHeight="1" x14ac:dyDescent="0.15">
      <c r="A92" s="18" t="s">
        <v>605</v>
      </c>
      <c r="B92" s="18" t="s">
        <v>908</v>
      </c>
      <c r="C92" s="18" t="s">
        <v>911</v>
      </c>
      <c r="D92" s="18" t="s">
        <v>577</v>
      </c>
      <c r="E92" s="18">
        <v>3</v>
      </c>
      <c r="F92" s="18" t="s">
        <v>505</v>
      </c>
      <c r="G92" s="18" t="s">
        <v>794</v>
      </c>
      <c r="H92" s="19" t="s">
        <v>714</v>
      </c>
      <c r="I92" s="20">
        <v>11999201</v>
      </c>
      <c r="J92" s="20">
        <v>11999202</v>
      </c>
      <c r="K92" s="20">
        <v>11999203</v>
      </c>
      <c r="L92" s="20">
        <v>11999204</v>
      </c>
      <c r="M92" s="18" t="s">
        <v>268</v>
      </c>
      <c r="N92" s="18" t="s">
        <v>607</v>
      </c>
      <c r="R92" s="54">
        <f t="shared" si="6"/>
        <v>99</v>
      </c>
      <c r="S92" s="54">
        <f t="shared" si="6"/>
        <v>99</v>
      </c>
      <c r="T92" s="54">
        <f t="shared" si="6"/>
        <v>99</v>
      </c>
      <c r="U92" s="54">
        <f t="shared" si="6"/>
        <v>99</v>
      </c>
      <c r="V92" s="39" t="s">
        <v>268</v>
      </c>
      <c r="W92" s="39" t="str">
        <f t="shared" si="7"/>
        <v>11999201</v>
      </c>
      <c r="X92" s="39" t="str">
        <f t="shared" si="7"/>
        <v>11999202</v>
      </c>
      <c r="Y92" s="39" t="str">
        <f t="shared" si="7"/>
        <v>11999203</v>
      </c>
      <c r="Z92" s="39" t="str">
        <f t="shared" si="7"/>
        <v>11999204</v>
      </c>
      <c r="AA92" s="39" t="str">
        <f t="shared" si="7"/>
        <v/>
      </c>
    </row>
    <row r="93" spans="1:27" ht="16.5" customHeight="1" x14ac:dyDescent="0.15">
      <c r="A93" s="18" t="s">
        <v>912</v>
      </c>
      <c r="B93" s="18" t="s">
        <v>912</v>
      </c>
      <c r="C93" s="18" t="s">
        <v>913</v>
      </c>
      <c r="D93" s="18" t="s">
        <v>538</v>
      </c>
      <c r="E93" s="18">
        <v>3</v>
      </c>
      <c r="F93" s="18" t="s">
        <v>505</v>
      </c>
      <c r="G93" s="18" t="s">
        <v>49</v>
      </c>
      <c r="H93" s="19" t="s">
        <v>714</v>
      </c>
      <c r="I93" s="20">
        <v>11760201</v>
      </c>
      <c r="J93" s="20">
        <v>11760202</v>
      </c>
      <c r="K93" s="20">
        <v>11760203</v>
      </c>
      <c r="L93" s="20">
        <v>11760204</v>
      </c>
      <c r="M93" s="18" t="s">
        <v>268</v>
      </c>
      <c r="N93" s="18" t="s">
        <v>477</v>
      </c>
      <c r="R93" s="54">
        <f t="shared" si="6"/>
        <v>76</v>
      </c>
      <c r="S93" s="54">
        <f t="shared" si="6"/>
        <v>76</v>
      </c>
      <c r="T93" s="54">
        <f t="shared" si="6"/>
        <v>76</v>
      </c>
      <c r="U93" s="54">
        <f t="shared" si="6"/>
        <v>76</v>
      </c>
      <c r="V93" s="39" t="s">
        <v>268</v>
      </c>
      <c r="W93" s="39" t="str">
        <f t="shared" si="7"/>
        <v>11760201</v>
      </c>
      <c r="X93" s="39" t="str">
        <f t="shared" si="7"/>
        <v>11760202</v>
      </c>
      <c r="Y93" s="39" t="str">
        <f t="shared" si="7"/>
        <v>11760203</v>
      </c>
      <c r="Z93" s="39" t="str">
        <f t="shared" si="7"/>
        <v>11760204</v>
      </c>
      <c r="AA93" s="39" t="str">
        <f t="shared" si="7"/>
        <v/>
      </c>
    </row>
    <row r="94" spans="1:27" ht="16.5" customHeight="1" x14ac:dyDescent="0.15">
      <c r="A94" s="18" t="s">
        <v>608</v>
      </c>
      <c r="B94" s="18" t="s">
        <v>914</v>
      </c>
      <c r="C94" s="18" t="s">
        <v>915</v>
      </c>
      <c r="D94" s="18" t="s">
        <v>538</v>
      </c>
      <c r="E94" s="18">
        <v>2</v>
      </c>
      <c r="F94" s="18" t="s">
        <v>505</v>
      </c>
      <c r="G94" s="18" t="s">
        <v>720</v>
      </c>
      <c r="H94" s="19" t="s">
        <v>609</v>
      </c>
      <c r="I94" s="20">
        <v>11999548</v>
      </c>
      <c r="J94" s="20">
        <v>11999522</v>
      </c>
      <c r="K94" s="20">
        <v>11999523</v>
      </c>
      <c r="L94" s="20">
        <v>11999505</v>
      </c>
      <c r="M94" s="18" t="s">
        <v>268</v>
      </c>
      <c r="N94" s="18" t="s">
        <v>610</v>
      </c>
      <c r="R94" s="54">
        <f t="shared" si="6"/>
        <v>99</v>
      </c>
      <c r="S94" s="54">
        <f t="shared" si="6"/>
        <v>99</v>
      </c>
      <c r="T94" s="54">
        <f t="shared" si="6"/>
        <v>99</v>
      </c>
      <c r="U94" s="54">
        <f t="shared" si="6"/>
        <v>99</v>
      </c>
      <c r="V94" s="39" t="s">
        <v>268</v>
      </c>
      <c r="W94" s="39" t="str">
        <f t="shared" si="7"/>
        <v>11999548</v>
      </c>
      <c r="X94" s="39" t="str">
        <f t="shared" si="7"/>
        <v>11999522</v>
      </c>
      <c r="Y94" s="39" t="str">
        <f t="shared" si="7"/>
        <v>11999523</v>
      </c>
      <c r="Z94" s="39" t="str">
        <f t="shared" si="7"/>
        <v>11999505</v>
      </c>
      <c r="AA94" s="39" t="str">
        <f t="shared" si="7"/>
        <v/>
      </c>
    </row>
    <row r="95" spans="1:27" ht="16.5" customHeight="1" x14ac:dyDescent="0.15">
      <c r="A95" s="18" t="s">
        <v>916</v>
      </c>
      <c r="B95" s="18" t="s">
        <v>710</v>
      </c>
      <c r="C95" s="18" t="s">
        <v>915</v>
      </c>
      <c r="D95" s="18" t="s">
        <v>704</v>
      </c>
      <c r="E95" s="18">
        <v>2</v>
      </c>
      <c r="F95" s="18" t="s">
        <v>715</v>
      </c>
      <c r="G95" s="18" t="s">
        <v>720</v>
      </c>
      <c r="H95" s="19" t="s">
        <v>512</v>
      </c>
      <c r="I95" s="20">
        <v>11999548</v>
      </c>
      <c r="J95" s="20">
        <v>11999522</v>
      </c>
      <c r="K95" s="20">
        <v>11999523</v>
      </c>
      <c r="L95" s="20">
        <v>11999505</v>
      </c>
      <c r="M95" s="18" t="s">
        <v>268</v>
      </c>
      <c r="N95" s="18" t="s">
        <v>917</v>
      </c>
      <c r="R95" s="54">
        <f t="shared" si="6"/>
        <v>99</v>
      </c>
      <c r="S95" s="54">
        <f t="shared" si="6"/>
        <v>99</v>
      </c>
      <c r="T95" s="54">
        <f t="shared" si="6"/>
        <v>99</v>
      </c>
      <c r="U95" s="54">
        <f t="shared" si="6"/>
        <v>99</v>
      </c>
      <c r="V95" s="39" t="s">
        <v>268</v>
      </c>
      <c r="W95" s="39" t="str">
        <f t="shared" si="7"/>
        <v>11999548</v>
      </c>
      <c r="X95" s="39" t="str">
        <f t="shared" si="7"/>
        <v>11999522</v>
      </c>
      <c r="Y95" s="39" t="str">
        <f t="shared" si="7"/>
        <v>11999523</v>
      </c>
      <c r="Z95" s="39" t="str">
        <f t="shared" si="7"/>
        <v>11999505</v>
      </c>
      <c r="AA95" s="39" t="str">
        <f t="shared" si="7"/>
        <v/>
      </c>
    </row>
    <row r="96" spans="1:27" ht="16.5" customHeight="1" x14ac:dyDescent="0.15">
      <c r="A96" s="18" t="s">
        <v>390</v>
      </c>
      <c r="B96" s="18" t="s">
        <v>508</v>
      </c>
      <c r="C96" s="18" t="s">
        <v>918</v>
      </c>
      <c r="D96" s="18" t="s">
        <v>538</v>
      </c>
      <c r="E96" s="18">
        <v>2</v>
      </c>
      <c r="F96" s="18" t="s">
        <v>505</v>
      </c>
      <c r="G96" s="18" t="s">
        <v>49</v>
      </c>
      <c r="H96" s="19" t="s">
        <v>919</v>
      </c>
      <c r="I96" s="20">
        <v>11999548</v>
      </c>
      <c r="J96" s="20">
        <v>11999522</v>
      </c>
      <c r="K96" s="20">
        <v>11999523</v>
      </c>
      <c r="L96" s="20">
        <v>11999505</v>
      </c>
      <c r="M96" s="18" t="s">
        <v>268</v>
      </c>
      <c r="N96" s="18" t="s">
        <v>920</v>
      </c>
      <c r="R96" s="54">
        <f t="shared" si="6"/>
        <v>99</v>
      </c>
      <c r="S96" s="54">
        <f t="shared" si="6"/>
        <v>99</v>
      </c>
      <c r="T96" s="54">
        <f t="shared" si="6"/>
        <v>99</v>
      </c>
      <c r="U96" s="54">
        <f t="shared" si="6"/>
        <v>99</v>
      </c>
      <c r="V96" s="39" t="s">
        <v>268</v>
      </c>
      <c r="W96" s="39" t="str">
        <f t="shared" si="7"/>
        <v>11999548</v>
      </c>
      <c r="X96" s="39" t="str">
        <f t="shared" si="7"/>
        <v>11999522</v>
      </c>
      <c r="Y96" s="39" t="str">
        <f t="shared" si="7"/>
        <v>11999523</v>
      </c>
      <c r="Z96" s="39" t="str">
        <f t="shared" si="7"/>
        <v>11999505</v>
      </c>
      <c r="AA96" s="39" t="str">
        <f t="shared" si="7"/>
        <v/>
      </c>
    </row>
    <row r="97" spans="1:27" ht="16.5" customHeight="1" x14ac:dyDescent="0.15">
      <c r="A97" s="18" t="s">
        <v>921</v>
      </c>
      <c r="B97" s="18" t="s">
        <v>508</v>
      </c>
      <c r="C97" s="18" t="s">
        <v>568</v>
      </c>
      <c r="D97" s="18" t="s">
        <v>538</v>
      </c>
      <c r="E97" s="18">
        <v>2</v>
      </c>
      <c r="F97" s="18" t="s">
        <v>743</v>
      </c>
      <c r="G97" s="18" t="s">
        <v>51</v>
      </c>
      <c r="H97" s="19" t="s">
        <v>571</v>
      </c>
      <c r="I97" s="20">
        <v>11996002</v>
      </c>
      <c r="J97" s="20" t="s">
        <v>268</v>
      </c>
      <c r="K97" s="20" t="s">
        <v>268</v>
      </c>
      <c r="L97" s="20" t="s">
        <v>268</v>
      </c>
      <c r="M97" s="18" t="s">
        <v>268</v>
      </c>
      <c r="N97" s="18" t="s">
        <v>922</v>
      </c>
      <c r="R97" s="54">
        <f t="shared" si="6"/>
        <v>99</v>
      </c>
      <c r="S97" s="54" t="str">
        <f t="shared" si="6"/>
        <v/>
      </c>
      <c r="T97" s="54" t="str">
        <f t="shared" si="6"/>
        <v/>
      </c>
      <c r="U97" s="54" t="str">
        <f t="shared" si="6"/>
        <v/>
      </c>
      <c r="V97" s="39" t="s">
        <v>268</v>
      </c>
      <c r="W97" s="39" t="str">
        <f t="shared" si="7"/>
        <v>11996002</v>
      </c>
      <c r="X97" s="39" t="str">
        <f t="shared" si="7"/>
        <v/>
      </c>
      <c r="Y97" s="39" t="str">
        <f t="shared" si="7"/>
        <v/>
      </c>
      <c r="Z97" s="39" t="str">
        <f t="shared" si="7"/>
        <v/>
      </c>
      <c r="AA97" s="39" t="str">
        <f t="shared" si="7"/>
        <v/>
      </c>
    </row>
    <row r="98" spans="1:27" ht="16.5" customHeight="1" x14ac:dyDescent="0.15">
      <c r="A98" s="18" t="s">
        <v>611</v>
      </c>
      <c r="B98" s="18" t="s">
        <v>710</v>
      </c>
      <c r="C98" s="18" t="s">
        <v>923</v>
      </c>
      <c r="D98" s="18" t="s">
        <v>704</v>
      </c>
      <c r="E98" s="18">
        <v>2</v>
      </c>
      <c r="F98" s="18" t="s">
        <v>715</v>
      </c>
      <c r="G98" s="18" t="s">
        <v>720</v>
      </c>
      <c r="H98" s="19" t="s">
        <v>478</v>
      </c>
      <c r="I98" s="20">
        <v>11880201</v>
      </c>
      <c r="J98" s="20">
        <v>11880202</v>
      </c>
      <c r="K98" s="20">
        <v>11880203</v>
      </c>
      <c r="L98" s="20">
        <v>11880204</v>
      </c>
      <c r="M98" s="18" t="s">
        <v>268</v>
      </c>
      <c r="N98" s="18" t="s">
        <v>924</v>
      </c>
      <c r="R98" s="54">
        <f t="shared" si="6"/>
        <v>88</v>
      </c>
      <c r="S98" s="54">
        <f t="shared" si="6"/>
        <v>88</v>
      </c>
      <c r="T98" s="54">
        <f t="shared" si="6"/>
        <v>88</v>
      </c>
      <c r="U98" s="54">
        <f t="shared" si="6"/>
        <v>88</v>
      </c>
      <c r="V98" s="39" t="s">
        <v>268</v>
      </c>
      <c r="W98" s="39" t="str">
        <f t="shared" si="7"/>
        <v>11880201</v>
      </c>
      <c r="X98" s="39" t="str">
        <f t="shared" si="7"/>
        <v>11880202</v>
      </c>
      <c r="Y98" s="39" t="str">
        <f t="shared" si="7"/>
        <v>11880203</v>
      </c>
      <c r="Z98" s="39" t="str">
        <f t="shared" si="7"/>
        <v>11880204</v>
      </c>
      <c r="AA98" s="39" t="str">
        <f t="shared" si="7"/>
        <v/>
      </c>
    </row>
    <row r="99" spans="1:27" ht="16.5" customHeight="1" x14ac:dyDescent="0.15">
      <c r="A99" s="18" t="s">
        <v>612</v>
      </c>
      <c r="B99" s="18" t="s">
        <v>613</v>
      </c>
      <c r="C99" s="18" t="s">
        <v>596</v>
      </c>
      <c r="D99" s="18" t="s">
        <v>704</v>
      </c>
      <c r="E99" s="18">
        <v>2</v>
      </c>
      <c r="F99" s="18" t="s">
        <v>715</v>
      </c>
      <c r="G99" s="18" t="s">
        <v>712</v>
      </c>
      <c r="H99" s="19" t="s">
        <v>925</v>
      </c>
      <c r="I99" s="20">
        <v>11961201</v>
      </c>
      <c r="J99" s="20">
        <v>11961205</v>
      </c>
      <c r="K99" s="20">
        <v>11961203</v>
      </c>
      <c r="L99" s="20">
        <v>11961204</v>
      </c>
      <c r="M99" s="18" t="s">
        <v>268</v>
      </c>
      <c r="N99" s="18" t="s">
        <v>926</v>
      </c>
      <c r="R99" s="54">
        <f t="shared" si="6"/>
        <v>96</v>
      </c>
      <c r="S99" s="54">
        <f t="shared" si="6"/>
        <v>96</v>
      </c>
      <c r="T99" s="54">
        <f t="shared" si="6"/>
        <v>96</v>
      </c>
      <c r="U99" s="54">
        <f t="shared" si="6"/>
        <v>96</v>
      </c>
      <c r="V99" s="39" t="s">
        <v>268</v>
      </c>
      <c r="W99" s="39" t="str">
        <f t="shared" si="7"/>
        <v>11961201</v>
      </c>
      <c r="X99" s="39" t="str">
        <f t="shared" si="7"/>
        <v>11961205</v>
      </c>
      <c r="Y99" s="39" t="str">
        <f t="shared" si="7"/>
        <v>11961203</v>
      </c>
      <c r="Z99" s="39" t="str">
        <f t="shared" si="7"/>
        <v>11961204</v>
      </c>
      <c r="AA99" s="39" t="str">
        <f t="shared" si="7"/>
        <v/>
      </c>
    </row>
    <row r="100" spans="1:27" ht="16.5" customHeight="1" x14ac:dyDescent="0.15">
      <c r="A100" s="18" t="s">
        <v>927</v>
      </c>
      <c r="B100" s="18" t="s">
        <v>613</v>
      </c>
      <c r="C100" s="18" t="s">
        <v>614</v>
      </c>
      <c r="D100" s="18" t="s">
        <v>538</v>
      </c>
      <c r="E100" s="18">
        <v>2</v>
      </c>
      <c r="F100" s="18" t="s">
        <v>715</v>
      </c>
      <c r="G100" s="18" t="s">
        <v>569</v>
      </c>
      <c r="H100" s="19" t="s">
        <v>925</v>
      </c>
      <c r="I100" s="20">
        <v>11961206</v>
      </c>
      <c r="J100" s="20">
        <v>11961202</v>
      </c>
      <c r="K100" s="20">
        <v>11999041</v>
      </c>
      <c r="L100" s="20">
        <v>11961207</v>
      </c>
      <c r="M100" s="18" t="s">
        <v>268</v>
      </c>
      <c r="N100" s="18" t="s">
        <v>926</v>
      </c>
      <c r="R100" s="54">
        <f t="shared" si="6"/>
        <v>96</v>
      </c>
      <c r="S100" s="54">
        <f t="shared" si="6"/>
        <v>96</v>
      </c>
      <c r="T100" s="54">
        <f t="shared" si="6"/>
        <v>99</v>
      </c>
      <c r="U100" s="54">
        <f t="shared" si="6"/>
        <v>96</v>
      </c>
      <c r="V100" s="39" t="s">
        <v>268</v>
      </c>
      <c r="W100" s="39" t="str">
        <f t="shared" si="7"/>
        <v>11961206</v>
      </c>
      <c r="X100" s="39" t="str">
        <f t="shared" si="7"/>
        <v>11961202</v>
      </c>
      <c r="Y100" s="39" t="str">
        <f t="shared" si="7"/>
        <v>11999041</v>
      </c>
      <c r="Z100" s="39" t="str">
        <f t="shared" si="7"/>
        <v>11961207</v>
      </c>
      <c r="AA100" s="39" t="str">
        <f t="shared" si="7"/>
        <v/>
      </c>
    </row>
    <row r="101" spans="1:27" ht="16.5" customHeight="1" x14ac:dyDescent="0.15">
      <c r="A101" s="18" t="s">
        <v>378</v>
      </c>
      <c r="B101" s="18" t="s">
        <v>508</v>
      </c>
      <c r="C101" s="18" t="s">
        <v>738</v>
      </c>
      <c r="D101" s="18" t="s">
        <v>704</v>
      </c>
      <c r="E101" s="18">
        <v>2</v>
      </c>
      <c r="F101" s="18" t="s">
        <v>505</v>
      </c>
      <c r="G101" s="18" t="s">
        <v>798</v>
      </c>
      <c r="H101" s="19" t="s">
        <v>615</v>
      </c>
      <c r="I101" s="20">
        <v>11990101</v>
      </c>
      <c r="J101" s="20">
        <v>11990102</v>
      </c>
      <c r="K101" s="20" t="s">
        <v>268</v>
      </c>
      <c r="L101" s="20" t="s">
        <v>268</v>
      </c>
      <c r="M101" s="18" t="s">
        <v>268</v>
      </c>
      <c r="N101" s="18" t="s">
        <v>928</v>
      </c>
      <c r="R101" s="54">
        <f t="shared" si="6"/>
        <v>99</v>
      </c>
      <c r="S101" s="54">
        <f t="shared" si="6"/>
        <v>99</v>
      </c>
      <c r="T101" s="54" t="str">
        <f t="shared" si="6"/>
        <v/>
      </c>
      <c r="U101" s="54" t="str">
        <f t="shared" si="6"/>
        <v/>
      </c>
      <c r="V101" s="39" t="s">
        <v>268</v>
      </c>
      <c r="W101" s="39" t="str">
        <f t="shared" si="7"/>
        <v>11990101</v>
      </c>
      <c r="X101" s="39" t="str">
        <f t="shared" si="7"/>
        <v>11990102</v>
      </c>
      <c r="Y101" s="39" t="str">
        <f t="shared" si="7"/>
        <v/>
      </c>
      <c r="Z101" s="39" t="str">
        <f t="shared" si="7"/>
        <v/>
      </c>
      <c r="AA101" s="39" t="str">
        <f t="shared" si="7"/>
        <v/>
      </c>
    </row>
    <row r="102" spans="1:27" ht="16.5" customHeight="1" x14ac:dyDescent="0.15">
      <c r="A102" s="18" t="s">
        <v>929</v>
      </c>
      <c r="B102" s="18" t="s">
        <v>710</v>
      </c>
      <c r="C102" s="18" t="s">
        <v>616</v>
      </c>
      <c r="D102" s="18" t="s">
        <v>538</v>
      </c>
      <c r="E102" s="18">
        <v>2</v>
      </c>
      <c r="F102" s="18" t="s">
        <v>715</v>
      </c>
      <c r="G102" s="18" t="s">
        <v>794</v>
      </c>
      <c r="H102" s="19" t="s">
        <v>521</v>
      </c>
      <c r="I102" s="20">
        <v>11999009</v>
      </c>
      <c r="J102" s="20" t="s">
        <v>268</v>
      </c>
      <c r="K102" s="20" t="s">
        <v>268</v>
      </c>
      <c r="L102" s="20" t="s">
        <v>268</v>
      </c>
      <c r="M102" s="18" t="s">
        <v>268</v>
      </c>
      <c r="N102" s="18" t="s">
        <v>519</v>
      </c>
      <c r="R102" s="54">
        <f t="shared" si="6"/>
        <v>99</v>
      </c>
      <c r="S102" s="54" t="str">
        <f t="shared" si="6"/>
        <v/>
      </c>
      <c r="T102" s="54" t="str">
        <f t="shared" si="6"/>
        <v/>
      </c>
      <c r="U102" s="54" t="str">
        <f t="shared" si="6"/>
        <v/>
      </c>
      <c r="V102" s="39" t="s">
        <v>268</v>
      </c>
      <c r="W102" s="39" t="str">
        <f t="shared" si="7"/>
        <v>11999009</v>
      </c>
      <c r="X102" s="39" t="str">
        <f t="shared" si="7"/>
        <v/>
      </c>
      <c r="Y102" s="39" t="str">
        <f t="shared" si="7"/>
        <v/>
      </c>
      <c r="Z102" s="39" t="str">
        <f t="shared" si="7"/>
        <v/>
      </c>
      <c r="AA102" s="39" t="str">
        <f t="shared" si="7"/>
        <v/>
      </c>
    </row>
    <row r="103" spans="1:27" ht="16.5" customHeight="1" x14ac:dyDescent="0.15">
      <c r="A103" s="18" t="s">
        <v>930</v>
      </c>
      <c r="B103" s="18" t="s">
        <v>508</v>
      </c>
      <c r="C103" s="18" t="s">
        <v>931</v>
      </c>
      <c r="D103" s="18" t="s">
        <v>701</v>
      </c>
      <c r="E103" s="18">
        <v>2</v>
      </c>
      <c r="F103" s="18" t="s">
        <v>752</v>
      </c>
      <c r="G103" s="18" t="s">
        <v>794</v>
      </c>
      <c r="H103" s="19" t="s">
        <v>510</v>
      </c>
      <c r="I103" s="20" t="s">
        <v>268</v>
      </c>
      <c r="J103" s="20" t="s">
        <v>268</v>
      </c>
      <c r="K103" s="20" t="s">
        <v>268</v>
      </c>
      <c r="L103" s="20" t="s">
        <v>268</v>
      </c>
      <c r="M103" s="18" t="s">
        <v>268</v>
      </c>
      <c r="N103" s="18" t="s">
        <v>519</v>
      </c>
      <c r="R103" s="54" t="str">
        <f t="shared" si="6"/>
        <v/>
      </c>
      <c r="S103" s="54" t="str">
        <f t="shared" si="6"/>
        <v/>
      </c>
      <c r="T103" s="54" t="str">
        <f t="shared" si="6"/>
        <v/>
      </c>
      <c r="U103" s="54" t="str">
        <f t="shared" si="6"/>
        <v/>
      </c>
      <c r="V103" s="39" t="s">
        <v>268</v>
      </c>
      <c r="W103" s="39" t="str">
        <f t="shared" si="7"/>
        <v/>
      </c>
      <c r="X103" s="39" t="str">
        <f t="shared" si="7"/>
        <v/>
      </c>
      <c r="Y103" s="39" t="str">
        <f t="shared" si="7"/>
        <v/>
      </c>
      <c r="Z103" s="39" t="str">
        <f t="shared" si="7"/>
        <v/>
      </c>
      <c r="AA103" s="39" t="str">
        <f t="shared" si="7"/>
        <v/>
      </c>
    </row>
    <row r="104" spans="1:27" ht="16.5" customHeight="1" x14ac:dyDescent="0.15">
      <c r="A104" s="18" t="s">
        <v>932</v>
      </c>
      <c r="B104" s="18" t="s">
        <v>710</v>
      </c>
      <c r="C104" s="18" t="s">
        <v>933</v>
      </c>
      <c r="D104" s="18" t="s">
        <v>704</v>
      </c>
      <c r="E104" s="18">
        <v>2</v>
      </c>
      <c r="F104" s="18" t="s">
        <v>724</v>
      </c>
      <c r="G104" s="18" t="s">
        <v>798</v>
      </c>
      <c r="H104" s="19" t="s">
        <v>510</v>
      </c>
      <c r="I104" s="20" t="s">
        <v>268</v>
      </c>
      <c r="J104" s="20" t="s">
        <v>268</v>
      </c>
      <c r="K104" s="20" t="s">
        <v>268</v>
      </c>
      <c r="L104" s="20" t="s">
        <v>268</v>
      </c>
      <c r="M104" s="18" t="s">
        <v>268</v>
      </c>
      <c r="N104" s="18" t="s">
        <v>580</v>
      </c>
      <c r="R104" s="54" t="str">
        <f t="shared" si="6"/>
        <v/>
      </c>
      <c r="S104" s="54" t="str">
        <f t="shared" si="6"/>
        <v/>
      </c>
      <c r="T104" s="54" t="str">
        <f t="shared" si="6"/>
        <v/>
      </c>
      <c r="U104" s="54" t="str">
        <f t="shared" si="6"/>
        <v/>
      </c>
      <c r="V104" s="39" t="s">
        <v>268</v>
      </c>
      <c r="W104" s="39" t="str">
        <f t="shared" si="7"/>
        <v/>
      </c>
      <c r="X104" s="39" t="str">
        <f t="shared" si="7"/>
        <v/>
      </c>
      <c r="Y104" s="39" t="str">
        <f t="shared" si="7"/>
        <v/>
      </c>
      <c r="Z104" s="39" t="str">
        <f t="shared" si="7"/>
        <v/>
      </c>
      <c r="AA104" s="39" t="str">
        <f t="shared" si="7"/>
        <v/>
      </c>
    </row>
    <row r="105" spans="1:27" ht="16.5" customHeight="1" x14ac:dyDescent="0.15">
      <c r="A105" s="18" t="s">
        <v>830</v>
      </c>
      <c r="B105" s="18" t="s">
        <v>508</v>
      </c>
      <c r="C105" s="18" t="s">
        <v>933</v>
      </c>
      <c r="D105" s="18" t="s">
        <v>538</v>
      </c>
      <c r="E105" s="18">
        <v>2</v>
      </c>
      <c r="F105" s="18" t="s">
        <v>724</v>
      </c>
      <c r="G105" s="18" t="s">
        <v>798</v>
      </c>
      <c r="H105" s="19" t="s">
        <v>744</v>
      </c>
      <c r="I105" s="20" t="s">
        <v>268</v>
      </c>
      <c r="J105" s="20" t="s">
        <v>268</v>
      </c>
      <c r="K105" s="20" t="s">
        <v>268</v>
      </c>
      <c r="L105" s="20" t="s">
        <v>268</v>
      </c>
      <c r="M105" s="18" t="s">
        <v>268</v>
      </c>
      <c r="N105" s="18" t="s">
        <v>831</v>
      </c>
      <c r="R105" s="54" t="str">
        <f t="shared" si="6"/>
        <v/>
      </c>
      <c r="S105" s="54" t="str">
        <f t="shared" si="6"/>
        <v/>
      </c>
      <c r="T105" s="54" t="str">
        <f t="shared" si="6"/>
        <v/>
      </c>
      <c r="U105" s="54" t="str">
        <f t="shared" si="6"/>
        <v/>
      </c>
      <c r="V105" s="39" t="s">
        <v>268</v>
      </c>
      <c r="W105" s="39" t="str">
        <f t="shared" si="7"/>
        <v/>
      </c>
      <c r="X105" s="39" t="str">
        <f t="shared" si="7"/>
        <v/>
      </c>
      <c r="Y105" s="39" t="str">
        <f t="shared" si="7"/>
        <v/>
      </c>
      <c r="Z105" s="39" t="str">
        <f t="shared" si="7"/>
        <v/>
      </c>
      <c r="AA105" s="39" t="str">
        <f t="shared" si="7"/>
        <v/>
      </c>
    </row>
    <row r="106" spans="1:27" ht="16.5" customHeight="1" x14ac:dyDescent="0.15">
      <c r="A106" s="18" t="s">
        <v>617</v>
      </c>
      <c r="B106" s="18" t="s">
        <v>710</v>
      </c>
      <c r="C106" s="18" t="s">
        <v>934</v>
      </c>
      <c r="D106" s="18" t="s">
        <v>538</v>
      </c>
      <c r="E106" s="18">
        <v>2</v>
      </c>
      <c r="F106" s="18" t="s">
        <v>505</v>
      </c>
      <c r="G106" s="18" t="s">
        <v>49</v>
      </c>
      <c r="H106" s="19" t="s">
        <v>716</v>
      </c>
      <c r="I106" s="20">
        <v>11890203</v>
      </c>
      <c r="J106" s="20">
        <v>11890202</v>
      </c>
      <c r="K106" s="20" t="s">
        <v>268</v>
      </c>
      <c r="L106" s="20" t="s">
        <v>268</v>
      </c>
      <c r="M106" s="18" t="s">
        <v>268</v>
      </c>
      <c r="N106" s="18" t="s">
        <v>618</v>
      </c>
      <c r="R106" s="54">
        <f t="shared" si="6"/>
        <v>89</v>
      </c>
      <c r="S106" s="54">
        <f t="shared" si="6"/>
        <v>89</v>
      </c>
      <c r="T106" s="54" t="str">
        <f t="shared" si="6"/>
        <v/>
      </c>
      <c r="U106" s="54" t="str">
        <f t="shared" si="6"/>
        <v/>
      </c>
      <c r="V106" s="39" t="s">
        <v>268</v>
      </c>
      <c r="W106" s="39" t="str">
        <f t="shared" si="7"/>
        <v>11890203</v>
      </c>
      <c r="X106" s="39" t="str">
        <f t="shared" si="7"/>
        <v>11890202</v>
      </c>
      <c r="Y106" s="39" t="str">
        <f t="shared" si="7"/>
        <v/>
      </c>
      <c r="Z106" s="39" t="str">
        <f t="shared" si="7"/>
        <v/>
      </c>
      <c r="AA106" s="39" t="str">
        <f t="shared" si="7"/>
        <v/>
      </c>
    </row>
    <row r="107" spans="1:27" ht="16.5" customHeight="1" x14ac:dyDescent="0.15">
      <c r="A107" s="18" t="s">
        <v>935</v>
      </c>
      <c r="B107" s="18" t="s">
        <v>741</v>
      </c>
      <c r="C107" s="18" t="s">
        <v>913</v>
      </c>
      <c r="D107" s="18" t="s">
        <v>704</v>
      </c>
      <c r="E107" s="18">
        <v>2</v>
      </c>
      <c r="F107" s="18" t="s">
        <v>715</v>
      </c>
      <c r="G107" s="18" t="s">
        <v>49</v>
      </c>
      <c r="H107" s="19" t="s">
        <v>507</v>
      </c>
      <c r="I107" s="20">
        <v>11890201</v>
      </c>
      <c r="J107" s="20">
        <v>11890202</v>
      </c>
      <c r="K107" s="20" t="s">
        <v>268</v>
      </c>
      <c r="L107" s="20" t="s">
        <v>268</v>
      </c>
      <c r="M107" s="18" t="s">
        <v>268</v>
      </c>
      <c r="N107" s="18" t="s">
        <v>936</v>
      </c>
      <c r="R107" s="54">
        <f t="shared" si="6"/>
        <v>89</v>
      </c>
      <c r="S107" s="54">
        <f t="shared" si="6"/>
        <v>89</v>
      </c>
      <c r="T107" s="54" t="str">
        <f t="shared" si="6"/>
        <v/>
      </c>
      <c r="U107" s="54" t="str">
        <f t="shared" si="6"/>
        <v/>
      </c>
      <c r="V107" s="39" t="s">
        <v>268</v>
      </c>
      <c r="W107" s="39" t="str">
        <f t="shared" si="7"/>
        <v>11890201</v>
      </c>
      <c r="X107" s="39" t="str">
        <f t="shared" si="7"/>
        <v>11890202</v>
      </c>
      <c r="Y107" s="39" t="str">
        <f t="shared" si="7"/>
        <v/>
      </c>
      <c r="Z107" s="39" t="str">
        <f t="shared" si="7"/>
        <v/>
      </c>
      <c r="AA107" s="39" t="str">
        <f t="shared" si="7"/>
        <v/>
      </c>
    </row>
    <row r="108" spans="1:27" ht="16.5" customHeight="1" x14ac:dyDescent="0.15">
      <c r="A108" s="18" t="s">
        <v>381</v>
      </c>
      <c r="B108" s="18" t="s">
        <v>937</v>
      </c>
      <c r="C108" s="18" t="s">
        <v>619</v>
      </c>
      <c r="D108" s="18" t="s">
        <v>701</v>
      </c>
      <c r="E108" s="18">
        <v>1</v>
      </c>
      <c r="F108" s="18" t="s">
        <v>505</v>
      </c>
      <c r="G108" s="18" t="s">
        <v>539</v>
      </c>
      <c r="H108" s="19" t="s">
        <v>938</v>
      </c>
      <c r="I108" s="20">
        <v>11760401</v>
      </c>
      <c r="J108" s="20">
        <v>11760402</v>
      </c>
      <c r="K108" s="20">
        <v>11999520</v>
      </c>
      <c r="L108" s="20">
        <v>11760403</v>
      </c>
      <c r="M108" s="18" t="s">
        <v>268</v>
      </c>
      <c r="N108" s="18" t="s">
        <v>939</v>
      </c>
      <c r="R108" s="54">
        <f t="shared" si="6"/>
        <v>76</v>
      </c>
      <c r="S108" s="54">
        <f t="shared" si="6"/>
        <v>76</v>
      </c>
      <c r="T108" s="54">
        <f t="shared" si="6"/>
        <v>99</v>
      </c>
      <c r="U108" s="54">
        <f t="shared" si="6"/>
        <v>76</v>
      </c>
      <c r="V108" s="39" t="s">
        <v>268</v>
      </c>
      <c r="W108" s="39" t="str">
        <f t="shared" si="7"/>
        <v>11760401</v>
      </c>
      <c r="X108" s="39" t="str">
        <f t="shared" si="7"/>
        <v>11760402</v>
      </c>
      <c r="Y108" s="39" t="str">
        <f t="shared" si="7"/>
        <v>11999520</v>
      </c>
      <c r="Z108" s="39" t="str">
        <f t="shared" si="7"/>
        <v>11760403</v>
      </c>
      <c r="AA108" s="39" t="str">
        <f t="shared" si="7"/>
        <v/>
      </c>
    </row>
    <row r="109" spans="1:27" ht="16.5" customHeight="1" x14ac:dyDescent="0.15">
      <c r="A109" s="18" t="s">
        <v>940</v>
      </c>
      <c r="B109" s="18" t="s">
        <v>741</v>
      </c>
      <c r="C109" s="18" t="s">
        <v>941</v>
      </c>
      <c r="D109" s="18" t="s">
        <v>538</v>
      </c>
      <c r="E109" s="18">
        <v>1</v>
      </c>
      <c r="F109" s="18" t="s">
        <v>705</v>
      </c>
      <c r="G109" s="18" t="s">
        <v>539</v>
      </c>
      <c r="H109" s="19" t="s">
        <v>506</v>
      </c>
      <c r="I109" s="20">
        <v>11950101</v>
      </c>
      <c r="J109" s="20">
        <v>11950102</v>
      </c>
      <c r="K109" s="20">
        <v>11950104</v>
      </c>
      <c r="L109" s="20"/>
      <c r="M109" s="18" t="s">
        <v>268</v>
      </c>
      <c r="N109" s="18" t="s">
        <v>620</v>
      </c>
      <c r="R109" s="54">
        <f t="shared" si="6"/>
        <v>95</v>
      </c>
      <c r="S109" s="54">
        <f t="shared" si="6"/>
        <v>95</v>
      </c>
      <c r="T109" s="54" t="e">
        <f>IF(#REF!="","",VALUE(MID(#REF!,3,2)))</f>
        <v>#REF!</v>
      </c>
      <c r="U109" s="54">
        <f>IF(K109="","",VALUE(MID(K109,3,2)))</f>
        <v>95</v>
      </c>
      <c r="V109" s="39" t="s">
        <v>268</v>
      </c>
      <c r="W109" s="39" t="str">
        <f t="shared" si="7"/>
        <v/>
      </c>
      <c r="X109" s="39" t="str">
        <f t="shared" si="7"/>
        <v/>
      </c>
      <c r="Y109" s="39" t="e">
        <f>_xlfn.IFNA(REPLACE(#REF!,3,2,VLOOKUP(T109,$P:$Q,2,0)),"")</f>
        <v>#REF!</v>
      </c>
      <c r="Z109" s="39" t="str">
        <f>_xlfn.IFNA(REPLACE(K109,3,2,VLOOKUP(U109,$P:$Q,2,0)),"")</f>
        <v/>
      </c>
      <c r="AA109" s="39" t="str">
        <f t="shared" si="7"/>
        <v/>
      </c>
    </row>
    <row r="110" spans="1:27" ht="16.5" customHeight="1" x14ac:dyDescent="0.15">
      <c r="A110" s="18" t="s">
        <v>394</v>
      </c>
      <c r="B110" s="18" t="s">
        <v>621</v>
      </c>
      <c r="C110" s="18" t="s">
        <v>942</v>
      </c>
      <c r="D110" s="18" t="s">
        <v>538</v>
      </c>
      <c r="E110" s="18">
        <v>1</v>
      </c>
      <c r="F110" s="18" t="s">
        <v>532</v>
      </c>
      <c r="G110" s="18" t="s">
        <v>706</v>
      </c>
      <c r="H110" s="19" t="s">
        <v>716</v>
      </c>
      <c r="I110" s="20">
        <v>11960301</v>
      </c>
      <c r="J110" s="20">
        <v>11960302</v>
      </c>
      <c r="K110" s="20">
        <v>11960303</v>
      </c>
      <c r="L110" s="20">
        <v>11960304</v>
      </c>
      <c r="M110" s="18" t="s">
        <v>268</v>
      </c>
      <c r="N110" s="18" t="s">
        <v>943</v>
      </c>
      <c r="R110" s="54">
        <f t="shared" si="6"/>
        <v>96</v>
      </c>
      <c r="S110" s="54">
        <f t="shared" si="6"/>
        <v>96</v>
      </c>
      <c r="T110" s="54">
        <f t="shared" si="6"/>
        <v>96</v>
      </c>
      <c r="U110" s="54">
        <f t="shared" si="6"/>
        <v>96</v>
      </c>
      <c r="V110" s="39" t="s">
        <v>268</v>
      </c>
      <c r="W110" s="39" t="str">
        <f t="shared" si="7"/>
        <v>11960301</v>
      </c>
      <c r="X110" s="39" t="str">
        <f t="shared" si="7"/>
        <v>11960302</v>
      </c>
      <c r="Y110" s="39" t="str">
        <f t="shared" si="7"/>
        <v>11960303</v>
      </c>
      <c r="Z110" s="39" t="str">
        <f t="shared" si="7"/>
        <v>11960304</v>
      </c>
      <c r="AA110" s="39" t="str">
        <f t="shared" si="7"/>
        <v/>
      </c>
    </row>
    <row r="111" spans="1:27" ht="16.5" customHeight="1" x14ac:dyDescent="0.15">
      <c r="A111" s="18" t="s">
        <v>944</v>
      </c>
      <c r="B111" s="18" t="s">
        <v>945</v>
      </c>
      <c r="C111" s="18" t="s">
        <v>606</v>
      </c>
      <c r="D111" s="18" t="s">
        <v>890</v>
      </c>
      <c r="E111" s="18">
        <v>3</v>
      </c>
      <c r="F111" s="18" t="s">
        <v>532</v>
      </c>
      <c r="G111" s="18" t="s">
        <v>794</v>
      </c>
      <c r="H111" s="19" t="s">
        <v>739</v>
      </c>
      <c r="I111" s="20">
        <v>11660101</v>
      </c>
      <c r="J111" s="20">
        <v>11660102</v>
      </c>
      <c r="K111" s="20">
        <v>11660103</v>
      </c>
      <c r="L111" s="20">
        <v>11999029</v>
      </c>
      <c r="M111" s="18" t="s">
        <v>268</v>
      </c>
      <c r="N111" s="18" t="s">
        <v>946</v>
      </c>
      <c r="R111" s="54">
        <f t="shared" si="6"/>
        <v>66</v>
      </c>
      <c r="S111" s="54">
        <f t="shared" si="6"/>
        <v>66</v>
      </c>
      <c r="T111" s="54">
        <f t="shared" si="6"/>
        <v>66</v>
      </c>
      <c r="U111" s="54">
        <f t="shared" si="6"/>
        <v>99</v>
      </c>
      <c r="V111" s="39" t="s">
        <v>268</v>
      </c>
      <c r="W111" s="39" t="str">
        <f t="shared" si="7"/>
        <v>11660101</v>
      </c>
      <c r="X111" s="39" t="str">
        <f t="shared" si="7"/>
        <v>11660102</v>
      </c>
      <c r="Y111" s="39" t="str">
        <f t="shared" si="7"/>
        <v>11660103</v>
      </c>
      <c r="Z111" s="39" t="str">
        <f t="shared" si="7"/>
        <v>11999029</v>
      </c>
      <c r="AA111" s="39" t="str">
        <f t="shared" si="7"/>
        <v/>
      </c>
    </row>
    <row r="112" spans="1:27" ht="16.5" customHeight="1" x14ac:dyDescent="0.15">
      <c r="A112" s="18" t="s">
        <v>947</v>
      </c>
      <c r="B112" s="18" t="s">
        <v>623</v>
      </c>
      <c r="C112" s="18" t="s">
        <v>948</v>
      </c>
      <c r="D112" s="18" t="s">
        <v>909</v>
      </c>
      <c r="E112" s="18">
        <v>3</v>
      </c>
      <c r="F112" s="18" t="s">
        <v>532</v>
      </c>
      <c r="G112" s="18" t="s">
        <v>51</v>
      </c>
      <c r="H112" s="19" t="s">
        <v>603</v>
      </c>
      <c r="I112" s="20">
        <v>11660101</v>
      </c>
      <c r="J112" s="20">
        <v>11999524</v>
      </c>
      <c r="K112" s="20">
        <v>11660103</v>
      </c>
      <c r="L112" s="20">
        <v>11999529</v>
      </c>
      <c r="M112" s="18">
        <v>11999525</v>
      </c>
      <c r="N112" s="18" t="s">
        <v>946</v>
      </c>
      <c r="R112" s="54">
        <f t="shared" si="6"/>
        <v>66</v>
      </c>
      <c r="S112" s="54">
        <f t="shared" si="6"/>
        <v>99</v>
      </c>
      <c r="T112" s="54">
        <f t="shared" si="6"/>
        <v>66</v>
      </c>
      <c r="U112" s="54">
        <f t="shared" si="6"/>
        <v>99</v>
      </c>
      <c r="V112" s="39" t="s">
        <v>268</v>
      </c>
      <c r="W112" s="39" t="str">
        <f t="shared" si="7"/>
        <v>11660101</v>
      </c>
      <c r="X112" s="39" t="str">
        <f t="shared" si="7"/>
        <v>11999524</v>
      </c>
      <c r="Y112" s="39" t="str">
        <f t="shared" si="7"/>
        <v>11660103</v>
      </c>
      <c r="Z112" s="39" t="str">
        <f t="shared" si="7"/>
        <v>11999529</v>
      </c>
      <c r="AA112" s="39" t="str">
        <f t="shared" si="7"/>
        <v/>
      </c>
    </row>
    <row r="113" spans="1:27" ht="16.5" customHeight="1" x14ac:dyDescent="0.15">
      <c r="A113" s="18" t="s">
        <v>949</v>
      </c>
      <c r="B113" s="18" t="s">
        <v>623</v>
      </c>
      <c r="C113" s="18" t="s">
        <v>622</v>
      </c>
      <c r="D113" s="18" t="s">
        <v>577</v>
      </c>
      <c r="E113" s="18">
        <v>3</v>
      </c>
      <c r="F113" s="18" t="s">
        <v>532</v>
      </c>
      <c r="G113" s="18" t="s">
        <v>798</v>
      </c>
      <c r="H113" s="19" t="s">
        <v>950</v>
      </c>
      <c r="I113" s="20">
        <v>11660101</v>
      </c>
      <c r="J113" s="20">
        <v>11660102</v>
      </c>
      <c r="K113" s="20">
        <v>11660103</v>
      </c>
      <c r="L113" s="20">
        <v>11660104</v>
      </c>
      <c r="M113" s="18" t="s">
        <v>268</v>
      </c>
      <c r="N113" s="18" t="s">
        <v>946</v>
      </c>
      <c r="R113" s="54">
        <f t="shared" si="6"/>
        <v>66</v>
      </c>
      <c r="S113" s="54">
        <f t="shared" si="6"/>
        <v>66</v>
      </c>
      <c r="T113" s="54">
        <f t="shared" si="6"/>
        <v>66</v>
      </c>
      <c r="U113" s="54">
        <f t="shared" si="6"/>
        <v>66</v>
      </c>
      <c r="V113" s="39" t="s">
        <v>268</v>
      </c>
      <c r="W113" s="39" t="str">
        <f t="shared" si="7"/>
        <v>11660101</v>
      </c>
      <c r="X113" s="39" t="str">
        <f t="shared" si="7"/>
        <v>11660102</v>
      </c>
      <c r="Y113" s="39" t="str">
        <f t="shared" si="7"/>
        <v>11660103</v>
      </c>
      <c r="Z113" s="39" t="str">
        <f t="shared" si="7"/>
        <v>11660104</v>
      </c>
      <c r="AA113" s="39" t="str">
        <f t="shared" si="7"/>
        <v/>
      </c>
    </row>
    <row r="114" spans="1:27" ht="16.5" customHeight="1" x14ac:dyDescent="0.15">
      <c r="A114" s="18" t="s">
        <v>951</v>
      </c>
      <c r="B114" s="18" t="s">
        <v>623</v>
      </c>
      <c r="C114" s="18" t="s">
        <v>913</v>
      </c>
      <c r="D114" s="18" t="s">
        <v>909</v>
      </c>
      <c r="E114" s="18">
        <v>3</v>
      </c>
      <c r="F114" s="18" t="s">
        <v>705</v>
      </c>
      <c r="G114" s="18" t="s">
        <v>794</v>
      </c>
      <c r="H114" s="19" t="s">
        <v>714</v>
      </c>
      <c r="I114" s="20">
        <v>11660101</v>
      </c>
      <c r="J114" s="20">
        <v>11660102</v>
      </c>
      <c r="K114" s="20">
        <v>11660103</v>
      </c>
      <c r="L114" s="20">
        <v>11660104</v>
      </c>
      <c r="M114" s="18" t="s">
        <v>268</v>
      </c>
      <c r="N114" s="18" t="s">
        <v>946</v>
      </c>
      <c r="R114" s="54">
        <f t="shared" si="6"/>
        <v>66</v>
      </c>
      <c r="S114" s="54">
        <f t="shared" si="6"/>
        <v>66</v>
      </c>
      <c r="T114" s="54">
        <f t="shared" si="6"/>
        <v>66</v>
      </c>
      <c r="U114" s="54">
        <f t="shared" si="6"/>
        <v>66</v>
      </c>
      <c r="V114" s="39" t="s">
        <v>268</v>
      </c>
      <c r="W114" s="39" t="str">
        <f t="shared" si="7"/>
        <v>11660101</v>
      </c>
      <c r="X114" s="39" t="str">
        <f t="shared" si="7"/>
        <v>11660102</v>
      </c>
      <c r="Y114" s="39" t="str">
        <f t="shared" si="7"/>
        <v>11660103</v>
      </c>
      <c r="Z114" s="39" t="str">
        <f t="shared" si="7"/>
        <v>11660104</v>
      </c>
      <c r="AA114" s="39" t="str">
        <f t="shared" si="7"/>
        <v/>
      </c>
    </row>
    <row r="115" spans="1:27" ht="16.5" customHeight="1" x14ac:dyDescent="0.15">
      <c r="A115" s="18" t="s">
        <v>952</v>
      </c>
      <c r="B115" s="18" t="s">
        <v>945</v>
      </c>
      <c r="C115" s="18" t="s">
        <v>624</v>
      </c>
      <c r="D115" s="18" t="s">
        <v>577</v>
      </c>
      <c r="E115" s="18">
        <v>3</v>
      </c>
      <c r="F115" s="18" t="s">
        <v>705</v>
      </c>
      <c r="G115" s="18" t="s">
        <v>51</v>
      </c>
      <c r="H115" s="19" t="s">
        <v>506</v>
      </c>
      <c r="I115" s="20">
        <v>11660101</v>
      </c>
      <c r="J115" s="20">
        <v>11999524</v>
      </c>
      <c r="K115" s="20">
        <v>11660103</v>
      </c>
      <c r="L115" s="20">
        <v>11999529</v>
      </c>
      <c r="M115" s="18">
        <v>11999525</v>
      </c>
      <c r="N115" s="18" t="s">
        <v>953</v>
      </c>
      <c r="R115" s="54">
        <f t="shared" si="6"/>
        <v>66</v>
      </c>
      <c r="S115" s="54">
        <f t="shared" si="6"/>
        <v>99</v>
      </c>
      <c r="T115" s="54">
        <f t="shared" si="6"/>
        <v>66</v>
      </c>
      <c r="U115" s="54">
        <f t="shared" si="6"/>
        <v>99</v>
      </c>
      <c r="V115" s="39" t="s">
        <v>268</v>
      </c>
      <c r="W115" s="39" t="str">
        <f t="shared" ref="W115:AA146" si="8">_xlfn.IFNA(REPLACE(I115,3,2,VLOOKUP(R115,$P:$Q,2,0)),"")</f>
        <v>11660101</v>
      </c>
      <c r="X115" s="39" t="str">
        <f t="shared" si="8"/>
        <v>11999524</v>
      </c>
      <c r="Y115" s="39" t="str">
        <f t="shared" si="8"/>
        <v>11660103</v>
      </c>
      <c r="Z115" s="39" t="str">
        <f t="shared" si="8"/>
        <v>11999529</v>
      </c>
      <c r="AA115" s="39" t="str">
        <f t="shared" si="8"/>
        <v/>
      </c>
    </row>
    <row r="116" spans="1:27" ht="16.5" customHeight="1" x14ac:dyDescent="0.15">
      <c r="A116" s="18" t="s">
        <v>625</v>
      </c>
      <c r="B116" s="18" t="s">
        <v>954</v>
      </c>
      <c r="C116" s="18" t="s">
        <v>626</v>
      </c>
      <c r="D116" s="18" t="s">
        <v>704</v>
      </c>
      <c r="E116" s="18">
        <v>4</v>
      </c>
      <c r="F116" s="18" t="s">
        <v>532</v>
      </c>
      <c r="G116" s="18" t="s">
        <v>730</v>
      </c>
      <c r="H116" s="19" t="s">
        <v>567</v>
      </c>
      <c r="I116" s="20">
        <v>11670201</v>
      </c>
      <c r="J116" s="20">
        <v>11670202</v>
      </c>
      <c r="K116" s="20">
        <v>11670203</v>
      </c>
      <c r="L116" s="20" t="s">
        <v>268</v>
      </c>
      <c r="M116" s="18" t="s">
        <v>268</v>
      </c>
      <c r="N116" s="18" t="s">
        <v>669</v>
      </c>
      <c r="R116" s="54">
        <f t="shared" si="6"/>
        <v>67</v>
      </c>
      <c r="S116" s="54">
        <f t="shared" si="6"/>
        <v>67</v>
      </c>
      <c r="T116" s="54">
        <f t="shared" si="6"/>
        <v>67</v>
      </c>
      <c r="U116" s="54" t="str">
        <f t="shared" si="6"/>
        <v/>
      </c>
      <c r="V116" s="39" t="s">
        <v>268</v>
      </c>
      <c r="W116" s="39" t="str">
        <f t="shared" si="8"/>
        <v>11670201</v>
      </c>
      <c r="X116" s="39" t="str">
        <f t="shared" si="8"/>
        <v>11670202</v>
      </c>
      <c r="Y116" s="39" t="str">
        <f t="shared" si="8"/>
        <v>11670203</v>
      </c>
      <c r="Z116" s="39" t="str">
        <f t="shared" si="8"/>
        <v/>
      </c>
      <c r="AA116" s="39" t="str">
        <f t="shared" si="8"/>
        <v/>
      </c>
    </row>
    <row r="117" spans="1:27" ht="16.5" customHeight="1" x14ac:dyDescent="0.15">
      <c r="A117" s="18" t="s">
        <v>414</v>
      </c>
      <c r="B117" s="18" t="s">
        <v>955</v>
      </c>
      <c r="C117" s="18" t="s">
        <v>956</v>
      </c>
      <c r="D117" s="18" t="s">
        <v>701</v>
      </c>
      <c r="E117" s="18">
        <v>4</v>
      </c>
      <c r="F117" s="18" t="s">
        <v>705</v>
      </c>
      <c r="G117" s="18" t="s">
        <v>730</v>
      </c>
      <c r="H117" s="19" t="s">
        <v>733</v>
      </c>
      <c r="I117" s="20">
        <v>11670201</v>
      </c>
      <c r="J117" s="20">
        <v>11670202</v>
      </c>
      <c r="K117" s="20">
        <v>11999510</v>
      </c>
      <c r="L117" s="20">
        <v>11670203</v>
      </c>
      <c r="M117" s="18" t="s">
        <v>268</v>
      </c>
      <c r="N117" s="18" t="s">
        <v>957</v>
      </c>
      <c r="R117" s="54">
        <f t="shared" si="6"/>
        <v>67</v>
      </c>
      <c r="S117" s="54">
        <f t="shared" si="6"/>
        <v>67</v>
      </c>
      <c r="T117" s="54">
        <f t="shared" si="6"/>
        <v>99</v>
      </c>
      <c r="U117" s="54">
        <f t="shared" si="6"/>
        <v>67</v>
      </c>
      <c r="V117" s="39" t="s">
        <v>268</v>
      </c>
      <c r="W117" s="39" t="str">
        <f t="shared" si="8"/>
        <v>11670201</v>
      </c>
      <c r="X117" s="39" t="str">
        <f t="shared" si="8"/>
        <v>11670202</v>
      </c>
      <c r="Y117" s="39" t="str">
        <f t="shared" si="8"/>
        <v>11999510</v>
      </c>
      <c r="Z117" s="39" t="str">
        <f t="shared" si="8"/>
        <v>11670203</v>
      </c>
      <c r="AA117" s="39" t="str">
        <f t="shared" si="8"/>
        <v/>
      </c>
    </row>
    <row r="118" spans="1:27" ht="16.5" customHeight="1" x14ac:dyDescent="0.15">
      <c r="A118" s="18" t="s">
        <v>958</v>
      </c>
      <c r="B118" s="18" t="s">
        <v>959</v>
      </c>
      <c r="C118" s="18" t="s">
        <v>948</v>
      </c>
      <c r="D118" s="18" t="s">
        <v>704</v>
      </c>
      <c r="E118" s="18">
        <v>4</v>
      </c>
      <c r="F118" s="18" t="s">
        <v>705</v>
      </c>
      <c r="G118" s="18" t="s">
        <v>569</v>
      </c>
      <c r="H118" s="19" t="s">
        <v>960</v>
      </c>
      <c r="I118" s="20">
        <v>11860301</v>
      </c>
      <c r="J118" s="20">
        <v>11860302</v>
      </c>
      <c r="K118" s="20">
        <v>11860303</v>
      </c>
      <c r="L118" s="20">
        <v>11999514</v>
      </c>
      <c r="M118" s="18">
        <v>11860304</v>
      </c>
      <c r="N118" s="18" t="s">
        <v>961</v>
      </c>
      <c r="R118" s="54">
        <f t="shared" si="6"/>
        <v>86</v>
      </c>
      <c r="S118" s="54">
        <f t="shared" si="6"/>
        <v>86</v>
      </c>
      <c r="T118" s="54">
        <f t="shared" si="6"/>
        <v>86</v>
      </c>
      <c r="U118" s="54">
        <f t="shared" si="6"/>
        <v>99</v>
      </c>
      <c r="V118" s="39" t="s">
        <v>268</v>
      </c>
      <c r="W118" s="39" t="str">
        <f t="shared" si="8"/>
        <v>11860301</v>
      </c>
      <c r="X118" s="39" t="str">
        <f t="shared" si="8"/>
        <v>11860302</v>
      </c>
      <c r="Y118" s="39" t="str">
        <f t="shared" si="8"/>
        <v>11860303</v>
      </c>
      <c r="Z118" s="39" t="str">
        <f t="shared" si="8"/>
        <v>11999514</v>
      </c>
      <c r="AA118" s="39" t="str">
        <f t="shared" si="8"/>
        <v/>
      </c>
    </row>
    <row r="119" spans="1:27" ht="16.5" customHeight="1" x14ac:dyDescent="0.15">
      <c r="A119" s="18" t="s">
        <v>962</v>
      </c>
      <c r="B119" s="18" t="s">
        <v>710</v>
      </c>
      <c r="C119" s="18" t="s">
        <v>568</v>
      </c>
      <c r="D119" s="18" t="s">
        <v>538</v>
      </c>
      <c r="E119" s="18">
        <v>2</v>
      </c>
      <c r="F119" s="18" t="s">
        <v>532</v>
      </c>
      <c r="G119" s="18" t="s">
        <v>798</v>
      </c>
      <c r="H119" s="19" t="s">
        <v>714</v>
      </c>
      <c r="I119" s="20">
        <v>11999013</v>
      </c>
      <c r="J119" s="20">
        <v>11999014</v>
      </c>
      <c r="K119" s="20" t="s">
        <v>268</v>
      </c>
      <c r="L119" s="20" t="s">
        <v>268</v>
      </c>
      <c r="M119" s="18" t="s">
        <v>268</v>
      </c>
      <c r="N119" s="18" t="s">
        <v>628</v>
      </c>
      <c r="R119" s="54">
        <f t="shared" si="6"/>
        <v>99</v>
      </c>
      <c r="S119" s="54">
        <f t="shared" si="6"/>
        <v>99</v>
      </c>
      <c r="T119" s="54" t="str">
        <f t="shared" si="6"/>
        <v/>
      </c>
      <c r="U119" s="54" t="str">
        <f t="shared" si="6"/>
        <v/>
      </c>
      <c r="V119" s="39" t="s">
        <v>268</v>
      </c>
      <c r="W119" s="39" t="str">
        <f t="shared" si="8"/>
        <v>11999013</v>
      </c>
      <c r="X119" s="39" t="str">
        <f t="shared" si="8"/>
        <v>11999014</v>
      </c>
      <c r="Y119" s="39" t="str">
        <f t="shared" si="8"/>
        <v/>
      </c>
      <c r="Z119" s="39" t="str">
        <f t="shared" si="8"/>
        <v/>
      </c>
      <c r="AA119" s="39" t="str">
        <f t="shared" si="8"/>
        <v/>
      </c>
    </row>
    <row r="120" spans="1:27" ht="16.5" customHeight="1" x14ac:dyDescent="0.15">
      <c r="A120" s="18" t="s">
        <v>963</v>
      </c>
      <c r="B120" s="18" t="s">
        <v>964</v>
      </c>
      <c r="C120" s="18" t="s">
        <v>552</v>
      </c>
      <c r="D120" s="18" t="s">
        <v>890</v>
      </c>
      <c r="E120" s="18">
        <v>3</v>
      </c>
      <c r="F120" s="18" t="s">
        <v>532</v>
      </c>
      <c r="G120" s="18" t="s">
        <v>569</v>
      </c>
      <c r="H120" s="19" t="s">
        <v>721</v>
      </c>
      <c r="I120" s="20">
        <v>11980201</v>
      </c>
      <c r="J120" s="20">
        <v>11980202</v>
      </c>
      <c r="K120" s="20" t="s">
        <v>268</v>
      </c>
      <c r="L120" s="20" t="s">
        <v>268</v>
      </c>
      <c r="M120" s="18" t="s">
        <v>268</v>
      </c>
      <c r="N120" s="18" t="s">
        <v>965</v>
      </c>
      <c r="R120" s="54">
        <f t="shared" si="6"/>
        <v>98</v>
      </c>
      <c r="S120" s="54">
        <f t="shared" si="6"/>
        <v>98</v>
      </c>
      <c r="T120" s="54" t="str">
        <f t="shared" si="6"/>
        <v/>
      </c>
      <c r="U120" s="54" t="str">
        <f t="shared" si="6"/>
        <v/>
      </c>
      <c r="V120" s="39" t="s">
        <v>268</v>
      </c>
      <c r="W120" s="39" t="str">
        <f t="shared" si="8"/>
        <v>11980201</v>
      </c>
      <c r="X120" s="39" t="str">
        <f t="shared" si="8"/>
        <v>11980202</v>
      </c>
      <c r="Y120" s="39" t="str">
        <f t="shared" si="8"/>
        <v/>
      </c>
      <c r="Z120" s="39" t="str">
        <f t="shared" si="8"/>
        <v/>
      </c>
      <c r="AA120" s="39" t="str">
        <f t="shared" si="8"/>
        <v/>
      </c>
    </row>
    <row r="121" spans="1:27" ht="16.5" customHeight="1" x14ac:dyDescent="0.15">
      <c r="A121" s="18" t="s">
        <v>966</v>
      </c>
      <c r="B121" s="18" t="s">
        <v>710</v>
      </c>
      <c r="C121" s="18" t="s">
        <v>967</v>
      </c>
      <c r="D121" s="18" t="s">
        <v>538</v>
      </c>
      <c r="E121" s="18">
        <v>2</v>
      </c>
      <c r="F121" s="18" t="s">
        <v>715</v>
      </c>
      <c r="G121" s="18" t="s">
        <v>49</v>
      </c>
      <c r="H121" s="19" t="s">
        <v>968</v>
      </c>
      <c r="I121" s="20">
        <v>11998008</v>
      </c>
      <c r="J121" s="20">
        <v>11998009</v>
      </c>
      <c r="K121" s="20" t="s">
        <v>268</v>
      </c>
      <c r="L121" s="20" t="s">
        <v>268</v>
      </c>
      <c r="M121" s="18" t="s">
        <v>268</v>
      </c>
      <c r="N121" s="18" t="s">
        <v>969</v>
      </c>
      <c r="R121" s="54">
        <f t="shared" si="6"/>
        <v>99</v>
      </c>
      <c r="S121" s="54">
        <f t="shared" si="6"/>
        <v>99</v>
      </c>
      <c r="T121" s="54" t="str">
        <f t="shared" si="6"/>
        <v/>
      </c>
      <c r="U121" s="54" t="str">
        <f t="shared" si="6"/>
        <v/>
      </c>
      <c r="V121" s="39" t="s">
        <v>268</v>
      </c>
      <c r="W121" s="39" t="str">
        <f t="shared" si="8"/>
        <v>11998008</v>
      </c>
      <c r="X121" s="39" t="str">
        <f t="shared" si="8"/>
        <v>11998009</v>
      </c>
      <c r="Y121" s="39" t="str">
        <f t="shared" si="8"/>
        <v/>
      </c>
      <c r="Z121" s="39" t="str">
        <f t="shared" si="8"/>
        <v/>
      </c>
      <c r="AA121" s="39" t="str">
        <f t="shared" si="8"/>
        <v/>
      </c>
    </row>
    <row r="122" spans="1:27" ht="16.5" customHeight="1" x14ac:dyDescent="0.15">
      <c r="A122" s="18" t="s">
        <v>502</v>
      </c>
      <c r="B122" s="18" t="s">
        <v>508</v>
      </c>
      <c r="C122" s="18" t="s">
        <v>533</v>
      </c>
      <c r="D122" s="18" t="s">
        <v>538</v>
      </c>
      <c r="E122" s="18">
        <v>2</v>
      </c>
      <c r="F122" s="18" t="s">
        <v>715</v>
      </c>
      <c r="G122" s="18" t="s">
        <v>794</v>
      </c>
      <c r="H122" s="19" t="s">
        <v>629</v>
      </c>
      <c r="I122" s="20">
        <v>11998006</v>
      </c>
      <c r="J122" s="20">
        <v>11998007</v>
      </c>
      <c r="K122" s="20" t="s">
        <v>268</v>
      </c>
      <c r="L122" s="20" t="s">
        <v>268</v>
      </c>
      <c r="M122" s="18" t="s">
        <v>268</v>
      </c>
      <c r="N122" s="18" t="s">
        <v>970</v>
      </c>
      <c r="R122" s="54">
        <f t="shared" si="6"/>
        <v>99</v>
      </c>
      <c r="S122" s="54">
        <f t="shared" si="6"/>
        <v>99</v>
      </c>
      <c r="T122" s="54" t="str">
        <f t="shared" si="6"/>
        <v/>
      </c>
      <c r="U122" s="54" t="str">
        <f t="shared" si="6"/>
        <v/>
      </c>
      <c r="V122" s="39" t="s">
        <v>268</v>
      </c>
      <c r="W122" s="39" t="str">
        <f t="shared" si="8"/>
        <v>11998006</v>
      </c>
      <c r="X122" s="39" t="str">
        <f t="shared" si="8"/>
        <v>11998007</v>
      </c>
      <c r="Y122" s="39" t="str">
        <f t="shared" si="8"/>
        <v/>
      </c>
      <c r="Z122" s="39" t="str">
        <f t="shared" si="8"/>
        <v/>
      </c>
      <c r="AA122" s="39" t="str">
        <f t="shared" si="8"/>
        <v/>
      </c>
    </row>
    <row r="123" spans="1:27" ht="16.5" customHeight="1" x14ac:dyDescent="0.15">
      <c r="A123" s="18" t="s">
        <v>971</v>
      </c>
      <c r="B123" s="18" t="s">
        <v>710</v>
      </c>
      <c r="C123" s="18" t="s">
        <v>630</v>
      </c>
      <c r="D123" s="18" t="s">
        <v>538</v>
      </c>
      <c r="E123" s="18">
        <v>4</v>
      </c>
      <c r="F123" s="18" t="s">
        <v>532</v>
      </c>
      <c r="G123" s="18" t="s">
        <v>49</v>
      </c>
      <c r="H123" s="19" t="s">
        <v>972</v>
      </c>
      <c r="I123" s="20">
        <v>11998003</v>
      </c>
      <c r="J123" s="20">
        <v>11998004</v>
      </c>
      <c r="K123" s="20">
        <v>11998005</v>
      </c>
      <c r="L123" s="20" t="s">
        <v>268</v>
      </c>
      <c r="M123" s="18" t="s">
        <v>268</v>
      </c>
      <c r="N123" s="18" t="s">
        <v>973</v>
      </c>
      <c r="R123" s="54">
        <f t="shared" si="6"/>
        <v>99</v>
      </c>
      <c r="S123" s="54">
        <f t="shared" si="6"/>
        <v>99</v>
      </c>
      <c r="T123" s="54">
        <f t="shared" si="6"/>
        <v>99</v>
      </c>
      <c r="U123" s="54" t="str">
        <f t="shared" si="6"/>
        <v/>
      </c>
      <c r="V123" s="39" t="s">
        <v>268</v>
      </c>
      <c r="W123" s="39" t="str">
        <f t="shared" si="8"/>
        <v>11998003</v>
      </c>
      <c r="X123" s="39" t="str">
        <f t="shared" si="8"/>
        <v>11998004</v>
      </c>
      <c r="Y123" s="39" t="str">
        <f t="shared" si="8"/>
        <v>11998005</v>
      </c>
      <c r="Z123" s="39" t="str">
        <f t="shared" si="8"/>
        <v/>
      </c>
      <c r="AA123" s="39" t="str">
        <f t="shared" si="8"/>
        <v/>
      </c>
    </row>
    <row r="124" spans="1:27" ht="16.5" customHeight="1" x14ac:dyDescent="0.15">
      <c r="A124" s="18" t="s">
        <v>974</v>
      </c>
      <c r="B124" s="18" t="s">
        <v>741</v>
      </c>
      <c r="C124" s="18" t="s">
        <v>975</v>
      </c>
      <c r="D124" s="18" t="s">
        <v>538</v>
      </c>
      <c r="E124" s="18">
        <v>4</v>
      </c>
      <c r="F124" s="18" t="s">
        <v>532</v>
      </c>
      <c r="G124" s="18" t="s">
        <v>720</v>
      </c>
      <c r="H124" s="19" t="s">
        <v>976</v>
      </c>
      <c r="I124" s="20" t="s">
        <v>268</v>
      </c>
      <c r="J124" s="20" t="s">
        <v>268</v>
      </c>
      <c r="K124" s="20" t="s">
        <v>268</v>
      </c>
      <c r="L124" s="20" t="s">
        <v>268</v>
      </c>
      <c r="M124" s="18" t="s">
        <v>268</v>
      </c>
      <c r="N124" s="18" t="s">
        <v>977</v>
      </c>
      <c r="R124" s="54" t="str">
        <f t="shared" si="6"/>
        <v/>
      </c>
      <c r="S124" s="54" t="str">
        <f t="shared" si="6"/>
        <v/>
      </c>
      <c r="T124" s="54" t="str">
        <f t="shared" si="6"/>
        <v/>
      </c>
      <c r="U124" s="54" t="str">
        <f t="shared" si="6"/>
        <v/>
      </c>
      <c r="V124" s="39" t="s">
        <v>268</v>
      </c>
      <c r="W124" s="39" t="str">
        <f t="shared" si="8"/>
        <v/>
      </c>
      <c r="X124" s="39" t="str">
        <f t="shared" si="8"/>
        <v/>
      </c>
      <c r="Y124" s="39" t="str">
        <f t="shared" si="8"/>
        <v/>
      </c>
      <c r="Z124" s="39" t="str">
        <f t="shared" si="8"/>
        <v/>
      </c>
      <c r="AA124" s="39" t="str">
        <f t="shared" si="8"/>
        <v/>
      </c>
    </row>
    <row r="125" spans="1:27" ht="16.5" customHeight="1" x14ac:dyDescent="0.15">
      <c r="A125" s="18" t="s">
        <v>978</v>
      </c>
      <c r="B125" s="18" t="s">
        <v>710</v>
      </c>
      <c r="C125" s="18" t="s">
        <v>979</v>
      </c>
      <c r="D125" s="18" t="s">
        <v>701</v>
      </c>
      <c r="E125" s="18">
        <v>2</v>
      </c>
      <c r="F125" s="18" t="s">
        <v>711</v>
      </c>
      <c r="G125" s="18" t="s">
        <v>49</v>
      </c>
      <c r="H125" s="19" t="s">
        <v>901</v>
      </c>
      <c r="I125" s="20" t="s">
        <v>268</v>
      </c>
      <c r="J125" s="20" t="s">
        <v>268</v>
      </c>
      <c r="K125" s="20" t="s">
        <v>268</v>
      </c>
      <c r="L125" s="20" t="s">
        <v>268</v>
      </c>
      <c r="M125" s="18" t="s">
        <v>268</v>
      </c>
      <c r="N125" s="18" t="s">
        <v>980</v>
      </c>
      <c r="R125" s="54" t="str">
        <f t="shared" si="6"/>
        <v/>
      </c>
      <c r="S125" s="54" t="str">
        <f t="shared" si="6"/>
        <v/>
      </c>
      <c r="T125" s="54" t="str">
        <f t="shared" si="6"/>
        <v/>
      </c>
      <c r="U125" s="54" t="str">
        <f t="shared" si="6"/>
        <v/>
      </c>
      <c r="V125" s="39" t="s">
        <v>268</v>
      </c>
      <c r="W125" s="39" t="str">
        <f t="shared" si="8"/>
        <v/>
      </c>
      <c r="X125" s="39" t="str">
        <f t="shared" si="8"/>
        <v/>
      </c>
      <c r="Y125" s="39" t="str">
        <f t="shared" si="8"/>
        <v/>
      </c>
      <c r="Z125" s="39" t="str">
        <f t="shared" si="8"/>
        <v/>
      </c>
      <c r="AA125" s="39" t="str">
        <f t="shared" si="8"/>
        <v/>
      </c>
    </row>
    <row r="126" spans="1:27" ht="16.5" customHeight="1" x14ac:dyDescent="0.15">
      <c r="A126" s="18" t="s">
        <v>632</v>
      </c>
      <c r="B126" s="18" t="s">
        <v>741</v>
      </c>
      <c r="C126" s="18" t="s">
        <v>981</v>
      </c>
      <c r="D126" s="18" t="s">
        <v>538</v>
      </c>
      <c r="E126" s="18">
        <v>2</v>
      </c>
      <c r="F126" s="18" t="s">
        <v>711</v>
      </c>
      <c r="G126" s="18" t="s">
        <v>763</v>
      </c>
      <c r="H126" s="19" t="s">
        <v>982</v>
      </c>
      <c r="I126" s="20" t="s">
        <v>268</v>
      </c>
      <c r="J126" s="20" t="s">
        <v>268</v>
      </c>
      <c r="K126" s="20" t="s">
        <v>268</v>
      </c>
      <c r="L126" s="20" t="s">
        <v>268</v>
      </c>
      <c r="M126" s="18" t="s">
        <v>268</v>
      </c>
      <c r="N126" s="18" t="s">
        <v>983</v>
      </c>
      <c r="R126" s="54" t="str">
        <f t="shared" si="6"/>
        <v/>
      </c>
      <c r="S126" s="54" t="str">
        <f t="shared" si="6"/>
        <v/>
      </c>
      <c r="T126" s="54" t="str">
        <f t="shared" si="6"/>
        <v/>
      </c>
      <c r="U126" s="54" t="str">
        <f t="shared" si="6"/>
        <v/>
      </c>
      <c r="V126" s="39" t="s">
        <v>268</v>
      </c>
      <c r="W126" s="39" t="str">
        <f t="shared" si="8"/>
        <v/>
      </c>
      <c r="X126" s="39" t="str">
        <f t="shared" si="8"/>
        <v/>
      </c>
      <c r="Y126" s="39" t="str">
        <f t="shared" si="8"/>
        <v/>
      </c>
      <c r="Z126" s="39" t="str">
        <f t="shared" si="8"/>
        <v/>
      </c>
      <c r="AA126" s="39" t="str">
        <f t="shared" si="8"/>
        <v/>
      </c>
    </row>
    <row r="127" spans="1:27" ht="16.5" customHeight="1" x14ac:dyDescent="0.15">
      <c r="A127" s="18" t="s">
        <v>633</v>
      </c>
      <c r="B127" s="18" t="s">
        <v>508</v>
      </c>
      <c r="C127" s="18" t="s">
        <v>984</v>
      </c>
      <c r="D127" s="18" t="s">
        <v>704</v>
      </c>
      <c r="E127" s="18">
        <v>2</v>
      </c>
      <c r="F127" s="18" t="s">
        <v>715</v>
      </c>
      <c r="G127" s="18" t="s">
        <v>51</v>
      </c>
      <c r="H127" s="19" t="s">
        <v>629</v>
      </c>
      <c r="I127" s="20">
        <v>11998012</v>
      </c>
      <c r="J127" s="20">
        <v>11998013</v>
      </c>
      <c r="K127" s="20" t="s">
        <v>268</v>
      </c>
      <c r="L127" s="20" t="s">
        <v>268</v>
      </c>
      <c r="M127" s="18" t="s">
        <v>268</v>
      </c>
      <c r="N127" s="18" t="s">
        <v>985</v>
      </c>
      <c r="R127" s="54">
        <f t="shared" si="6"/>
        <v>99</v>
      </c>
      <c r="S127" s="54">
        <f t="shared" si="6"/>
        <v>99</v>
      </c>
      <c r="T127" s="54" t="str">
        <f t="shared" si="6"/>
        <v/>
      </c>
      <c r="U127" s="54" t="str">
        <f t="shared" si="6"/>
        <v/>
      </c>
      <c r="V127" s="39" t="s">
        <v>268</v>
      </c>
      <c r="W127" s="39" t="str">
        <f t="shared" si="8"/>
        <v>11998012</v>
      </c>
      <c r="X127" s="39" t="str">
        <f t="shared" si="8"/>
        <v>11998013</v>
      </c>
      <c r="Y127" s="39" t="str">
        <f t="shared" si="8"/>
        <v/>
      </c>
      <c r="Z127" s="39" t="str">
        <f t="shared" si="8"/>
        <v/>
      </c>
      <c r="AA127" s="39" t="str">
        <f t="shared" si="8"/>
        <v/>
      </c>
    </row>
    <row r="128" spans="1:27" ht="16.5" customHeight="1" x14ac:dyDescent="0.15">
      <c r="A128" s="18" t="s">
        <v>560</v>
      </c>
      <c r="B128" s="18" t="s">
        <v>508</v>
      </c>
      <c r="C128" s="18" t="s">
        <v>986</v>
      </c>
      <c r="D128" s="18" t="s">
        <v>538</v>
      </c>
      <c r="E128" s="18">
        <v>2</v>
      </c>
      <c r="F128" s="18" t="s">
        <v>532</v>
      </c>
      <c r="G128" s="18" t="s">
        <v>798</v>
      </c>
      <c r="H128" s="19" t="s">
        <v>968</v>
      </c>
      <c r="I128" s="20">
        <v>11998014</v>
      </c>
      <c r="J128" s="20" t="s">
        <v>268</v>
      </c>
      <c r="K128" s="20" t="s">
        <v>268</v>
      </c>
      <c r="L128" s="20" t="s">
        <v>268</v>
      </c>
      <c r="M128" s="18" t="s">
        <v>268</v>
      </c>
      <c r="N128" s="18" t="s">
        <v>634</v>
      </c>
      <c r="R128" s="54">
        <f t="shared" si="6"/>
        <v>99</v>
      </c>
      <c r="S128" s="54" t="str">
        <f t="shared" si="6"/>
        <v/>
      </c>
      <c r="T128" s="54" t="str">
        <f t="shared" si="6"/>
        <v/>
      </c>
      <c r="U128" s="54" t="str">
        <f t="shared" si="6"/>
        <v/>
      </c>
      <c r="V128" s="39" t="s">
        <v>268</v>
      </c>
      <c r="W128" s="39" t="str">
        <f t="shared" si="8"/>
        <v>11998014</v>
      </c>
      <c r="X128" s="39" t="str">
        <f t="shared" si="8"/>
        <v/>
      </c>
      <c r="Y128" s="39" t="str">
        <f t="shared" si="8"/>
        <v/>
      </c>
      <c r="Z128" s="39" t="str">
        <f t="shared" si="8"/>
        <v/>
      </c>
      <c r="AA128" s="39" t="str">
        <f t="shared" si="8"/>
        <v/>
      </c>
    </row>
    <row r="129" spans="1:27" ht="16.5" customHeight="1" x14ac:dyDescent="0.15">
      <c r="A129" s="18" t="s">
        <v>987</v>
      </c>
      <c r="B129" s="18" t="s">
        <v>710</v>
      </c>
      <c r="C129" s="18" t="s">
        <v>635</v>
      </c>
      <c r="D129" s="18" t="s">
        <v>704</v>
      </c>
      <c r="E129" s="18">
        <v>2</v>
      </c>
      <c r="F129" s="18" t="s">
        <v>705</v>
      </c>
      <c r="G129" s="18" t="s">
        <v>794</v>
      </c>
      <c r="H129" s="19" t="s">
        <v>988</v>
      </c>
      <c r="I129" s="20">
        <v>11998015</v>
      </c>
      <c r="J129" s="20">
        <v>11998016</v>
      </c>
      <c r="K129" s="20">
        <v>11998017</v>
      </c>
      <c r="L129" s="20" t="s">
        <v>268</v>
      </c>
      <c r="M129" s="18" t="s">
        <v>268</v>
      </c>
      <c r="N129" s="18" t="s">
        <v>985</v>
      </c>
      <c r="R129" s="54">
        <f t="shared" si="6"/>
        <v>99</v>
      </c>
      <c r="S129" s="54">
        <f t="shared" si="6"/>
        <v>99</v>
      </c>
      <c r="T129" s="54">
        <f t="shared" si="6"/>
        <v>99</v>
      </c>
      <c r="U129" s="54" t="str">
        <f t="shared" si="6"/>
        <v/>
      </c>
      <c r="V129" s="39" t="s">
        <v>268</v>
      </c>
      <c r="W129" s="39" t="str">
        <f t="shared" si="8"/>
        <v>11998015</v>
      </c>
      <c r="X129" s="39" t="str">
        <f t="shared" si="8"/>
        <v>11998016</v>
      </c>
      <c r="Y129" s="39" t="str">
        <f t="shared" si="8"/>
        <v>11998017</v>
      </c>
      <c r="Z129" s="39" t="str">
        <f t="shared" si="8"/>
        <v/>
      </c>
      <c r="AA129" s="39" t="str">
        <f t="shared" si="8"/>
        <v/>
      </c>
    </row>
    <row r="130" spans="1:27" ht="16.5" customHeight="1" x14ac:dyDescent="0.15">
      <c r="A130" s="18" t="s">
        <v>989</v>
      </c>
      <c r="B130" s="18" t="s">
        <v>710</v>
      </c>
      <c r="C130" s="18" t="s">
        <v>635</v>
      </c>
      <c r="D130" s="18" t="s">
        <v>704</v>
      </c>
      <c r="E130" s="18">
        <v>3</v>
      </c>
      <c r="F130" s="18" t="s">
        <v>752</v>
      </c>
      <c r="G130" s="18" t="s">
        <v>798</v>
      </c>
      <c r="H130" s="19" t="s">
        <v>629</v>
      </c>
      <c r="I130" s="20">
        <v>11998010</v>
      </c>
      <c r="J130" s="20">
        <v>11998011</v>
      </c>
      <c r="K130" s="20" t="s">
        <v>268</v>
      </c>
      <c r="L130" s="20" t="s">
        <v>268</v>
      </c>
      <c r="M130" s="18" t="s">
        <v>268</v>
      </c>
      <c r="N130" s="18" t="s">
        <v>985</v>
      </c>
      <c r="R130" s="54">
        <f t="shared" si="6"/>
        <v>99</v>
      </c>
      <c r="S130" s="54">
        <f t="shared" si="6"/>
        <v>99</v>
      </c>
      <c r="T130" s="54" t="str">
        <f t="shared" si="6"/>
        <v/>
      </c>
      <c r="U130" s="54" t="str">
        <f t="shared" si="6"/>
        <v/>
      </c>
      <c r="V130" s="39" t="s">
        <v>268</v>
      </c>
      <c r="W130" s="39" t="str">
        <f t="shared" si="8"/>
        <v>11998010</v>
      </c>
      <c r="X130" s="39" t="str">
        <f t="shared" si="8"/>
        <v>11998011</v>
      </c>
      <c r="Y130" s="39" t="str">
        <f t="shared" si="8"/>
        <v/>
      </c>
      <c r="Z130" s="39" t="str">
        <f t="shared" si="8"/>
        <v/>
      </c>
      <c r="AA130" s="39" t="str">
        <f t="shared" si="8"/>
        <v/>
      </c>
    </row>
    <row r="131" spans="1:27" ht="16.5" customHeight="1" x14ac:dyDescent="0.15">
      <c r="A131" s="18" t="s">
        <v>990</v>
      </c>
      <c r="B131" s="18" t="s">
        <v>710</v>
      </c>
      <c r="C131" s="18" t="s">
        <v>991</v>
      </c>
      <c r="D131" s="18" t="s">
        <v>701</v>
      </c>
      <c r="E131" s="18">
        <v>2</v>
      </c>
      <c r="F131" s="18" t="s">
        <v>711</v>
      </c>
      <c r="G131" s="18" t="s">
        <v>51</v>
      </c>
      <c r="H131" s="19"/>
      <c r="I131" s="20" t="s">
        <v>268</v>
      </c>
      <c r="J131" s="20" t="s">
        <v>268</v>
      </c>
      <c r="K131" s="20" t="s">
        <v>268</v>
      </c>
      <c r="L131" s="20" t="s">
        <v>268</v>
      </c>
      <c r="M131" s="18" t="s">
        <v>268</v>
      </c>
      <c r="N131" s="18" t="s">
        <v>992</v>
      </c>
      <c r="R131" s="54" t="str">
        <f t="shared" si="6"/>
        <v/>
      </c>
      <c r="S131" s="54" t="str">
        <f t="shared" ref="S131:U170" si="9">IF(J131="","",VALUE(MID(J131,3,2)))</f>
        <v/>
      </c>
      <c r="T131" s="54" t="str">
        <f t="shared" si="9"/>
        <v/>
      </c>
      <c r="U131" s="54" t="str">
        <f t="shared" si="9"/>
        <v/>
      </c>
      <c r="V131" s="39" t="s">
        <v>268</v>
      </c>
      <c r="W131" s="39" t="str">
        <f t="shared" si="8"/>
        <v/>
      </c>
      <c r="X131" s="39" t="str">
        <f t="shared" si="8"/>
        <v/>
      </c>
      <c r="Y131" s="39" t="str">
        <f t="shared" si="8"/>
        <v/>
      </c>
      <c r="Z131" s="39" t="str">
        <f t="shared" si="8"/>
        <v/>
      </c>
      <c r="AA131" s="39" t="str">
        <f t="shared" si="8"/>
        <v/>
      </c>
    </row>
    <row r="132" spans="1:27" ht="16.5" customHeight="1" x14ac:dyDescent="0.15">
      <c r="A132" s="18" t="s">
        <v>993</v>
      </c>
      <c r="B132" s="18" t="s">
        <v>508</v>
      </c>
      <c r="C132" s="18" t="s">
        <v>994</v>
      </c>
      <c r="D132" s="18" t="s">
        <v>538</v>
      </c>
      <c r="E132" s="18">
        <v>2</v>
      </c>
      <c r="F132" s="18" t="s">
        <v>715</v>
      </c>
      <c r="G132" s="18" t="s">
        <v>730</v>
      </c>
      <c r="H132" s="19" t="s">
        <v>995</v>
      </c>
      <c r="I132" s="20">
        <v>11998018</v>
      </c>
      <c r="J132" s="20">
        <v>11998019</v>
      </c>
      <c r="K132" s="20">
        <v>11998020</v>
      </c>
      <c r="L132" s="20" t="s">
        <v>268</v>
      </c>
      <c r="M132" s="18" t="s">
        <v>268</v>
      </c>
      <c r="N132" s="18" t="s">
        <v>636</v>
      </c>
      <c r="R132" s="54">
        <f t="shared" ref="R132:R170" si="10">IF(I132="","",VALUE(MID(I132,3,2)))</f>
        <v>99</v>
      </c>
      <c r="S132" s="54">
        <f t="shared" si="9"/>
        <v>99</v>
      </c>
      <c r="T132" s="54">
        <f t="shared" si="9"/>
        <v>99</v>
      </c>
      <c r="U132" s="54" t="str">
        <f t="shared" si="9"/>
        <v/>
      </c>
      <c r="V132" s="39" t="s">
        <v>268</v>
      </c>
      <c r="W132" s="39" t="str">
        <f t="shared" si="8"/>
        <v>11998018</v>
      </c>
      <c r="X132" s="39" t="str">
        <f t="shared" si="8"/>
        <v>11998019</v>
      </c>
      <c r="Y132" s="39" t="str">
        <f t="shared" si="8"/>
        <v>11998020</v>
      </c>
      <c r="Z132" s="39" t="str">
        <f t="shared" si="8"/>
        <v/>
      </c>
      <c r="AA132" s="39" t="str">
        <f t="shared" si="8"/>
        <v/>
      </c>
    </row>
    <row r="133" spans="1:27" ht="16.5" customHeight="1" x14ac:dyDescent="0.15">
      <c r="A133" s="18" t="s">
        <v>637</v>
      </c>
      <c r="B133" s="18" t="s">
        <v>508</v>
      </c>
      <c r="C133" s="18" t="s">
        <v>996</v>
      </c>
      <c r="D133" s="18" t="s">
        <v>538</v>
      </c>
      <c r="E133" s="18">
        <v>2</v>
      </c>
      <c r="F133" s="18" t="s">
        <v>752</v>
      </c>
      <c r="G133" s="18" t="s">
        <v>763</v>
      </c>
      <c r="H133" s="19" t="s">
        <v>997</v>
      </c>
      <c r="I133" s="20">
        <v>11998021</v>
      </c>
      <c r="J133" s="20">
        <v>11998022</v>
      </c>
      <c r="K133" s="20" t="s">
        <v>268</v>
      </c>
      <c r="L133" s="20" t="s">
        <v>268</v>
      </c>
      <c r="M133" s="18" t="s">
        <v>268</v>
      </c>
      <c r="N133" s="18" t="s">
        <v>638</v>
      </c>
      <c r="R133" s="54">
        <f t="shared" si="10"/>
        <v>99</v>
      </c>
      <c r="S133" s="54">
        <f t="shared" si="9"/>
        <v>99</v>
      </c>
      <c r="T133" s="54" t="str">
        <f t="shared" si="9"/>
        <v/>
      </c>
      <c r="U133" s="54" t="str">
        <f t="shared" si="9"/>
        <v/>
      </c>
      <c r="V133" s="39" t="s">
        <v>268</v>
      </c>
      <c r="W133" s="39" t="str">
        <f t="shared" si="8"/>
        <v>11998021</v>
      </c>
      <c r="X133" s="39" t="str">
        <f t="shared" si="8"/>
        <v>11998022</v>
      </c>
      <c r="Y133" s="39" t="str">
        <f t="shared" si="8"/>
        <v/>
      </c>
      <c r="Z133" s="39" t="str">
        <f t="shared" si="8"/>
        <v/>
      </c>
      <c r="AA133" s="39" t="str">
        <f t="shared" si="8"/>
        <v/>
      </c>
    </row>
    <row r="134" spans="1:27" ht="16.5" customHeight="1" x14ac:dyDescent="0.15">
      <c r="A134" s="18" t="s">
        <v>998</v>
      </c>
      <c r="B134" s="18" t="s">
        <v>710</v>
      </c>
      <c r="C134" s="18" t="s">
        <v>999</v>
      </c>
      <c r="D134" s="18" t="s">
        <v>538</v>
      </c>
      <c r="E134" s="18">
        <v>2</v>
      </c>
      <c r="F134" s="18" t="s">
        <v>752</v>
      </c>
      <c r="G134" s="18" t="s">
        <v>798</v>
      </c>
      <c r="H134" s="19" t="s">
        <v>968</v>
      </c>
      <c r="I134" s="20">
        <v>11998024</v>
      </c>
      <c r="J134" s="20">
        <v>11998025</v>
      </c>
      <c r="K134" s="20" t="s">
        <v>268</v>
      </c>
      <c r="L134" s="20" t="s">
        <v>268</v>
      </c>
      <c r="M134" s="18" t="s">
        <v>268</v>
      </c>
      <c r="N134" s="18" t="s">
        <v>1000</v>
      </c>
      <c r="R134" s="54">
        <f t="shared" si="10"/>
        <v>99</v>
      </c>
      <c r="S134" s="54">
        <f t="shared" si="9"/>
        <v>99</v>
      </c>
      <c r="T134" s="54" t="str">
        <f t="shared" si="9"/>
        <v/>
      </c>
      <c r="U134" s="54" t="str">
        <f t="shared" si="9"/>
        <v/>
      </c>
      <c r="V134" s="39" t="s">
        <v>268</v>
      </c>
      <c r="W134" s="39" t="str">
        <f t="shared" si="8"/>
        <v>11998024</v>
      </c>
      <c r="X134" s="39" t="str">
        <f t="shared" si="8"/>
        <v>11998025</v>
      </c>
      <c r="Y134" s="39" t="str">
        <f t="shared" si="8"/>
        <v/>
      </c>
      <c r="Z134" s="39" t="str">
        <f t="shared" si="8"/>
        <v/>
      </c>
      <c r="AA134" s="39" t="str">
        <f t="shared" si="8"/>
        <v/>
      </c>
    </row>
    <row r="135" spans="1:27" ht="16.5" customHeight="1" x14ac:dyDescent="0.15">
      <c r="A135" s="18" t="s">
        <v>639</v>
      </c>
      <c r="B135" s="18" t="s">
        <v>508</v>
      </c>
      <c r="C135" s="18" t="s">
        <v>640</v>
      </c>
      <c r="D135" s="18" t="s">
        <v>538</v>
      </c>
      <c r="E135" s="18">
        <v>2</v>
      </c>
      <c r="F135" s="18" t="s">
        <v>505</v>
      </c>
      <c r="G135" s="18" t="s">
        <v>794</v>
      </c>
      <c r="H135" s="19" t="s">
        <v>714</v>
      </c>
      <c r="I135" s="20">
        <v>11861301</v>
      </c>
      <c r="J135" s="20">
        <v>11861302</v>
      </c>
      <c r="K135" s="20">
        <v>11861303</v>
      </c>
      <c r="L135" s="20" t="s">
        <v>268</v>
      </c>
      <c r="M135" s="18" t="s">
        <v>268</v>
      </c>
      <c r="N135" s="18" t="s">
        <v>1001</v>
      </c>
      <c r="R135" s="54">
        <f t="shared" si="10"/>
        <v>86</v>
      </c>
      <c r="S135" s="54">
        <f t="shared" si="9"/>
        <v>86</v>
      </c>
      <c r="T135" s="54">
        <f t="shared" si="9"/>
        <v>86</v>
      </c>
      <c r="U135" s="54" t="str">
        <f t="shared" si="9"/>
        <v/>
      </c>
      <c r="V135" s="39" t="s">
        <v>268</v>
      </c>
      <c r="W135" s="39" t="str">
        <f t="shared" si="8"/>
        <v>11861301</v>
      </c>
      <c r="X135" s="39" t="str">
        <f t="shared" si="8"/>
        <v>11861302</v>
      </c>
      <c r="Y135" s="39" t="str">
        <f t="shared" si="8"/>
        <v>11861303</v>
      </c>
      <c r="Z135" s="39" t="str">
        <f t="shared" si="8"/>
        <v/>
      </c>
      <c r="AA135" s="39" t="str">
        <f t="shared" si="8"/>
        <v/>
      </c>
    </row>
    <row r="136" spans="1:27" ht="16.5" customHeight="1" x14ac:dyDescent="0.15">
      <c r="A136" s="18" t="s">
        <v>1002</v>
      </c>
      <c r="B136" s="18" t="s">
        <v>508</v>
      </c>
      <c r="C136" s="18" t="s">
        <v>640</v>
      </c>
      <c r="D136" s="18" t="s">
        <v>701</v>
      </c>
      <c r="E136" s="18">
        <v>3</v>
      </c>
      <c r="F136" s="18" t="s">
        <v>505</v>
      </c>
      <c r="G136" s="18" t="s">
        <v>794</v>
      </c>
      <c r="H136" s="19" t="s">
        <v>714</v>
      </c>
      <c r="I136" s="20">
        <v>11660601</v>
      </c>
      <c r="J136" s="20">
        <v>11660602</v>
      </c>
      <c r="K136" s="20">
        <v>11660603</v>
      </c>
      <c r="L136" s="20" t="s">
        <v>268</v>
      </c>
      <c r="M136" s="18" t="s">
        <v>268</v>
      </c>
      <c r="N136" s="18" t="s">
        <v>1003</v>
      </c>
      <c r="R136" s="54">
        <f t="shared" si="10"/>
        <v>66</v>
      </c>
      <c r="S136" s="54">
        <f t="shared" si="9"/>
        <v>66</v>
      </c>
      <c r="T136" s="54">
        <f t="shared" si="9"/>
        <v>66</v>
      </c>
      <c r="U136" s="54" t="str">
        <f t="shared" si="9"/>
        <v/>
      </c>
      <c r="V136" s="39" t="s">
        <v>268</v>
      </c>
      <c r="W136" s="39" t="str">
        <f t="shared" si="8"/>
        <v>11660601</v>
      </c>
      <c r="X136" s="39" t="str">
        <f t="shared" si="8"/>
        <v>11660602</v>
      </c>
      <c r="Y136" s="39" t="str">
        <f t="shared" si="8"/>
        <v>11660603</v>
      </c>
      <c r="Z136" s="39" t="str">
        <f t="shared" si="8"/>
        <v/>
      </c>
      <c r="AA136" s="39" t="str">
        <f t="shared" si="8"/>
        <v/>
      </c>
    </row>
    <row r="137" spans="1:27" ht="16.5" customHeight="1" x14ac:dyDescent="0.15">
      <c r="A137" s="18" t="s">
        <v>1004</v>
      </c>
      <c r="B137" s="18" t="s">
        <v>508</v>
      </c>
      <c r="C137" s="18" t="s">
        <v>1005</v>
      </c>
      <c r="D137" s="18" t="s">
        <v>538</v>
      </c>
      <c r="E137" s="18">
        <v>2</v>
      </c>
      <c r="F137" s="18" t="s">
        <v>532</v>
      </c>
      <c r="G137" s="18" t="s">
        <v>794</v>
      </c>
      <c r="H137" s="19" t="s">
        <v>744</v>
      </c>
      <c r="I137" s="20" t="s">
        <v>268</v>
      </c>
      <c r="J137" s="20" t="s">
        <v>268</v>
      </c>
      <c r="K137" s="20" t="s">
        <v>268</v>
      </c>
      <c r="L137" s="20" t="s">
        <v>268</v>
      </c>
      <c r="M137" s="18" t="s">
        <v>268</v>
      </c>
      <c r="N137" s="18" t="s">
        <v>1006</v>
      </c>
      <c r="R137" s="54" t="str">
        <f t="shared" si="10"/>
        <v/>
      </c>
      <c r="S137" s="54" t="str">
        <f t="shared" si="9"/>
        <v/>
      </c>
      <c r="T137" s="54" t="str">
        <f t="shared" si="9"/>
        <v/>
      </c>
      <c r="U137" s="54" t="str">
        <f t="shared" si="9"/>
        <v/>
      </c>
      <c r="V137" s="39" t="s">
        <v>268</v>
      </c>
      <c r="W137" s="39" t="str">
        <f t="shared" si="8"/>
        <v/>
      </c>
      <c r="X137" s="39" t="str">
        <f t="shared" si="8"/>
        <v/>
      </c>
      <c r="Y137" s="39" t="str">
        <f t="shared" si="8"/>
        <v/>
      </c>
      <c r="Z137" s="39" t="str">
        <f t="shared" si="8"/>
        <v/>
      </c>
      <c r="AA137" s="39" t="str">
        <f t="shared" si="8"/>
        <v/>
      </c>
    </row>
    <row r="138" spans="1:27" ht="16.5" customHeight="1" x14ac:dyDescent="0.15">
      <c r="A138" s="18" t="s">
        <v>1007</v>
      </c>
      <c r="B138" s="18" t="s">
        <v>710</v>
      </c>
      <c r="C138" s="18" t="s">
        <v>1008</v>
      </c>
      <c r="D138" s="18" t="s">
        <v>704</v>
      </c>
      <c r="E138" s="18">
        <v>2</v>
      </c>
      <c r="F138" s="18" t="s">
        <v>532</v>
      </c>
      <c r="G138" s="18" t="s">
        <v>49</v>
      </c>
      <c r="H138" s="19" t="s">
        <v>1009</v>
      </c>
      <c r="I138" s="20">
        <v>11999515</v>
      </c>
      <c r="J138" s="20" t="s">
        <v>268</v>
      </c>
      <c r="K138" s="20" t="s">
        <v>268</v>
      </c>
      <c r="L138" s="20" t="s">
        <v>268</v>
      </c>
      <c r="M138" s="18" t="s">
        <v>268</v>
      </c>
      <c r="N138" s="18" t="s">
        <v>1010</v>
      </c>
      <c r="R138" s="54">
        <f t="shared" si="10"/>
        <v>99</v>
      </c>
      <c r="S138" s="54" t="str">
        <f t="shared" si="9"/>
        <v/>
      </c>
      <c r="T138" s="54" t="str">
        <f t="shared" si="9"/>
        <v/>
      </c>
      <c r="U138" s="54" t="str">
        <f t="shared" si="9"/>
        <v/>
      </c>
      <c r="V138" s="39" t="s">
        <v>268</v>
      </c>
      <c r="W138" s="39" t="str">
        <f t="shared" si="8"/>
        <v>11999515</v>
      </c>
      <c r="X138" s="39" t="str">
        <f t="shared" si="8"/>
        <v/>
      </c>
      <c r="Y138" s="39" t="str">
        <f t="shared" si="8"/>
        <v/>
      </c>
      <c r="Z138" s="39" t="str">
        <f t="shared" si="8"/>
        <v/>
      </c>
      <c r="AA138" s="39" t="str">
        <f t="shared" si="8"/>
        <v/>
      </c>
    </row>
    <row r="139" spans="1:27" ht="16.5" customHeight="1" x14ac:dyDescent="0.15">
      <c r="A139" s="18" t="s">
        <v>1011</v>
      </c>
      <c r="B139" s="18" t="s">
        <v>710</v>
      </c>
      <c r="C139" s="18" t="s">
        <v>1012</v>
      </c>
      <c r="D139" s="18" t="s">
        <v>704</v>
      </c>
      <c r="E139" s="18">
        <v>2</v>
      </c>
      <c r="F139" s="18" t="s">
        <v>532</v>
      </c>
      <c r="G139" s="18" t="s">
        <v>730</v>
      </c>
      <c r="H139" s="19" t="s">
        <v>995</v>
      </c>
      <c r="I139" s="20">
        <v>11998018</v>
      </c>
      <c r="J139" s="20">
        <v>11998019</v>
      </c>
      <c r="K139" s="20">
        <v>11998020</v>
      </c>
      <c r="L139" s="20" t="s">
        <v>268</v>
      </c>
      <c r="M139" s="18" t="s">
        <v>268</v>
      </c>
      <c r="N139" s="18" t="s">
        <v>1013</v>
      </c>
      <c r="R139" s="54">
        <f t="shared" si="10"/>
        <v>99</v>
      </c>
      <c r="S139" s="54">
        <f t="shared" si="9"/>
        <v>99</v>
      </c>
      <c r="T139" s="54">
        <f t="shared" si="9"/>
        <v>99</v>
      </c>
      <c r="U139" s="54" t="str">
        <f t="shared" si="9"/>
        <v/>
      </c>
      <c r="V139" s="39" t="s">
        <v>268</v>
      </c>
      <c r="W139" s="39" t="str">
        <f t="shared" si="8"/>
        <v>11998018</v>
      </c>
      <c r="X139" s="39" t="str">
        <f t="shared" si="8"/>
        <v>11998019</v>
      </c>
      <c r="Y139" s="39" t="str">
        <f t="shared" si="8"/>
        <v>11998020</v>
      </c>
      <c r="Z139" s="39" t="str">
        <f t="shared" si="8"/>
        <v/>
      </c>
      <c r="AA139" s="39" t="str">
        <f t="shared" si="8"/>
        <v/>
      </c>
    </row>
    <row r="140" spans="1:27" ht="16.5" customHeight="1" x14ac:dyDescent="0.15">
      <c r="A140" s="18" t="s">
        <v>1014</v>
      </c>
      <c r="B140" s="18" t="s">
        <v>710</v>
      </c>
      <c r="C140" s="18" t="s">
        <v>642</v>
      </c>
      <c r="D140" s="18" t="s">
        <v>704</v>
      </c>
      <c r="E140" s="18">
        <v>2</v>
      </c>
      <c r="F140" s="18" t="s">
        <v>532</v>
      </c>
      <c r="G140" s="18" t="s">
        <v>730</v>
      </c>
      <c r="H140" s="19" t="s">
        <v>995</v>
      </c>
      <c r="I140" s="20">
        <v>11998036</v>
      </c>
      <c r="J140" s="20">
        <v>11998037</v>
      </c>
      <c r="K140" s="20"/>
      <c r="L140" s="20" t="s">
        <v>268</v>
      </c>
      <c r="M140" s="18" t="s">
        <v>268</v>
      </c>
      <c r="N140" s="18" t="s">
        <v>497</v>
      </c>
      <c r="R140" s="54">
        <f t="shared" si="10"/>
        <v>99</v>
      </c>
      <c r="S140" s="54">
        <f t="shared" si="9"/>
        <v>99</v>
      </c>
      <c r="T140" s="54" t="str">
        <f t="shared" si="9"/>
        <v/>
      </c>
      <c r="U140" s="54" t="str">
        <f t="shared" si="9"/>
        <v/>
      </c>
      <c r="V140" s="39" t="s">
        <v>268</v>
      </c>
      <c r="W140" s="39" t="str">
        <f t="shared" si="8"/>
        <v>11998036</v>
      </c>
      <c r="X140" s="39" t="str">
        <f t="shared" si="8"/>
        <v>11998037</v>
      </c>
      <c r="Y140" s="39" t="str">
        <f t="shared" si="8"/>
        <v/>
      </c>
      <c r="Z140" s="39" t="str">
        <f t="shared" si="8"/>
        <v/>
      </c>
      <c r="AA140" s="39" t="str">
        <f t="shared" si="8"/>
        <v/>
      </c>
    </row>
    <row r="141" spans="1:27" ht="16.5" customHeight="1" x14ac:dyDescent="0.15">
      <c r="A141" s="18" t="s">
        <v>1015</v>
      </c>
      <c r="B141" s="18" t="s">
        <v>710</v>
      </c>
      <c r="C141" s="18" t="s">
        <v>1016</v>
      </c>
      <c r="D141" s="18" t="s">
        <v>538</v>
      </c>
      <c r="E141" s="18">
        <v>2</v>
      </c>
      <c r="F141" s="18" t="s">
        <v>532</v>
      </c>
      <c r="G141" s="18" t="s">
        <v>49</v>
      </c>
      <c r="H141" s="19" t="s">
        <v>629</v>
      </c>
      <c r="I141" s="20">
        <v>11998012</v>
      </c>
      <c r="J141" s="20">
        <v>11998013</v>
      </c>
      <c r="K141" s="20" t="s">
        <v>268</v>
      </c>
      <c r="L141" s="20" t="s">
        <v>268</v>
      </c>
      <c r="M141" s="18" t="s">
        <v>268</v>
      </c>
      <c r="N141" s="18" t="s">
        <v>1017</v>
      </c>
      <c r="R141" s="54">
        <f t="shared" si="10"/>
        <v>99</v>
      </c>
      <c r="S141" s="54">
        <f t="shared" si="9"/>
        <v>99</v>
      </c>
      <c r="T141" s="54" t="str">
        <f t="shared" si="9"/>
        <v/>
      </c>
      <c r="U141" s="54" t="str">
        <f t="shared" si="9"/>
        <v/>
      </c>
      <c r="V141" s="39" t="s">
        <v>268</v>
      </c>
      <c r="W141" s="39" t="str">
        <f t="shared" si="8"/>
        <v>11998012</v>
      </c>
      <c r="X141" s="39" t="str">
        <f t="shared" si="8"/>
        <v>11998013</v>
      </c>
      <c r="Y141" s="39" t="str">
        <f t="shared" si="8"/>
        <v/>
      </c>
      <c r="Z141" s="39" t="str">
        <f t="shared" si="8"/>
        <v/>
      </c>
      <c r="AA141" s="39" t="str">
        <f t="shared" si="8"/>
        <v/>
      </c>
    </row>
    <row r="142" spans="1:27" ht="16.5" customHeight="1" x14ac:dyDescent="0.15">
      <c r="A142" s="18" t="s">
        <v>1018</v>
      </c>
      <c r="B142" s="18" t="s">
        <v>741</v>
      </c>
      <c r="C142" s="18" t="s">
        <v>1019</v>
      </c>
      <c r="D142" s="18" t="s">
        <v>538</v>
      </c>
      <c r="E142" s="18">
        <v>2</v>
      </c>
      <c r="F142" s="18" t="s">
        <v>532</v>
      </c>
      <c r="G142" s="18" t="s">
        <v>720</v>
      </c>
      <c r="H142" s="19" t="s">
        <v>744</v>
      </c>
      <c r="I142" s="20" t="s">
        <v>268</v>
      </c>
      <c r="J142" s="20" t="s">
        <v>268</v>
      </c>
      <c r="K142" s="20" t="s">
        <v>268</v>
      </c>
      <c r="L142" s="20" t="s">
        <v>268</v>
      </c>
      <c r="M142" s="18" t="s">
        <v>268</v>
      </c>
      <c r="N142" s="18" t="s">
        <v>1006</v>
      </c>
      <c r="R142" s="54" t="str">
        <f t="shared" si="10"/>
        <v/>
      </c>
      <c r="S142" s="54" t="str">
        <f t="shared" si="9"/>
        <v/>
      </c>
      <c r="T142" s="54" t="str">
        <f t="shared" si="9"/>
        <v/>
      </c>
      <c r="U142" s="54" t="str">
        <f t="shared" si="9"/>
        <v/>
      </c>
      <c r="V142" s="39" t="s">
        <v>268</v>
      </c>
      <c r="W142" s="39" t="str">
        <f t="shared" si="8"/>
        <v/>
      </c>
      <c r="X142" s="39" t="str">
        <f t="shared" si="8"/>
        <v/>
      </c>
      <c r="Y142" s="39" t="str">
        <f t="shared" si="8"/>
        <v/>
      </c>
      <c r="Z142" s="39" t="str">
        <f t="shared" si="8"/>
        <v/>
      </c>
      <c r="AA142" s="39" t="str">
        <f t="shared" si="8"/>
        <v/>
      </c>
    </row>
    <row r="143" spans="1:27" ht="16.5" customHeight="1" x14ac:dyDescent="0.15">
      <c r="A143" s="18" t="s">
        <v>1020</v>
      </c>
      <c r="B143" s="18" t="s">
        <v>710</v>
      </c>
      <c r="C143" s="18" t="s">
        <v>644</v>
      </c>
      <c r="D143" s="18" t="s">
        <v>538</v>
      </c>
      <c r="E143" s="18">
        <v>2</v>
      </c>
      <c r="F143" s="18" t="s">
        <v>705</v>
      </c>
      <c r="G143" s="18" t="s">
        <v>569</v>
      </c>
      <c r="H143" s="19" t="s">
        <v>997</v>
      </c>
      <c r="I143" s="20">
        <v>11999026</v>
      </c>
      <c r="J143" s="20">
        <v>11999027</v>
      </c>
      <c r="K143" s="20" t="s">
        <v>268</v>
      </c>
      <c r="L143" s="20" t="s">
        <v>268</v>
      </c>
      <c r="M143" s="18" t="s">
        <v>268</v>
      </c>
      <c r="N143" s="18" t="s">
        <v>604</v>
      </c>
      <c r="R143" s="54">
        <f t="shared" si="10"/>
        <v>99</v>
      </c>
      <c r="S143" s="54">
        <f t="shared" si="9"/>
        <v>99</v>
      </c>
      <c r="T143" s="54" t="str">
        <f t="shared" si="9"/>
        <v/>
      </c>
      <c r="U143" s="54" t="str">
        <f t="shared" si="9"/>
        <v/>
      </c>
      <c r="V143" s="39" t="s">
        <v>268</v>
      </c>
      <c r="W143" s="39" t="str">
        <f t="shared" si="8"/>
        <v>11999026</v>
      </c>
      <c r="X143" s="39" t="str">
        <f t="shared" si="8"/>
        <v>11999027</v>
      </c>
      <c r="Y143" s="39" t="str">
        <f t="shared" si="8"/>
        <v/>
      </c>
      <c r="Z143" s="39" t="str">
        <f t="shared" si="8"/>
        <v/>
      </c>
      <c r="AA143" s="39" t="str">
        <f t="shared" si="8"/>
        <v/>
      </c>
    </row>
    <row r="144" spans="1:27" ht="16.5" customHeight="1" x14ac:dyDescent="0.15">
      <c r="A144" s="18" t="s">
        <v>1021</v>
      </c>
      <c r="B144" s="18" t="s">
        <v>508</v>
      </c>
      <c r="C144" s="18" t="s">
        <v>1022</v>
      </c>
      <c r="D144" s="18" t="s">
        <v>704</v>
      </c>
      <c r="E144" s="18">
        <v>2</v>
      </c>
      <c r="F144" s="18" t="s">
        <v>532</v>
      </c>
      <c r="G144" s="18" t="s">
        <v>569</v>
      </c>
      <c r="H144" s="19" t="s">
        <v>643</v>
      </c>
      <c r="I144" s="20">
        <v>11998021</v>
      </c>
      <c r="J144" s="20">
        <v>11998022</v>
      </c>
      <c r="K144" s="20">
        <v>11998023</v>
      </c>
      <c r="L144" s="20" t="s">
        <v>268</v>
      </c>
      <c r="M144" s="18" t="s">
        <v>268</v>
      </c>
      <c r="N144" s="18" t="s">
        <v>1023</v>
      </c>
      <c r="R144" s="54">
        <f t="shared" si="10"/>
        <v>99</v>
      </c>
      <c r="S144" s="54">
        <f t="shared" si="9"/>
        <v>99</v>
      </c>
      <c r="T144" s="54">
        <f t="shared" si="9"/>
        <v>99</v>
      </c>
      <c r="U144" s="54" t="str">
        <f t="shared" si="9"/>
        <v/>
      </c>
      <c r="V144" s="39" t="s">
        <v>268</v>
      </c>
      <c r="W144" s="39" t="str">
        <f t="shared" si="8"/>
        <v>11998021</v>
      </c>
      <c r="X144" s="39" t="str">
        <f t="shared" si="8"/>
        <v>11998022</v>
      </c>
      <c r="Y144" s="39" t="str">
        <f t="shared" si="8"/>
        <v>11998023</v>
      </c>
      <c r="Z144" s="39" t="str">
        <f t="shared" si="8"/>
        <v/>
      </c>
      <c r="AA144" s="39" t="str">
        <f t="shared" si="8"/>
        <v/>
      </c>
    </row>
    <row r="145" spans="1:27" ht="16.5" customHeight="1" x14ac:dyDescent="0.15">
      <c r="A145" s="18" t="s">
        <v>645</v>
      </c>
      <c r="B145" s="18" t="s">
        <v>710</v>
      </c>
      <c r="C145" s="18" t="s">
        <v>1022</v>
      </c>
      <c r="D145" s="18" t="s">
        <v>538</v>
      </c>
      <c r="E145" s="18">
        <v>2</v>
      </c>
      <c r="F145" s="18" t="s">
        <v>752</v>
      </c>
      <c r="G145" s="18" t="s">
        <v>725</v>
      </c>
      <c r="H145" s="19" t="s">
        <v>995</v>
      </c>
      <c r="I145" s="20">
        <v>11999022</v>
      </c>
      <c r="J145" s="20">
        <v>11999023</v>
      </c>
      <c r="K145" s="20" t="s">
        <v>268</v>
      </c>
      <c r="L145" s="20" t="s">
        <v>268</v>
      </c>
      <c r="M145" s="18" t="s">
        <v>268</v>
      </c>
      <c r="N145" s="18" t="s">
        <v>1024</v>
      </c>
      <c r="R145" s="54">
        <f t="shared" si="10"/>
        <v>99</v>
      </c>
      <c r="S145" s="54">
        <f t="shared" si="9"/>
        <v>99</v>
      </c>
      <c r="T145" s="54" t="str">
        <f t="shared" si="9"/>
        <v/>
      </c>
      <c r="U145" s="54" t="str">
        <f t="shared" si="9"/>
        <v/>
      </c>
      <c r="V145" s="39" t="s">
        <v>268</v>
      </c>
      <c r="W145" s="39" t="str">
        <f t="shared" si="8"/>
        <v>11999022</v>
      </c>
      <c r="X145" s="39" t="str">
        <f t="shared" si="8"/>
        <v>11999023</v>
      </c>
      <c r="Y145" s="39" t="str">
        <f t="shared" si="8"/>
        <v/>
      </c>
      <c r="Z145" s="39" t="str">
        <f t="shared" si="8"/>
        <v/>
      </c>
      <c r="AA145" s="39" t="str">
        <f t="shared" si="8"/>
        <v/>
      </c>
    </row>
    <row r="146" spans="1:27" ht="16.5" customHeight="1" x14ac:dyDescent="0.15">
      <c r="A146" s="18" t="s">
        <v>1025</v>
      </c>
      <c r="B146" s="18" t="s">
        <v>508</v>
      </c>
      <c r="C146" s="18" t="s">
        <v>1026</v>
      </c>
      <c r="D146" s="18" t="s">
        <v>701</v>
      </c>
      <c r="E146" s="18">
        <v>2</v>
      </c>
      <c r="F146" s="18" t="s">
        <v>715</v>
      </c>
      <c r="G146" s="18" t="s">
        <v>730</v>
      </c>
      <c r="H146" s="19" t="s">
        <v>629</v>
      </c>
      <c r="I146" s="20">
        <v>11999521</v>
      </c>
      <c r="J146" s="20" t="s">
        <v>268</v>
      </c>
      <c r="K146" s="20" t="s">
        <v>268</v>
      </c>
      <c r="L146" s="20" t="s">
        <v>268</v>
      </c>
      <c r="M146" s="18" t="s">
        <v>268</v>
      </c>
      <c r="N146" s="18" t="s">
        <v>1027</v>
      </c>
      <c r="R146" s="54">
        <f t="shared" si="10"/>
        <v>99</v>
      </c>
      <c r="S146" s="54" t="str">
        <f t="shared" si="9"/>
        <v/>
      </c>
      <c r="T146" s="54" t="str">
        <f t="shared" si="9"/>
        <v/>
      </c>
      <c r="U146" s="54" t="str">
        <f t="shared" si="9"/>
        <v/>
      </c>
      <c r="V146" s="39" t="s">
        <v>268</v>
      </c>
      <c r="W146" s="39" t="str">
        <f t="shared" si="8"/>
        <v>11999521</v>
      </c>
      <c r="X146" s="39" t="str">
        <f t="shared" si="8"/>
        <v/>
      </c>
      <c r="Y146" s="39" t="str">
        <f t="shared" si="8"/>
        <v/>
      </c>
      <c r="Z146" s="39" t="str">
        <f t="shared" si="8"/>
        <v/>
      </c>
      <c r="AA146" s="39" t="str">
        <f t="shared" si="8"/>
        <v/>
      </c>
    </row>
    <row r="147" spans="1:27" ht="16.5" customHeight="1" x14ac:dyDescent="0.15">
      <c r="A147" s="18" t="s">
        <v>1028</v>
      </c>
      <c r="B147" s="18" t="s">
        <v>508</v>
      </c>
      <c r="C147" s="18" t="s">
        <v>646</v>
      </c>
      <c r="D147" s="18" t="s">
        <v>704</v>
      </c>
      <c r="E147" s="18">
        <v>1</v>
      </c>
      <c r="F147" s="18" t="s">
        <v>711</v>
      </c>
      <c r="G147" s="18" t="s">
        <v>706</v>
      </c>
      <c r="H147" s="19" t="s">
        <v>858</v>
      </c>
      <c r="I147" s="20">
        <v>11999530</v>
      </c>
      <c r="J147" s="20">
        <v>11999512</v>
      </c>
      <c r="K147" s="20">
        <v>11960103</v>
      </c>
      <c r="L147" s="20">
        <v>11960104</v>
      </c>
      <c r="M147" s="18" t="s">
        <v>268</v>
      </c>
      <c r="N147" s="18" t="s">
        <v>647</v>
      </c>
      <c r="R147" s="54">
        <f t="shared" si="10"/>
        <v>99</v>
      </c>
      <c r="S147" s="54">
        <f t="shared" si="9"/>
        <v>99</v>
      </c>
      <c r="T147" s="54">
        <f t="shared" si="9"/>
        <v>96</v>
      </c>
      <c r="U147" s="54">
        <f t="shared" si="9"/>
        <v>96</v>
      </c>
      <c r="V147" s="39" t="s">
        <v>268</v>
      </c>
      <c r="W147" s="39" t="str">
        <f t="shared" ref="W147:AA170" si="11">_xlfn.IFNA(REPLACE(I147,3,2,VLOOKUP(R147,$P:$Q,2,0)),"")</f>
        <v>11999530</v>
      </c>
      <c r="X147" s="39" t="str">
        <f t="shared" si="11"/>
        <v>11999512</v>
      </c>
      <c r="Y147" s="39" t="str">
        <f t="shared" si="11"/>
        <v>11960103</v>
      </c>
      <c r="Z147" s="39" t="str">
        <f t="shared" si="11"/>
        <v>11960104</v>
      </c>
      <c r="AA147" s="39" t="str">
        <f t="shared" si="11"/>
        <v/>
      </c>
    </row>
    <row r="148" spans="1:27" ht="16.5" customHeight="1" x14ac:dyDescent="0.15">
      <c r="A148" s="18" t="s">
        <v>648</v>
      </c>
      <c r="B148" s="18" t="s">
        <v>508</v>
      </c>
      <c r="C148" s="18" t="s">
        <v>649</v>
      </c>
      <c r="D148" s="18" t="s">
        <v>538</v>
      </c>
      <c r="E148" s="18">
        <v>2</v>
      </c>
      <c r="F148" s="18" t="s">
        <v>505</v>
      </c>
      <c r="G148" s="18" t="s">
        <v>712</v>
      </c>
      <c r="H148" s="19" t="s">
        <v>643</v>
      </c>
      <c r="I148" s="20">
        <v>11998008</v>
      </c>
      <c r="J148" s="20">
        <v>11998009</v>
      </c>
      <c r="K148" s="20">
        <v>11999532</v>
      </c>
      <c r="L148" s="20" t="s">
        <v>268</v>
      </c>
      <c r="M148" s="18" t="s">
        <v>268</v>
      </c>
      <c r="N148" s="18" t="s">
        <v>1029</v>
      </c>
      <c r="R148" s="54">
        <f t="shared" si="10"/>
        <v>99</v>
      </c>
      <c r="S148" s="54">
        <f t="shared" si="9"/>
        <v>99</v>
      </c>
      <c r="T148" s="54">
        <f t="shared" si="9"/>
        <v>99</v>
      </c>
      <c r="U148" s="54" t="str">
        <f t="shared" si="9"/>
        <v/>
      </c>
      <c r="V148" s="39" t="s">
        <v>268</v>
      </c>
      <c r="W148" s="39" t="str">
        <f t="shared" si="11"/>
        <v>11998008</v>
      </c>
      <c r="X148" s="39" t="str">
        <f t="shared" si="11"/>
        <v>11998009</v>
      </c>
      <c r="Y148" s="39" t="str">
        <f t="shared" si="11"/>
        <v>11999532</v>
      </c>
      <c r="Z148" s="39" t="str">
        <f t="shared" si="11"/>
        <v/>
      </c>
      <c r="AA148" s="39" t="str">
        <f t="shared" si="11"/>
        <v/>
      </c>
    </row>
    <row r="149" spans="1:27" ht="16.5" customHeight="1" x14ac:dyDescent="0.15">
      <c r="A149" s="18" t="s">
        <v>650</v>
      </c>
      <c r="B149" s="18" t="s">
        <v>741</v>
      </c>
      <c r="C149" s="18" t="s">
        <v>1030</v>
      </c>
      <c r="D149" s="18" t="s">
        <v>701</v>
      </c>
      <c r="E149" s="18">
        <v>2</v>
      </c>
      <c r="F149" s="18" t="s">
        <v>711</v>
      </c>
      <c r="G149" s="18" t="s">
        <v>569</v>
      </c>
      <c r="H149" s="19" t="s">
        <v>716</v>
      </c>
      <c r="I149" s="20">
        <v>11970101</v>
      </c>
      <c r="J149" s="20">
        <v>11970102</v>
      </c>
      <c r="K149" s="20" t="s">
        <v>268</v>
      </c>
      <c r="L149" s="20" t="s">
        <v>268</v>
      </c>
      <c r="M149" s="18" t="s">
        <v>268</v>
      </c>
      <c r="N149" s="18" t="s">
        <v>717</v>
      </c>
      <c r="R149" s="54">
        <f t="shared" si="10"/>
        <v>97</v>
      </c>
      <c r="S149" s="54">
        <f t="shared" si="9"/>
        <v>97</v>
      </c>
      <c r="T149" s="54" t="str">
        <f t="shared" si="9"/>
        <v/>
      </c>
      <c r="U149" s="54" t="str">
        <f t="shared" si="9"/>
        <v/>
      </c>
      <c r="V149" s="39" t="s">
        <v>268</v>
      </c>
      <c r="W149" s="39" t="str">
        <f t="shared" si="11"/>
        <v>11970101</v>
      </c>
      <c r="X149" s="39" t="str">
        <f t="shared" si="11"/>
        <v>11970102</v>
      </c>
      <c r="Y149" s="39" t="str">
        <f t="shared" si="11"/>
        <v/>
      </c>
      <c r="Z149" s="39" t="str">
        <f t="shared" si="11"/>
        <v/>
      </c>
      <c r="AA149" s="39" t="str">
        <f t="shared" si="11"/>
        <v/>
      </c>
    </row>
    <row r="150" spans="1:27" ht="16.5" customHeight="1" x14ac:dyDescent="0.15">
      <c r="A150" s="18" t="s">
        <v>1031</v>
      </c>
      <c r="B150" s="18" t="s">
        <v>741</v>
      </c>
      <c r="C150" s="18" t="s">
        <v>1032</v>
      </c>
      <c r="D150" s="18" t="s">
        <v>704</v>
      </c>
      <c r="E150" s="18">
        <v>2</v>
      </c>
      <c r="F150" s="18" t="s">
        <v>505</v>
      </c>
      <c r="G150" s="18" t="s">
        <v>49</v>
      </c>
      <c r="H150" s="19" t="s">
        <v>997</v>
      </c>
      <c r="I150" s="20">
        <v>11998008</v>
      </c>
      <c r="J150" s="20">
        <v>11998009</v>
      </c>
      <c r="K150" s="20">
        <v>11999533</v>
      </c>
      <c r="L150" s="20" t="s">
        <v>268</v>
      </c>
      <c r="M150" s="18" t="s">
        <v>268</v>
      </c>
      <c r="N150" s="18" t="s">
        <v>969</v>
      </c>
      <c r="R150" s="54">
        <f t="shared" si="10"/>
        <v>99</v>
      </c>
      <c r="S150" s="54">
        <f t="shared" si="9"/>
        <v>99</v>
      </c>
      <c r="T150" s="54">
        <f t="shared" si="9"/>
        <v>99</v>
      </c>
      <c r="U150" s="54" t="str">
        <f t="shared" si="9"/>
        <v/>
      </c>
      <c r="V150" s="39" t="s">
        <v>268</v>
      </c>
      <c r="W150" s="39" t="str">
        <f t="shared" si="11"/>
        <v>11998008</v>
      </c>
      <c r="X150" s="39" t="str">
        <f t="shared" si="11"/>
        <v>11998009</v>
      </c>
      <c r="Y150" s="39" t="str">
        <f t="shared" si="11"/>
        <v>11999533</v>
      </c>
      <c r="Z150" s="39" t="str">
        <f t="shared" si="11"/>
        <v/>
      </c>
      <c r="AA150" s="39" t="str">
        <f t="shared" si="11"/>
        <v/>
      </c>
    </row>
    <row r="151" spans="1:27" ht="16.5" customHeight="1" x14ac:dyDescent="0.15">
      <c r="A151" s="18" t="s">
        <v>1033</v>
      </c>
      <c r="B151" s="18" t="s">
        <v>710</v>
      </c>
      <c r="C151" s="18" t="s">
        <v>1034</v>
      </c>
      <c r="D151" s="18" t="s">
        <v>538</v>
      </c>
      <c r="E151" s="18">
        <v>2</v>
      </c>
      <c r="F151" s="18" t="s">
        <v>505</v>
      </c>
      <c r="G151" s="18" t="s">
        <v>763</v>
      </c>
      <c r="H151" s="19" t="s">
        <v>1035</v>
      </c>
      <c r="I151" s="20">
        <v>11998008</v>
      </c>
      <c r="J151" s="20">
        <v>11998009</v>
      </c>
      <c r="K151" s="20" t="s">
        <v>268</v>
      </c>
      <c r="L151" s="20" t="s">
        <v>268</v>
      </c>
      <c r="M151" s="18" t="s">
        <v>268</v>
      </c>
      <c r="N151" s="18" t="s">
        <v>969</v>
      </c>
      <c r="R151" s="54">
        <f t="shared" si="10"/>
        <v>99</v>
      </c>
      <c r="S151" s="54">
        <f t="shared" si="9"/>
        <v>99</v>
      </c>
      <c r="T151" s="54" t="str">
        <f t="shared" si="9"/>
        <v/>
      </c>
      <c r="U151" s="54" t="str">
        <f t="shared" si="9"/>
        <v/>
      </c>
      <c r="V151" s="39" t="s">
        <v>268</v>
      </c>
      <c r="W151" s="39" t="str">
        <f t="shared" si="11"/>
        <v>11998008</v>
      </c>
      <c r="X151" s="39" t="str">
        <f t="shared" si="11"/>
        <v>11998009</v>
      </c>
      <c r="Y151" s="39" t="str">
        <f t="shared" si="11"/>
        <v/>
      </c>
      <c r="Z151" s="39" t="str">
        <f t="shared" si="11"/>
        <v/>
      </c>
      <c r="AA151" s="39" t="str">
        <f t="shared" si="11"/>
        <v/>
      </c>
    </row>
    <row r="152" spans="1:27" ht="16.5" customHeight="1" x14ac:dyDescent="0.15">
      <c r="A152" s="18" t="s">
        <v>1036</v>
      </c>
      <c r="B152" s="18" t="s">
        <v>710</v>
      </c>
      <c r="C152" s="18" t="s">
        <v>651</v>
      </c>
      <c r="D152" s="18" t="s">
        <v>704</v>
      </c>
      <c r="E152" s="18">
        <v>2</v>
      </c>
      <c r="F152" s="18" t="s">
        <v>505</v>
      </c>
      <c r="G152" s="18" t="s">
        <v>51</v>
      </c>
      <c r="H152" s="19" t="s">
        <v>510</v>
      </c>
      <c r="I152" s="20" t="s">
        <v>268</v>
      </c>
      <c r="J152" s="20" t="s">
        <v>268</v>
      </c>
      <c r="K152" s="20" t="s">
        <v>268</v>
      </c>
      <c r="L152" s="20" t="s">
        <v>268</v>
      </c>
      <c r="M152" s="18" t="s">
        <v>268</v>
      </c>
      <c r="N152" s="18" t="s">
        <v>1037</v>
      </c>
      <c r="R152" s="54" t="str">
        <f t="shared" si="10"/>
        <v/>
      </c>
      <c r="S152" s="54" t="str">
        <f t="shared" si="9"/>
        <v/>
      </c>
      <c r="T152" s="54" t="str">
        <f t="shared" si="9"/>
        <v/>
      </c>
      <c r="U152" s="54" t="str">
        <f t="shared" si="9"/>
        <v/>
      </c>
      <c r="V152" s="39" t="s">
        <v>268</v>
      </c>
      <c r="W152" s="39" t="str">
        <f t="shared" si="11"/>
        <v/>
      </c>
      <c r="X152" s="39" t="str">
        <f t="shared" si="11"/>
        <v/>
      </c>
      <c r="Y152" s="39" t="str">
        <f t="shared" si="11"/>
        <v/>
      </c>
      <c r="Z152" s="39" t="str">
        <f t="shared" si="11"/>
        <v/>
      </c>
      <c r="AA152" s="39" t="str">
        <f t="shared" si="11"/>
        <v/>
      </c>
    </row>
    <row r="153" spans="1:27" ht="16.5" customHeight="1" x14ac:dyDescent="0.15">
      <c r="A153" s="18" t="s">
        <v>652</v>
      </c>
      <c r="B153" s="18" t="s">
        <v>710</v>
      </c>
      <c r="C153" s="18" t="s">
        <v>653</v>
      </c>
      <c r="D153" s="18" t="s">
        <v>701</v>
      </c>
      <c r="E153" s="18">
        <v>2</v>
      </c>
      <c r="F153" s="18" t="s">
        <v>752</v>
      </c>
      <c r="G153" s="18" t="s">
        <v>720</v>
      </c>
      <c r="H153" s="19" t="s">
        <v>747</v>
      </c>
      <c r="I153" s="20" t="s">
        <v>268</v>
      </c>
      <c r="J153" s="20" t="s">
        <v>268</v>
      </c>
      <c r="K153" s="20" t="s">
        <v>268</v>
      </c>
      <c r="L153" s="20" t="s">
        <v>268</v>
      </c>
      <c r="M153" s="18" t="s">
        <v>268</v>
      </c>
      <c r="N153" s="18" t="s">
        <v>1038</v>
      </c>
      <c r="R153" s="54" t="str">
        <f t="shared" si="10"/>
        <v/>
      </c>
      <c r="S153" s="54" t="str">
        <f t="shared" si="9"/>
        <v/>
      </c>
      <c r="T153" s="54" t="str">
        <f t="shared" si="9"/>
        <v/>
      </c>
      <c r="U153" s="54" t="str">
        <f t="shared" si="9"/>
        <v/>
      </c>
      <c r="V153" s="39" t="s">
        <v>268</v>
      </c>
      <c r="W153" s="39" t="str">
        <f t="shared" si="11"/>
        <v/>
      </c>
      <c r="X153" s="39" t="str">
        <f t="shared" si="11"/>
        <v/>
      </c>
      <c r="Y153" s="39" t="str">
        <f t="shared" si="11"/>
        <v/>
      </c>
      <c r="Z153" s="39" t="str">
        <f t="shared" si="11"/>
        <v/>
      </c>
      <c r="AA153" s="39" t="str">
        <f t="shared" si="11"/>
        <v/>
      </c>
    </row>
    <row r="154" spans="1:27" ht="16.5" customHeight="1" x14ac:dyDescent="0.15">
      <c r="A154" s="18" t="s">
        <v>654</v>
      </c>
      <c r="B154" s="18" t="s">
        <v>710</v>
      </c>
      <c r="C154" s="18" t="s">
        <v>1039</v>
      </c>
      <c r="D154" s="18" t="s">
        <v>538</v>
      </c>
      <c r="E154" s="18">
        <v>2</v>
      </c>
      <c r="F154" s="18" t="s">
        <v>752</v>
      </c>
      <c r="G154" s="18" t="s">
        <v>569</v>
      </c>
      <c r="H154" s="19" t="s">
        <v>1040</v>
      </c>
      <c r="I154" s="20">
        <v>11998026</v>
      </c>
      <c r="J154" s="20">
        <v>11998027</v>
      </c>
      <c r="K154" s="20">
        <v>11998028</v>
      </c>
      <c r="L154" s="20" t="s">
        <v>268</v>
      </c>
      <c r="M154" s="18" t="s">
        <v>268</v>
      </c>
      <c r="N154" s="18" t="s">
        <v>800</v>
      </c>
      <c r="R154" s="54">
        <f t="shared" si="10"/>
        <v>99</v>
      </c>
      <c r="S154" s="54">
        <f t="shared" si="9"/>
        <v>99</v>
      </c>
      <c r="T154" s="54">
        <f t="shared" si="9"/>
        <v>99</v>
      </c>
      <c r="U154" s="54" t="str">
        <f t="shared" si="9"/>
        <v/>
      </c>
      <c r="V154" s="39" t="s">
        <v>268</v>
      </c>
      <c r="W154" s="39" t="str">
        <f t="shared" si="11"/>
        <v>11998026</v>
      </c>
      <c r="X154" s="39" t="str">
        <f t="shared" si="11"/>
        <v>11998027</v>
      </c>
      <c r="Y154" s="39" t="str">
        <f t="shared" si="11"/>
        <v>11998028</v>
      </c>
      <c r="Z154" s="39" t="str">
        <f t="shared" si="11"/>
        <v/>
      </c>
      <c r="AA154" s="39" t="str">
        <f t="shared" si="11"/>
        <v/>
      </c>
    </row>
    <row r="155" spans="1:27" ht="16.5" customHeight="1" x14ac:dyDescent="0.15">
      <c r="A155" s="18" t="s">
        <v>1041</v>
      </c>
      <c r="B155" s="18" t="s">
        <v>741</v>
      </c>
      <c r="C155" s="18" t="s">
        <v>1042</v>
      </c>
      <c r="D155" s="18" t="s">
        <v>701</v>
      </c>
      <c r="E155" s="18">
        <v>2</v>
      </c>
      <c r="F155" s="18" t="s">
        <v>532</v>
      </c>
      <c r="G155" s="18" t="s">
        <v>712</v>
      </c>
      <c r="H155" s="19" t="s">
        <v>1043</v>
      </c>
      <c r="I155" s="20">
        <v>11998026</v>
      </c>
      <c r="J155" s="20">
        <v>11998027</v>
      </c>
      <c r="K155" s="20">
        <v>11998028</v>
      </c>
      <c r="L155" s="20">
        <v>11998029</v>
      </c>
      <c r="M155" s="18" t="s">
        <v>268</v>
      </c>
      <c r="N155" s="18" t="s">
        <v>573</v>
      </c>
      <c r="R155" s="54">
        <f t="shared" si="10"/>
        <v>99</v>
      </c>
      <c r="S155" s="54">
        <f t="shared" si="9"/>
        <v>99</v>
      </c>
      <c r="T155" s="54">
        <f t="shared" si="9"/>
        <v>99</v>
      </c>
      <c r="U155" s="54">
        <f t="shared" si="9"/>
        <v>99</v>
      </c>
      <c r="V155" s="39" t="s">
        <v>268</v>
      </c>
      <c r="W155" s="39" t="str">
        <f t="shared" si="11"/>
        <v>11998026</v>
      </c>
      <c r="X155" s="39" t="str">
        <f t="shared" si="11"/>
        <v>11998027</v>
      </c>
      <c r="Y155" s="39" t="str">
        <f t="shared" si="11"/>
        <v>11998028</v>
      </c>
      <c r="Z155" s="39" t="str">
        <f t="shared" si="11"/>
        <v>11998029</v>
      </c>
      <c r="AA155" s="39" t="str">
        <f t="shared" si="11"/>
        <v/>
      </c>
    </row>
    <row r="156" spans="1:27" ht="16.5" customHeight="1" x14ac:dyDescent="0.15">
      <c r="A156" s="18" t="s">
        <v>1044</v>
      </c>
      <c r="B156" s="18" t="s">
        <v>508</v>
      </c>
      <c r="C156" s="18" t="s">
        <v>1045</v>
      </c>
      <c r="D156" s="18" t="s">
        <v>704</v>
      </c>
      <c r="E156" s="18">
        <v>2</v>
      </c>
      <c r="F156" s="18" t="s">
        <v>532</v>
      </c>
      <c r="G156" s="18" t="s">
        <v>49</v>
      </c>
      <c r="H156" s="19" t="s">
        <v>1009</v>
      </c>
      <c r="I156" s="20">
        <v>11998030</v>
      </c>
      <c r="J156" s="20" t="s">
        <v>268</v>
      </c>
      <c r="K156" s="20" t="s">
        <v>268</v>
      </c>
      <c r="L156" s="20" t="s">
        <v>268</v>
      </c>
      <c r="M156" s="18" t="s">
        <v>268</v>
      </c>
      <c r="N156" s="18" t="s">
        <v>1046</v>
      </c>
      <c r="R156" s="54">
        <f t="shared" si="10"/>
        <v>99</v>
      </c>
      <c r="S156" s="54" t="str">
        <f t="shared" si="9"/>
        <v/>
      </c>
      <c r="T156" s="54" t="str">
        <f t="shared" si="9"/>
        <v/>
      </c>
      <c r="U156" s="54" t="str">
        <f t="shared" si="9"/>
        <v/>
      </c>
      <c r="V156" s="39" t="s">
        <v>268</v>
      </c>
      <c r="W156" s="39" t="str">
        <f t="shared" si="11"/>
        <v>11998030</v>
      </c>
      <c r="X156" s="39" t="str">
        <f t="shared" si="11"/>
        <v/>
      </c>
      <c r="Y156" s="39" t="str">
        <f t="shared" si="11"/>
        <v/>
      </c>
      <c r="Z156" s="39" t="str">
        <f t="shared" si="11"/>
        <v/>
      </c>
      <c r="AA156" s="39" t="str">
        <f t="shared" si="11"/>
        <v/>
      </c>
    </row>
    <row r="157" spans="1:27" ht="16.5" customHeight="1" x14ac:dyDescent="0.15">
      <c r="A157" s="18" t="s">
        <v>1047</v>
      </c>
      <c r="B157" s="18" t="s">
        <v>741</v>
      </c>
      <c r="C157" s="18" t="s">
        <v>656</v>
      </c>
      <c r="D157" s="18" t="s">
        <v>704</v>
      </c>
      <c r="E157" s="18">
        <v>2</v>
      </c>
      <c r="F157" s="18" t="s">
        <v>532</v>
      </c>
      <c r="G157" s="18" t="s">
        <v>51</v>
      </c>
      <c r="H157" s="19" t="s">
        <v>1048</v>
      </c>
      <c r="I157" s="20">
        <v>11998031</v>
      </c>
      <c r="J157" s="20">
        <v>11998032</v>
      </c>
      <c r="K157" s="20" t="s">
        <v>268</v>
      </c>
      <c r="L157" s="20" t="s">
        <v>268</v>
      </c>
      <c r="M157" s="18" t="s">
        <v>268</v>
      </c>
      <c r="N157" s="18" t="s">
        <v>1049</v>
      </c>
      <c r="R157" s="54">
        <f t="shared" si="10"/>
        <v>99</v>
      </c>
      <c r="S157" s="54">
        <f t="shared" si="9"/>
        <v>99</v>
      </c>
      <c r="T157" s="54" t="str">
        <f t="shared" si="9"/>
        <v/>
      </c>
      <c r="U157" s="54" t="str">
        <f t="shared" si="9"/>
        <v/>
      </c>
      <c r="V157" s="39" t="s">
        <v>268</v>
      </c>
      <c r="W157" s="39" t="str">
        <f t="shared" si="11"/>
        <v>11998031</v>
      </c>
      <c r="X157" s="39" t="str">
        <f t="shared" si="11"/>
        <v>11998032</v>
      </c>
      <c r="Y157" s="39" t="str">
        <f t="shared" si="11"/>
        <v/>
      </c>
      <c r="Z157" s="39" t="str">
        <f t="shared" si="11"/>
        <v/>
      </c>
      <c r="AA157" s="39" t="str">
        <f t="shared" si="11"/>
        <v/>
      </c>
    </row>
    <row r="158" spans="1:27" ht="16.5" customHeight="1" x14ac:dyDescent="0.15">
      <c r="A158" s="18" t="s">
        <v>1050</v>
      </c>
      <c r="B158" s="18" t="s">
        <v>741</v>
      </c>
      <c r="C158" s="18" t="s">
        <v>1051</v>
      </c>
      <c r="D158" s="18" t="s">
        <v>704</v>
      </c>
      <c r="E158" s="18">
        <v>2</v>
      </c>
      <c r="F158" s="18" t="s">
        <v>705</v>
      </c>
      <c r="G158" s="18" t="s">
        <v>51</v>
      </c>
      <c r="H158" s="19" t="s">
        <v>997</v>
      </c>
      <c r="I158" s="20">
        <v>11998033</v>
      </c>
      <c r="J158" s="20">
        <v>11998034</v>
      </c>
      <c r="K158" s="20">
        <v>11998035</v>
      </c>
      <c r="L158" s="20" t="s">
        <v>268</v>
      </c>
      <c r="M158" s="18" t="s">
        <v>268</v>
      </c>
      <c r="N158" s="18" t="s">
        <v>1052</v>
      </c>
      <c r="R158" s="54">
        <f t="shared" si="10"/>
        <v>99</v>
      </c>
      <c r="S158" s="54">
        <f t="shared" si="9"/>
        <v>99</v>
      </c>
      <c r="T158" s="54">
        <f t="shared" si="9"/>
        <v>99</v>
      </c>
      <c r="U158" s="54" t="str">
        <f t="shared" si="9"/>
        <v/>
      </c>
      <c r="V158" s="39" t="s">
        <v>268</v>
      </c>
      <c r="W158" s="39" t="str">
        <f t="shared" si="11"/>
        <v>11998033</v>
      </c>
      <c r="X158" s="39" t="str">
        <f t="shared" si="11"/>
        <v>11998034</v>
      </c>
      <c r="Y158" s="39" t="str">
        <f t="shared" si="11"/>
        <v>11998035</v>
      </c>
      <c r="Z158" s="39" t="str">
        <f t="shared" si="11"/>
        <v/>
      </c>
      <c r="AA158" s="39" t="str">
        <f t="shared" si="11"/>
        <v/>
      </c>
    </row>
    <row r="159" spans="1:27" ht="16.5" customHeight="1" x14ac:dyDescent="0.15">
      <c r="A159" s="18" t="s">
        <v>1053</v>
      </c>
      <c r="B159" s="18" t="s">
        <v>710</v>
      </c>
      <c r="C159" s="18" t="s">
        <v>657</v>
      </c>
      <c r="D159" s="18" t="s">
        <v>538</v>
      </c>
      <c r="E159" s="18">
        <v>2</v>
      </c>
      <c r="F159" s="18" t="s">
        <v>705</v>
      </c>
      <c r="G159" s="18" t="s">
        <v>720</v>
      </c>
      <c r="H159" s="19" t="s">
        <v>631</v>
      </c>
      <c r="I159" s="20" t="s">
        <v>268</v>
      </c>
      <c r="J159" s="20" t="s">
        <v>268</v>
      </c>
      <c r="K159" s="20" t="s">
        <v>268</v>
      </c>
      <c r="L159" s="20" t="s">
        <v>268</v>
      </c>
      <c r="M159" s="18" t="s">
        <v>268</v>
      </c>
      <c r="N159" s="18" t="s">
        <v>1054</v>
      </c>
      <c r="R159" s="54" t="str">
        <f t="shared" si="10"/>
        <v/>
      </c>
      <c r="S159" s="54" t="str">
        <f t="shared" si="9"/>
        <v/>
      </c>
      <c r="T159" s="54" t="str">
        <f t="shared" si="9"/>
        <v/>
      </c>
      <c r="U159" s="54" t="str">
        <f t="shared" si="9"/>
        <v/>
      </c>
      <c r="V159" s="39" t="s">
        <v>268</v>
      </c>
      <c r="W159" s="39" t="str">
        <f t="shared" si="11"/>
        <v/>
      </c>
      <c r="X159" s="39" t="str">
        <f t="shared" si="11"/>
        <v/>
      </c>
      <c r="Y159" s="39" t="str">
        <f t="shared" si="11"/>
        <v/>
      </c>
      <c r="Z159" s="39" t="str">
        <f t="shared" si="11"/>
        <v/>
      </c>
      <c r="AA159" s="39" t="str">
        <f t="shared" si="11"/>
        <v/>
      </c>
    </row>
    <row r="160" spans="1:27" ht="16.5" customHeight="1" x14ac:dyDescent="0.15">
      <c r="A160" s="18" t="s">
        <v>1055</v>
      </c>
      <c r="B160" s="18" t="s">
        <v>1056</v>
      </c>
      <c r="C160" s="18" t="s">
        <v>1057</v>
      </c>
      <c r="D160" s="18" t="s">
        <v>577</v>
      </c>
      <c r="E160" s="18">
        <v>3</v>
      </c>
      <c r="F160" s="18" t="s">
        <v>705</v>
      </c>
      <c r="G160" s="18" t="s">
        <v>730</v>
      </c>
      <c r="H160" s="19" t="s">
        <v>1058</v>
      </c>
      <c r="I160" s="20">
        <v>11960801</v>
      </c>
      <c r="J160" s="20">
        <v>11960802</v>
      </c>
      <c r="K160" s="20">
        <v>11960803</v>
      </c>
      <c r="L160" s="20">
        <v>11960805</v>
      </c>
      <c r="M160" s="18" t="s">
        <v>268</v>
      </c>
      <c r="N160" s="18" t="s">
        <v>1059</v>
      </c>
      <c r="R160" s="54">
        <f t="shared" si="10"/>
        <v>96</v>
      </c>
      <c r="S160" s="54">
        <f t="shared" si="9"/>
        <v>96</v>
      </c>
      <c r="T160" s="54">
        <f t="shared" si="9"/>
        <v>96</v>
      </c>
      <c r="U160" s="54">
        <f t="shared" si="9"/>
        <v>96</v>
      </c>
      <c r="V160" s="39" t="s">
        <v>268</v>
      </c>
      <c r="W160" s="39" t="str">
        <f t="shared" si="11"/>
        <v>11960801</v>
      </c>
      <c r="X160" s="39" t="str">
        <f t="shared" si="11"/>
        <v>11960802</v>
      </c>
      <c r="Y160" s="39" t="str">
        <f t="shared" si="11"/>
        <v>11960803</v>
      </c>
      <c r="Z160" s="39" t="str">
        <f t="shared" si="11"/>
        <v>11960805</v>
      </c>
      <c r="AA160" s="39" t="str">
        <f t="shared" si="11"/>
        <v/>
      </c>
    </row>
    <row r="161" spans="1:27" ht="16.5" customHeight="1" x14ac:dyDescent="0.15">
      <c r="A161" s="18" t="s">
        <v>1060</v>
      </c>
      <c r="B161" s="18" t="s">
        <v>1061</v>
      </c>
      <c r="C161" s="18" t="s">
        <v>934</v>
      </c>
      <c r="D161" s="18" t="s">
        <v>890</v>
      </c>
      <c r="E161" s="18">
        <v>4</v>
      </c>
      <c r="F161" s="18" t="s">
        <v>705</v>
      </c>
      <c r="G161" s="18" t="s">
        <v>763</v>
      </c>
      <c r="H161" s="19" t="s">
        <v>1062</v>
      </c>
      <c r="I161" s="20">
        <v>11861301</v>
      </c>
      <c r="J161" s="20">
        <v>11861302</v>
      </c>
      <c r="K161" s="29">
        <v>11861305</v>
      </c>
      <c r="L161" s="30">
        <v>11861304</v>
      </c>
      <c r="M161" s="18"/>
      <c r="N161" s="18" t="s">
        <v>641</v>
      </c>
      <c r="R161" s="54">
        <f t="shared" si="10"/>
        <v>86</v>
      </c>
      <c r="S161" s="54">
        <f t="shared" si="9"/>
        <v>86</v>
      </c>
      <c r="T161" s="54">
        <f t="shared" si="9"/>
        <v>86</v>
      </c>
      <c r="U161" s="54">
        <f t="shared" si="9"/>
        <v>86</v>
      </c>
      <c r="V161" s="39" t="s">
        <v>268</v>
      </c>
      <c r="W161" s="39" t="str">
        <f t="shared" si="11"/>
        <v>11861301</v>
      </c>
      <c r="X161" s="39" t="str">
        <f t="shared" si="11"/>
        <v>11861302</v>
      </c>
      <c r="Y161" s="39" t="str">
        <f t="shared" si="11"/>
        <v>11861305</v>
      </c>
      <c r="Z161" s="39" t="str">
        <f t="shared" si="11"/>
        <v>11861304</v>
      </c>
      <c r="AA161" s="39" t="str">
        <f t="shared" si="11"/>
        <v/>
      </c>
    </row>
    <row r="162" spans="1:27" ht="16.5" customHeight="1" x14ac:dyDescent="0.15">
      <c r="A162" s="18" t="s">
        <v>479</v>
      </c>
      <c r="B162" s="18" t="s">
        <v>658</v>
      </c>
      <c r="C162" s="18" t="s">
        <v>1063</v>
      </c>
      <c r="D162" s="18" t="s">
        <v>890</v>
      </c>
      <c r="E162" s="18">
        <v>3</v>
      </c>
      <c r="F162" s="18" t="s">
        <v>532</v>
      </c>
      <c r="G162" s="18" t="s">
        <v>539</v>
      </c>
      <c r="H162" s="19" t="s">
        <v>714</v>
      </c>
      <c r="I162" s="20">
        <v>11960901</v>
      </c>
      <c r="J162" s="20">
        <v>11960902</v>
      </c>
      <c r="K162" s="20">
        <v>11960903</v>
      </c>
      <c r="L162" s="20">
        <v>11960904</v>
      </c>
      <c r="M162" s="18"/>
      <c r="N162" s="18" t="s">
        <v>659</v>
      </c>
      <c r="R162" s="54">
        <f t="shared" si="10"/>
        <v>96</v>
      </c>
      <c r="S162" s="54">
        <f t="shared" si="9"/>
        <v>96</v>
      </c>
      <c r="T162" s="54">
        <f t="shared" si="9"/>
        <v>96</v>
      </c>
      <c r="U162" s="54">
        <f t="shared" si="9"/>
        <v>96</v>
      </c>
      <c r="V162" s="39" t="s">
        <v>268</v>
      </c>
      <c r="W162" s="39" t="str">
        <f t="shared" si="11"/>
        <v>11960901</v>
      </c>
      <c r="X162" s="39" t="str">
        <f t="shared" si="11"/>
        <v>11960902</v>
      </c>
      <c r="Y162" s="39" t="str">
        <f t="shared" si="11"/>
        <v>11960903</v>
      </c>
      <c r="Z162" s="39" t="str">
        <f t="shared" si="11"/>
        <v>11960904</v>
      </c>
      <c r="AA162" s="39" t="str">
        <f t="shared" si="11"/>
        <v/>
      </c>
    </row>
    <row r="163" spans="1:27" ht="16.5" customHeight="1" x14ac:dyDescent="0.15">
      <c r="A163" s="18" t="s">
        <v>1064</v>
      </c>
      <c r="B163" s="18" t="s">
        <v>660</v>
      </c>
      <c r="C163" s="18" t="s">
        <v>596</v>
      </c>
      <c r="D163" s="18" t="s">
        <v>701</v>
      </c>
      <c r="E163" s="18">
        <v>2</v>
      </c>
      <c r="F163" s="18" t="s">
        <v>505</v>
      </c>
      <c r="G163" s="18" t="s">
        <v>725</v>
      </c>
      <c r="H163" s="19" t="s">
        <v>661</v>
      </c>
      <c r="I163" s="20">
        <v>11760701</v>
      </c>
      <c r="J163" s="20">
        <v>11760702</v>
      </c>
      <c r="K163" s="20">
        <v>11760703</v>
      </c>
      <c r="L163" s="20">
        <v>11760704</v>
      </c>
      <c r="M163" s="18"/>
      <c r="N163" s="18" t="s">
        <v>1065</v>
      </c>
      <c r="R163" s="54">
        <f t="shared" si="10"/>
        <v>76</v>
      </c>
      <c r="S163" s="54">
        <f t="shared" si="9"/>
        <v>76</v>
      </c>
      <c r="T163" s="54">
        <f t="shared" si="9"/>
        <v>76</v>
      </c>
      <c r="U163" s="54">
        <f t="shared" si="9"/>
        <v>76</v>
      </c>
      <c r="V163" s="39" t="s">
        <v>268</v>
      </c>
      <c r="W163" s="39" t="str">
        <f t="shared" si="11"/>
        <v>11760701</v>
      </c>
      <c r="X163" s="39" t="str">
        <f t="shared" si="11"/>
        <v>11760702</v>
      </c>
      <c r="Y163" s="39" t="str">
        <f t="shared" si="11"/>
        <v>11760703</v>
      </c>
      <c r="Z163" s="39" t="str">
        <f t="shared" si="11"/>
        <v>11760704</v>
      </c>
      <c r="AA163" s="39" t="str">
        <f t="shared" si="11"/>
        <v/>
      </c>
    </row>
    <row r="164" spans="1:27" ht="16.5" customHeight="1" x14ac:dyDescent="0.15">
      <c r="A164" s="18" t="s">
        <v>662</v>
      </c>
      <c r="B164" s="18" t="s">
        <v>1066</v>
      </c>
      <c r="C164" s="18" t="s">
        <v>1067</v>
      </c>
      <c r="D164" s="18" t="s">
        <v>701</v>
      </c>
      <c r="E164" s="18">
        <v>4</v>
      </c>
      <c r="F164" s="18" t="s">
        <v>705</v>
      </c>
      <c r="G164" s="18" t="s">
        <v>712</v>
      </c>
      <c r="H164" s="19" t="s">
        <v>1068</v>
      </c>
      <c r="I164" s="20">
        <v>11760501</v>
      </c>
      <c r="J164" s="20">
        <v>11760502</v>
      </c>
      <c r="K164" s="20">
        <v>11760503</v>
      </c>
      <c r="L164" s="20">
        <v>11760504</v>
      </c>
      <c r="M164" s="18"/>
      <c r="N164" s="18" t="s">
        <v>1069</v>
      </c>
      <c r="R164" s="54">
        <f t="shared" si="10"/>
        <v>76</v>
      </c>
      <c r="S164" s="54">
        <f t="shared" si="9"/>
        <v>76</v>
      </c>
      <c r="T164" s="54">
        <f t="shared" si="9"/>
        <v>76</v>
      </c>
      <c r="U164" s="54">
        <f t="shared" si="9"/>
        <v>76</v>
      </c>
      <c r="V164" s="39" t="s">
        <v>268</v>
      </c>
      <c r="W164" s="39" t="str">
        <f t="shared" si="11"/>
        <v>11760501</v>
      </c>
      <c r="X164" s="39" t="str">
        <f t="shared" si="11"/>
        <v>11760502</v>
      </c>
      <c r="Y164" s="39" t="str">
        <f t="shared" si="11"/>
        <v>11760503</v>
      </c>
      <c r="Z164" s="39" t="str">
        <f t="shared" si="11"/>
        <v>11760504</v>
      </c>
      <c r="AA164" s="39" t="str">
        <f t="shared" si="11"/>
        <v/>
      </c>
    </row>
    <row r="165" spans="1:27" ht="16.5" customHeight="1" x14ac:dyDescent="0.15">
      <c r="A165" s="18" t="s">
        <v>1070</v>
      </c>
      <c r="B165" s="18" t="s">
        <v>1071</v>
      </c>
      <c r="C165" s="18" t="s">
        <v>547</v>
      </c>
      <c r="D165" s="18" t="s">
        <v>701</v>
      </c>
      <c r="E165" s="18">
        <v>2</v>
      </c>
      <c r="F165" s="18" t="s">
        <v>505</v>
      </c>
      <c r="G165" s="18" t="s">
        <v>49</v>
      </c>
      <c r="H165" s="19" t="s">
        <v>1072</v>
      </c>
      <c r="I165" s="29">
        <v>11860701</v>
      </c>
      <c r="J165" s="29">
        <v>11860702</v>
      </c>
      <c r="K165" s="29">
        <v>11860703</v>
      </c>
      <c r="L165" s="29">
        <v>11860704</v>
      </c>
      <c r="M165" s="18"/>
      <c r="N165" s="18" t="s">
        <v>1073</v>
      </c>
      <c r="R165" s="54">
        <f t="shared" si="10"/>
        <v>86</v>
      </c>
      <c r="S165" s="54">
        <f t="shared" si="9"/>
        <v>86</v>
      </c>
      <c r="T165" s="54">
        <f t="shared" si="9"/>
        <v>86</v>
      </c>
      <c r="U165" s="54">
        <f t="shared" si="9"/>
        <v>86</v>
      </c>
      <c r="V165" s="39" t="s">
        <v>268</v>
      </c>
      <c r="W165" s="39" t="str">
        <f t="shared" si="11"/>
        <v>11860701</v>
      </c>
      <c r="X165" s="39" t="str">
        <f t="shared" si="11"/>
        <v>11860702</v>
      </c>
      <c r="Y165" s="39" t="str">
        <f t="shared" si="11"/>
        <v>11860703</v>
      </c>
      <c r="Z165" s="39" t="str">
        <f t="shared" si="11"/>
        <v>11860704</v>
      </c>
      <c r="AA165" s="39" t="str">
        <f t="shared" si="11"/>
        <v/>
      </c>
    </row>
    <row r="166" spans="1:27" ht="16.5" customHeight="1" x14ac:dyDescent="0.15">
      <c r="A166" s="18" t="s">
        <v>1074</v>
      </c>
      <c r="B166" s="18" t="s">
        <v>1075</v>
      </c>
      <c r="C166" s="18" t="s">
        <v>1067</v>
      </c>
      <c r="D166" s="18" t="s">
        <v>538</v>
      </c>
      <c r="E166" s="18">
        <v>1</v>
      </c>
      <c r="F166" s="18" t="s">
        <v>715</v>
      </c>
      <c r="G166" s="18" t="s">
        <v>569</v>
      </c>
      <c r="H166" s="19" t="s">
        <v>1076</v>
      </c>
      <c r="I166" s="20">
        <v>11761101</v>
      </c>
      <c r="J166" s="20">
        <v>11761102</v>
      </c>
      <c r="K166" s="20">
        <v>11761103</v>
      </c>
      <c r="L166" s="20">
        <v>11761104</v>
      </c>
      <c r="M166" s="18"/>
      <c r="N166" s="18" t="s">
        <v>664</v>
      </c>
      <c r="R166" s="54">
        <f t="shared" si="10"/>
        <v>76</v>
      </c>
      <c r="S166" s="54">
        <f t="shared" si="9"/>
        <v>76</v>
      </c>
      <c r="T166" s="54">
        <f t="shared" si="9"/>
        <v>76</v>
      </c>
      <c r="U166" s="54">
        <f t="shared" si="9"/>
        <v>76</v>
      </c>
      <c r="V166" s="39" t="s">
        <v>268</v>
      </c>
      <c r="W166" s="39" t="str">
        <f t="shared" si="11"/>
        <v>11761101</v>
      </c>
      <c r="X166" s="39" t="str">
        <f t="shared" si="11"/>
        <v>11761102</v>
      </c>
      <c r="Y166" s="39" t="str">
        <f t="shared" si="11"/>
        <v>11761103</v>
      </c>
      <c r="Z166" s="39" t="str">
        <f t="shared" si="11"/>
        <v>11761104</v>
      </c>
      <c r="AA166" s="39" t="str">
        <f t="shared" si="11"/>
        <v/>
      </c>
    </row>
    <row r="167" spans="1:27" ht="16.5" customHeight="1" x14ac:dyDescent="0.15">
      <c r="A167" s="18" t="s">
        <v>1077</v>
      </c>
      <c r="B167" s="18" t="s">
        <v>1078</v>
      </c>
      <c r="C167" s="18" t="s">
        <v>883</v>
      </c>
      <c r="D167" s="18" t="s">
        <v>577</v>
      </c>
      <c r="E167" s="18">
        <v>4</v>
      </c>
      <c r="F167" s="18" t="s">
        <v>752</v>
      </c>
      <c r="G167" s="18" t="s">
        <v>569</v>
      </c>
      <c r="H167" s="19" t="s">
        <v>1079</v>
      </c>
      <c r="I167" s="20">
        <v>11961301</v>
      </c>
      <c r="J167" s="20">
        <v>11961302</v>
      </c>
      <c r="K167" s="20">
        <v>11961303</v>
      </c>
      <c r="L167" s="20">
        <v>11961304</v>
      </c>
      <c r="M167" s="18"/>
      <c r="N167" s="18" t="s">
        <v>1080</v>
      </c>
      <c r="R167" s="54">
        <f t="shared" si="10"/>
        <v>96</v>
      </c>
      <c r="S167" s="54">
        <f t="shared" si="9"/>
        <v>96</v>
      </c>
      <c r="T167" s="54">
        <f t="shared" si="9"/>
        <v>96</v>
      </c>
      <c r="U167" s="54">
        <f t="shared" si="9"/>
        <v>96</v>
      </c>
      <c r="V167" s="39" t="s">
        <v>268</v>
      </c>
      <c r="W167" s="39" t="str">
        <f t="shared" si="11"/>
        <v>11961301</v>
      </c>
      <c r="X167" s="39" t="str">
        <f t="shared" si="11"/>
        <v>11961302</v>
      </c>
      <c r="Y167" s="39" t="str">
        <f t="shared" si="11"/>
        <v>11961303</v>
      </c>
      <c r="Z167" s="39" t="str">
        <f t="shared" si="11"/>
        <v>11961304</v>
      </c>
      <c r="AA167" s="39" t="str">
        <f t="shared" si="11"/>
        <v/>
      </c>
    </row>
    <row r="168" spans="1:27" ht="16.5" customHeight="1" x14ac:dyDescent="0.15">
      <c r="A168" s="21" t="s">
        <v>665</v>
      </c>
      <c r="B168" s="21" t="s">
        <v>446</v>
      </c>
      <c r="C168" s="21" t="s">
        <v>1081</v>
      </c>
      <c r="D168" s="18" t="s">
        <v>538</v>
      </c>
      <c r="E168" s="21">
        <v>3</v>
      </c>
      <c r="F168" s="21" t="s">
        <v>715</v>
      </c>
      <c r="G168" s="21" t="s">
        <v>539</v>
      </c>
      <c r="H168" s="22" t="s">
        <v>447</v>
      </c>
      <c r="I168" s="23">
        <v>11780301</v>
      </c>
      <c r="J168" s="23">
        <v>11780302</v>
      </c>
      <c r="K168" s="23">
        <v>11780303</v>
      </c>
      <c r="L168" s="23">
        <v>11780305</v>
      </c>
      <c r="M168" s="21"/>
      <c r="N168" s="21" t="s">
        <v>1082</v>
      </c>
      <c r="R168" s="54">
        <f t="shared" si="10"/>
        <v>78</v>
      </c>
      <c r="S168" s="54">
        <f t="shared" si="9"/>
        <v>78</v>
      </c>
      <c r="T168" s="54" t="e">
        <f>IF(#REF!="","",VALUE(MID(#REF!,3,2)))</f>
        <v>#REF!</v>
      </c>
      <c r="U168" s="54">
        <f>IF(K168="","",VALUE(MID(K168,3,2)))</f>
        <v>78</v>
      </c>
      <c r="V168" s="39" t="s">
        <v>268</v>
      </c>
      <c r="W168" s="39" t="str">
        <f t="shared" si="11"/>
        <v>11780301</v>
      </c>
      <c r="X168" s="39" t="str">
        <f t="shared" si="11"/>
        <v>11780302</v>
      </c>
      <c r="Y168" s="39" t="e">
        <f>_xlfn.IFNA(REPLACE(#REF!,3,2,VLOOKUP(T168,$P:$Q,2,0)),"")</f>
        <v>#REF!</v>
      </c>
      <c r="Z168" s="39" t="str">
        <f>_xlfn.IFNA(REPLACE(K168,3,2,VLOOKUP(U168,$P:$Q,2,0)),"")</f>
        <v>11780303</v>
      </c>
      <c r="AA168" s="39" t="str">
        <f t="shared" si="11"/>
        <v/>
      </c>
    </row>
    <row r="169" spans="1:27" ht="16.5" customHeight="1" x14ac:dyDescent="0.15">
      <c r="A169" s="21" t="s">
        <v>1083</v>
      </c>
      <c r="B169" s="21" t="s">
        <v>448</v>
      </c>
      <c r="C169" s="21" t="s">
        <v>1084</v>
      </c>
      <c r="D169" s="18" t="s">
        <v>704</v>
      </c>
      <c r="E169" s="21">
        <v>1</v>
      </c>
      <c r="F169" s="21" t="s">
        <v>711</v>
      </c>
      <c r="G169" s="21" t="s">
        <v>49</v>
      </c>
      <c r="H169" s="22" t="s">
        <v>449</v>
      </c>
      <c r="I169" s="23">
        <v>11860505</v>
      </c>
      <c r="J169" s="23">
        <v>11860506</v>
      </c>
      <c r="K169" s="23">
        <v>11860507</v>
      </c>
      <c r="L169" s="23">
        <v>11860508</v>
      </c>
      <c r="M169" s="21"/>
      <c r="N169" s="21" t="s">
        <v>450</v>
      </c>
      <c r="R169" s="54">
        <f t="shared" si="10"/>
        <v>86</v>
      </c>
      <c r="S169" s="54">
        <f t="shared" si="9"/>
        <v>86</v>
      </c>
      <c r="T169" s="54">
        <f t="shared" si="9"/>
        <v>86</v>
      </c>
      <c r="U169" s="54">
        <f t="shared" si="9"/>
        <v>86</v>
      </c>
      <c r="V169" s="39" t="s">
        <v>268</v>
      </c>
      <c r="W169" s="39" t="str">
        <f t="shared" si="11"/>
        <v>11860505</v>
      </c>
      <c r="X169" s="39" t="str">
        <f t="shared" si="11"/>
        <v>11860506</v>
      </c>
      <c r="Y169" s="39" t="str">
        <f>_xlfn.IFNA(REPLACE(K169,3,2,VLOOKUP(T169,$P:$Q,2,0)),"")</f>
        <v>11860507</v>
      </c>
      <c r="Z169" s="39" t="str">
        <f>_xlfn.IFNA(REPLACE(L169,3,2,VLOOKUP(U169,$P:$Q,2,0)),"")</f>
        <v>11860508</v>
      </c>
      <c r="AA169" s="39" t="str">
        <f t="shared" si="11"/>
        <v/>
      </c>
    </row>
    <row r="170" spans="1:27" ht="16.5" customHeight="1" x14ac:dyDescent="0.15">
      <c r="A170" s="21" t="s">
        <v>666</v>
      </c>
      <c r="B170" s="21" t="s">
        <v>451</v>
      </c>
      <c r="C170" s="21" t="s">
        <v>1085</v>
      </c>
      <c r="D170" s="18" t="s">
        <v>704</v>
      </c>
      <c r="E170" s="21">
        <v>1</v>
      </c>
      <c r="F170" s="21" t="s">
        <v>505</v>
      </c>
      <c r="G170" s="21" t="s">
        <v>49</v>
      </c>
      <c r="H170" s="31" t="s">
        <v>473</v>
      </c>
      <c r="I170" s="23">
        <v>11860601</v>
      </c>
      <c r="J170" s="23">
        <v>11860602</v>
      </c>
      <c r="K170" s="23">
        <v>11860603</v>
      </c>
      <c r="L170" s="23">
        <v>11860604</v>
      </c>
      <c r="M170" s="21"/>
      <c r="N170" s="21" t="s">
        <v>452</v>
      </c>
      <c r="R170" s="54">
        <f t="shared" si="10"/>
        <v>86</v>
      </c>
      <c r="S170" s="54">
        <f t="shared" si="9"/>
        <v>86</v>
      </c>
      <c r="T170" s="54">
        <f t="shared" si="9"/>
        <v>86</v>
      </c>
      <c r="U170" s="54">
        <f t="shared" si="9"/>
        <v>86</v>
      </c>
      <c r="V170" s="39" t="s">
        <v>268</v>
      </c>
      <c r="W170" s="39" t="str">
        <f t="shared" si="11"/>
        <v>11860601</v>
      </c>
      <c r="X170" s="39" t="str">
        <f t="shared" si="11"/>
        <v>11860602</v>
      </c>
      <c r="Y170" s="39" t="str">
        <f>_xlfn.IFNA(REPLACE(K170,3,2,VLOOKUP(T170,$P:$Q,2,0)),"")</f>
        <v>11860603</v>
      </c>
      <c r="Z170" s="39" t="str">
        <f>_xlfn.IFNA(REPLACE(L170,3,2,VLOOKUP(U170,$P:$Q,2,0)),"")</f>
        <v>11860604</v>
      </c>
      <c r="AA170" s="39" t="str">
        <f t="shared" si="11"/>
        <v/>
      </c>
    </row>
    <row r="171" spans="1:27" ht="16.5" x14ac:dyDescent="0.15">
      <c r="A171" s="18" t="s">
        <v>1086</v>
      </c>
      <c r="B171" s="18" t="s">
        <v>802</v>
      </c>
      <c r="C171" s="18" t="s">
        <v>1087</v>
      </c>
      <c r="D171" s="18" t="s">
        <v>701</v>
      </c>
      <c r="E171" s="18">
        <v>2</v>
      </c>
      <c r="F171" s="18" t="s">
        <v>532</v>
      </c>
      <c r="G171" s="18" t="s">
        <v>798</v>
      </c>
      <c r="H171" s="32" t="s">
        <v>1088</v>
      </c>
      <c r="I171" s="20">
        <v>11660401</v>
      </c>
      <c r="J171" s="20">
        <v>11660402</v>
      </c>
      <c r="K171" s="20">
        <v>11660403</v>
      </c>
      <c r="L171" s="20">
        <v>11660404</v>
      </c>
      <c r="M171" s="18" t="s">
        <v>268</v>
      </c>
      <c r="N171" s="18" t="s">
        <v>1089</v>
      </c>
    </row>
    <row r="172" spans="1:27" ht="16.5" x14ac:dyDescent="0.15">
      <c r="A172" s="18" t="s">
        <v>668</v>
      </c>
      <c r="B172" s="18" t="s">
        <v>954</v>
      </c>
      <c r="C172" s="18" t="s">
        <v>1090</v>
      </c>
      <c r="D172" s="18" t="s">
        <v>704</v>
      </c>
      <c r="E172" s="18">
        <v>4</v>
      </c>
      <c r="F172" s="18" t="s">
        <v>532</v>
      </c>
      <c r="G172" s="18" t="s">
        <v>539</v>
      </c>
      <c r="H172" s="19" t="s">
        <v>874</v>
      </c>
      <c r="I172" s="20">
        <v>11670201</v>
      </c>
      <c r="J172" s="20">
        <v>11670202</v>
      </c>
      <c r="K172" s="20">
        <v>11999510</v>
      </c>
      <c r="L172" s="20">
        <v>11670203</v>
      </c>
      <c r="M172" s="18" t="s">
        <v>268</v>
      </c>
      <c r="N172" s="18" t="s">
        <v>669</v>
      </c>
    </row>
    <row r="173" spans="1:27" ht="16.5" x14ac:dyDescent="0.15">
      <c r="A173" s="18" t="s">
        <v>1091</v>
      </c>
      <c r="B173" s="18" t="s">
        <v>959</v>
      </c>
      <c r="C173" s="18" t="s">
        <v>1092</v>
      </c>
      <c r="D173" s="18" t="s">
        <v>704</v>
      </c>
      <c r="E173" s="18">
        <v>4</v>
      </c>
      <c r="F173" s="18" t="s">
        <v>532</v>
      </c>
      <c r="G173" s="18" t="s">
        <v>569</v>
      </c>
      <c r="H173" s="19" t="s">
        <v>627</v>
      </c>
      <c r="I173" s="20">
        <v>11860301</v>
      </c>
      <c r="J173" s="20">
        <v>11860302</v>
      </c>
      <c r="K173" s="20">
        <v>11860303</v>
      </c>
      <c r="L173" s="20">
        <v>11999514</v>
      </c>
      <c r="M173" s="18">
        <v>11860304</v>
      </c>
      <c r="N173" s="18" t="s">
        <v>961</v>
      </c>
    </row>
    <row r="174" spans="1:27" ht="16.5" x14ac:dyDescent="0.15">
      <c r="A174" s="18" t="s">
        <v>670</v>
      </c>
      <c r="B174" s="18" t="s">
        <v>554</v>
      </c>
      <c r="C174" s="18" t="s">
        <v>1093</v>
      </c>
      <c r="D174" s="18" t="s">
        <v>538</v>
      </c>
      <c r="E174" s="18">
        <v>3</v>
      </c>
      <c r="F174" s="18" t="s">
        <v>532</v>
      </c>
      <c r="G174" s="18" t="s">
        <v>725</v>
      </c>
      <c r="H174" s="19" t="s">
        <v>511</v>
      </c>
      <c r="I174" s="20">
        <v>11760101</v>
      </c>
      <c r="J174" s="20">
        <v>11760102</v>
      </c>
      <c r="K174" s="20">
        <v>11760103</v>
      </c>
      <c r="L174" s="20">
        <v>11999519</v>
      </c>
      <c r="M174" s="18">
        <v>11999540</v>
      </c>
      <c r="N174" s="18" t="s">
        <v>1094</v>
      </c>
    </row>
    <row r="175" spans="1:27" ht="16.5" x14ac:dyDescent="0.15">
      <c r="A175" s="18" t="s">
        <v>503</v>
      </c>
      <c r="B175" s="18" t="s">
        <v>504</v>
      </c>
      <c r="C175" s="18" t="s">
        <v>1095</v>
      </c>
      <c r="D175" s="18" t="s">
        <v>538</v>
      </c>
      <c r="E175" s="18">
        <v>2</v>
      </c>
      <c r="F175" s="18" t="s">
        <v>532</v>
      </c>
      <c r="G175" s="18" t="s">
        <v>51</v>
      </c>
      <c r="H175" s="19" t="s">
        <v>574</v>
      </c>
      <c r="I175" s="20">
        <v>11660301</v>
      </c>
      <c r="J175" s="20">
        <v>11660302</v>
      </c>
      <c r="K175" s="20">
        <v>11660303</v>
      </c>
      <c r="L175" s="20">
        <v>11660304</v>
      </c>
      <c r="M175" s="18" t="s">
        <v>268</v>
      </c>
      <c r="N175" s="18" t="s">
        <v>808</v>
      </c>
    </row>
    <row r="176" spans="1:27" s="55" customFormat="1" ht="16.5" x14ac:dyDescent="0.15">
      <c r="A176" s="33" t="s">
        <v>671</v>
      </c>
      <c r="B176" s="33" t="s">
        <v>485</v>
      </c>
      <c r="C176" s="33" t="s">
        <v>528</v>
      </c>
      <c r="D176" s="18" t="s">
        <v>577</v>
      </c>
      <c r="E176" s="33">
        <v>3</v>
      </c>
      <c r="F176" s="33" t="s">
        <v>705</v>
      </c>
      <c r="G176" s="33" t="s">
        <v>482</v>
      </c>
      <c r="H176" s="34" t="s">
        <v>484</v>
      </c>
      <c r="I176" s="36">
        <v>11861301</v>
      </c>
      <c r="J176" s="36">
        <v>11861302</v>
      </c>
      <c r="K176" s="36">
        <v>11861303</v>
      </c>
      <c r="L176" s="36">
        <v>11861306</v>
      </c>
      <c r="M176" s="33" t="s">
        <v>268</v>
      </c>
      <c r="N176" s="33" t="s">
        <v>483</v>
      </c>
    </row>
    <row r="177" spans="1:27" s="55" customFormat="1" ht="16.5" x14ac:dyDescent="0.15">
      <c r="A177" s="33" t="s">
        <v>1096</v>
      </c>
      <c r="B177" s="33" t="s">
        <v>486</v>
      </c>
      <c r="C177" s="33" t="s">
        <v>1097</v>
      </c>
      <c r="D177" s="18" t="s">
        <v>577</v>
      </c>
      <c r="E177" s="33">
        <v>3</v>
      </c>
      <c r="F177" s="33" t="s">
        <v>532</v>
      </c>
      <c r="G177" s="33" t="s">
        <v>481</v>
      </c>
      <c r="H177" s="34" t="s">
        <v>472</v>
      </c>
      <c r="I177" s="23">
        <v>11660801</v>
      </c>
      <c r="J177" s="23">
        <v>11660802</v>
      </c>
      <c r="K177" s="36">
        <v>11660803</v>
      </c>
      <c r="L177" s="36">
        <v>11660805</v>
      </c>
      <c r="M177" s="33" t="s">
        <v>268</v>
      </c>
      <c r="N177" s="33" t="s">
        <v>487</v>
      </c>
    </row>
    <row r="178" spans="1:27" s="55" customFormat="1" ht="16.5" x14ac:dyDescent="0.15">
      <c r="A178" s="33" t="s">
        <v>672</v>
      </c>
      <c r="B178" s="33" t="s">
        <v>486</v>
      </c>
      <c r="C178" s="33" t="s">
        <v>673</v>
      </c>
      <c r="D178" s="18" t="s">
        <v>577</v>
      </c>
      <c r="E178" s="33">
        <v>3</v>
      </c>
      <c r="F178" s="33" t="s">
        <v>532</v>
      </c>
      <c r="G178" s="33" t="s">
        <v>481</v>
      </c>
      <c r="H178" s="34" t="s">
        <v>472</v>
      </c>
      <c r="I178" s="23">
        <v>11660801</v>
      </c>
      <c r="J178" s="23">
        <v>11660802</v>
      </c>
      <c r="K178" s="36">
        <v>11660803</v>
      </c>
      <c r="L178" s="36">
        <v>11660804</v>
      </c>
      <c r="M178" s="33" t="s">
        <v>268</v>
      </c>
      <c r="N178" s="33" t="s">
        <v>487</v>
      </c>
    </row>
    <row r="179" spans="1:27" s="55" customFormat="1" ht="16.5" x14ac:dyDescent="0.15">
      <c r="A179" s="33" t="s">
        <v>1098</v>
      </c>
      <c r="B179" s="33" t="s">
        <v>912</v>
      </c>
      <c r="C179" s="33" t="s">
        <v>528</v>
      </c>
      <c r="D179" s="18" t="s">
        <v>704</v>
      </c>
      <c r="E179" s="33">
        <v>3</v>
      </c>
      <c r="F179" s="33" t="s">
        <v>480</v>
      </c>
      <c r="G179" s="33" t="s">
        <v>482</v>
      </c>
      <c r="H179" s="34" t="s">
        <v>447</v>
      </c>
      <c r="I179" s="35">
        <v>11760201</v>
      </c>
      <c r="J179" s="35">
        <v>11760202</v>
      </c>
      <c r="K179" s="35">
        <v>11760203</v>
      </c>
      <c r="L179" s="35">
        <v>11760204</v>
      </c>
      <c r="M179" s="33" t="s">
        <v>268</v>
      </c>
      <c r="N179" s="33" t="s">
        <v>477</v>
      </c>
    </row>
    <row r="180" spans="1:27" s="40" customFormat="1" ht="16.5" x14ac:dyDescent="0.3">
      <c r="A180" s="37" t="s">
        <v>1099</v>
      </c>
      <c r="B180" s="37" t="s">
        <v>488</v>
      </c>
      <c r="C180" s="37" t="s">
        <v>1100</v>
      </c>
      <c r="D180" s="18" t="s">
        <v>704</v>
      </c>
      <c r="E180" s="37">
        <v>4</v>
      </c>
      <c r="F180" s="32" t="s">
        <v>489</v>
      </c>
      <c r="G180" s="37" t="s">
        <v>482</v>
      </c>
      <c r="H180" s="32" t="s">
        <v>1101</v>
      </c>
      <c r="I180" s="39">
        <v>11880401</v>
      </c>
      <c r="J180" s="39">
        <v>11880402</v>
      </c>
      <c r="K180" s="39">
        <v>11880403</v>
      </c>
      <c r="L180" s="39">
        <v>11880404</v>
      </c>
      <c r="M180" s="37" t="s">
        <v>268</v>
      </c>
      <c r="N180" s="38" t="s">
        <v>1102</v>
      </c>
    </row>
    <row r="181" spans="1:27" ht="16.5" x14ac:dyDescent="0.15">
      <c r="A181" s="18" t="s">
        <v>1103</v>
      </c>
      <c r="B181" s="18" t="s">
        <v>1104</v>
      </c>
      <c r="C181" s="18" t="s">
        <v>1105</v>
      </c>
      <c r="D181" s="18" t="s">
        <v>890</v>
      </c>
      <c r="E181" s="18">
        <v>1</v>
      </c>
      <c r="F181" s="33" t="s">
        <v>480</v>
      </c>
      <c r="G181" s="18" t="s">
        <v>725</v>
      </c>
      <c r="H181" s="19" t="s">
        <v>1106</v>
      </c>
      <c r="I181" s="23">
        <v>11761401</v>
      </c>
      <c r="J181" s="23">
        <v>11761402</v>
      </c>
      <c r="K181" s="23">
        <v>11761403</v>
      </c>
      <c r="L181" s="23">
        <v>11761404</v>
      </c>
      <c r="M181" s="18" t="s">
        <v>268</v>
      </c>
      <c r="N181" s="18" t="s">
        <v>1107</v>
      </c>
    </row>
    <row r="182" spans="1:27" ht="16.5" x14ac:dyDescent="0.15">
      <c r="A182" s="18" t="s">
        <v>1108</v>
      </c>
      <c r="B182" s="18" t="s">
        <v>498</v>
      </c>
      <c r="C182" s="18" t="s">
        <v>1109</v>
      </c>
      <c r="D182" s="18" t="s">
        <v>909</v>
      </c>
      <c r="E182" s="18">
        <v>2</v>
      </c>
      <c r="F182" s="33" t="s">
        <v>480</v>
      </c>
      <c r="G182" s="33" t="s">
        <v>481</v>
      </c>
      <c r="H182" s="19" t="s">
        <v>655</v>
      </c>
      <c r="I182" s="23">
        <v>11660701</v>
      </c>
      <c r="J182" s="23">
        <v>11660702</v>
      </c>
      <c r="K182" s="23">
        <v>11660703</v>
      </c>
      <c r="L182" s="23">
        <v>11660704</v>
      </c>
      <c r="M182" s="18" t="s">
        <v>268</v>
      </c>
      <c r="N182" s="18" t="s">
        <v>676</v>
      </c>
    </row>
    <row r="183" spans="1:27" ht="16.5" x14ac:dyDescent="0.15">
      <c r="A183" s="18" t="s">
        <v>677</v>
      </c>
      <c r="B183" s="18" t="s">
        <v>903</v>
      </c>
      <c r="C183" s="18" t="s">
        <v>679</v>
      </c>
      <c r="D183" s="18" t="s">
        <v>538</v>
      </c>
      <c r="E183" s="18">
        <v>2</v>
      </c>
      <c r="F183" s="33" t="s">
        <v>480</v>
      </c>
      <c r="G183" s="18" t="s">
        <v>539</v>
      </c>
      <c r="H183" s="19" t="s">
        <v>447</v>
      </c>
      <c r="I183" s="23">
        <v>11980701</v>
      </c>
      <c r="J183" s="23">
        <v>11980702</v>
      </c>
      <c r="K183" s="23">
        <v>11980703</v>
      </c>
      <c r="L183" s="23">
        <v>11980704</v>
      </c>
      <c r="M183" s="18" t="s">
        <v>268</v>
      </c>
      <c r="N183" s="18" t="s">
        <v>1110</v>
      </c>
    </row>
    <row r="184" spans="1:27" ht="16.5" x14ac:dyDescent="0.15">
      <c r="A184" s="18" t="s">
        <v>680</v>
      </c>
      <c r="B184" s="18" t="s">
        <v>1111</v>
      </c>
      <c r="C184" s="18" t="s">
        <v>1112</v>
      </c>
      <c r="D184" s="18" t="s">
        <v>704</v>
      </c>
      <c r="E184" s="42">
        <v>1</v>
      </c>
      <c r="F184" s="33" t="s">
        <v>480</v>
      </c>
      <c r="G184" s="18" t="s">
        <v>569</v>
      </c>
      <c r="H184" s="19" t="s">
        <v>1076</v>
      </c>
      <c r="I184" s="23">
        <v>11761201</v>
      </c>
      <c r="J184" s="23">
        <v>11761202</v>
      </c>
      <c r="K184" s="23">
        <v>11761203</v>
      </c>
      <c r="L184" s="23">
        <v>11761204</v>
      </c>
      <c r="M184" s="18"/>
      <c r="N184" s="18" t="s">
        <v>499</v>
      </c>
    </row>
    <row r="185" spans="1:27" ht="16.5" x14ac:dyDescent="0.15">
      <c r="A185" s="18" t="s">
        <v>1113</v>
      </c>
      <c r="B185" s="18" t="s">
        <v>1056</v>
      </c>
      <c r="C185" s="18" t="s">
        <v>1114</v>
      </c>
      <c r="D185" s="18" t="s">
        <v>577</v>
      </c>
      <c r="E185" s="42">
        <v>3</v>
      </c>
      <c r="F185" s="32" t="s">
        <v>489</v>
      </c>
      <c r="G185" s="18" t="s">
        <v>730</v>
      </c>
      <c r="H185" s="19" t="s">
        <v>1076</v>
      </c>
      <c r="I185" s="23">
        <v>11960801</v>
      </c>
      <c r="J185" s="23">
        <v>11960802</v>
      </c>
      <c r="K185" s="23">
        <v>11960806</v>
      </c>
      <c r="L185" s="23">
        <v>11960804</v>
      </c>
      <c r="M185" s="18"/>
      <c r="N185" s="18" t="s">
        <v>500</v>
      </c>
    </row>
    <row r="186" spans="1:27" ht="16.5" x14ac:dyDescent="0.15">
      <c r="A186" s="18" t="s">
        <v>1115</v>
      </c>
      <c r="B186" s="18" t="s">
        <v>446</v>
      </c>
      <c r="C186" s="18" t="s">
        <v>1116</v>
      </c>
      <c r="D186" s="18" t="s">
        <v>701</v>
      </c>
      <c r="E186" s="42">
        <v>3</v>
      </c>
      <c r="F186" s="33" t="s">
        <v>480</v>
      </c>
      <c r="G186" s="18" t="s">
        <v>706</v>
      </c>
      <c r="H186" s="19" t="s">
        <v>506</v>
      </c>
      <c r="I186" s="23">
        <v>11780301</v>
      </c>
      <c r="J186" s="23">
        <v>11780302</v>
      </c>
      <c r="K186" s="23">
        <v>11780303</v>
      </c>
      <c r="L186" s="23">
        <v>11780304</v>
      </c>
      <c r="M186" s="18"/>
      <c r="N186" s="18" t="s">
        <v>1117</v>
      </c>
    </row>
    <row r="187" spans="1:27" ht="16.5" x14ac:dyDescent="0.15">
      <c r="A187" s="18" t="s">
        <v>681</v>
      </c>
      <c r="B187" s="18" t="s">
        <v>1118</v>
      </c>
      <c r="C187" s="18" t="s">
        <v>682</v>
      </c>
      <c r="D187" s="18" t="s">
        <v>577</v>
      </c>
      <c r="E187" s="42">
        <v>3</v>
      </c>
      <c r="F187" s="32" t="s">
        <v>489</v>
      </c>
      <c r="G187" s="18" t="s">
        <v>712</v>
      </c>
      <c r="H187" s="19" t="s">
        <v>1119</v>
      </c>
      <c r="I187" s="23">
        <v>11760801</v>
      </c>
      <c r="J187" s="23">
        <v>11760802</v>
      </c>
      <c r="K187" s="23">
        <v>11760803</v>
      </c>
      <c r="L187" s="23">
        <v>11760804</v>
      </c>
      <c r="M187" s="18"/>
      <c r="N187" s="18" t="s">
        <v>1120</v>
      </c>
    </row>
    <row r="188" spans="1:27" ht="16.5" x14ac:dyDescent="0.15">
      <c r="A188" s="18" t="s">
        <v>1121</v>
      </c>
      <c r="B188" s="18" t="s">
        <v>485</v>
      </c>
      <c r="C188" s="18" t="s">
        <v>1122</v>
      </c>
      <c r="D188" s="18" t="s">
        <v>1123</v>
      </c>
      <c r="E188" s="42">
        <v>4</v>
      </c>
      <c r="F188" s="32" t="s">
        <v>489</v>
      </c>
      <c r="G188" s="33" t="s">
        <v>481</v>
      </c>
      <c r="H188" s="19" t="s">
        <v>1124</v>
      </c>
      <c r="I188" s="36">
        <v>11861301</v>
      </c>
      <c r="J188" s="36">
        <v>11861302</v>
      </c>
      <c r="K188" s="36">
        <v>11861303</v>
      </c>
      <c r="L188" s="36">
        <v>11861304</v>
      </c>
      <c r="M188" s="18"/>
      <c r="N188" s="18" t="s">
        <v>483</v>
      </c>
    </row>
    <row r="189" spans="1:27" ht="16.5" x14ac:dyDescent="0.15">
      <c r="A189" s="43" t="s">
        <v>534</v>
      </c>
      <c r="B189" s="43" t="s">
        <v>1056</v>
      </c>
      <c r="C189" s="43" t="s">
        <v>1114</v>
      </c>
      <c r="D189" s="43" t="s">
        <v>890</v>
      </c>
      <c r="E189" s="44">
        <v>3</v>
      </c>
      <c r="F189" s="45" t="s">
        <v>489</v>
      </c>
      <c r="G189" s="43" t="s">
        <v>730</v>
      </c>
      <c r="H189" s="46" t="s">
        <v>1076</v>
      </c>
      <c r="I189" s="47">
        <v>11960801</v>
      </c>
      <c r="J189" s="47">
        <v>11960802</v>
      </c>
      <c r="K189" s="47">
        <v>11960806</v>
      </c>
      <c r="L189" s="47">
        <v>11960804</v>
      </c>
      <c r="M189" s="43"/>
      <c r="N189" s="43" t="s">
        <v>500</v>
      </c>
    </row>
    <row r="190" spans="1:27" ht="16.5" customHeight="1" x14ac:dyDescent="0.15">
      <c r="A190" s="43" t="s">
        <v>535</v>
      </c>
      <c r="B190" s="43" t="s">
        <v>683</v>
      </c>
      <c r="C190" s="43" t="s">
        <v>684</v>
      </c>
      <c r="D190" s="43" t="s">
        <v>704</v>
      </c>
      <c r="E190" s="43">
        <v>1</v>
      </c>
      <c r="F190" s="43" t="s">
        <v>715</v>
      </c>
      <c r="G190" s="43" t="s">
        <v>720</v>
      </c>
      <c r="H190" s="48" t="s">
        <v>473</v>
      </c>
      <c r="I190" s="47">
        <v>11860601</v>
      </c>
      <c r="J190" s="47">
        <v>11860602</v>
      </c>
      <c r="K190" s="47">
        <v>11860603</v>
      </c>
      <c r="L190" s="49">
        <v>11860605</v>
      </c>
      <c r="M190" s="43"/>
      <c r="N190" s="43" t="s">
        <v>452</v>
      </c>
      <c r="R190" s="54">
        <f t="shared" ref="R190:U190" si="12">IF(I190="","",VALUE(MID(I190,3,2)))</f>
        <v>86</v>
      </c>
      <c r="S190" s="54">
        <f t="shared" si="12"/>
        <v>86</v>
      </c>
      <c r="T190" s="54">
        <f t="shared" si="12"/>
        <v>86</v>
      </c>
      <c r="U190" s="54">
        <f t="shared" si="12"/>
        <v>86</v>
      </c>
      <c r="V190" s="39" t="s">
        <v>268</v>
      </c>
      <c r="W190" s="39" t="str">
        <f>_xlfn.IFNA(REPLACE(I190,3,2,VLOOKUP(R190,$P:$Q,2,0)),"")</f>
        <v>11860601</v>
      </c>
      <c r="X190" s="39" t="str">
        <f>_xlfn.IFNA(REPLACE(J190,3,2,VLOOKUP(S190,$P:$Q,2,0)),"")</f>
        <v>11860602</v>
      </c>
      <c r="Y190" s="39" t="str">
        <f>_xlfn.IFNA(REPLACE(K190,3,2,VLOOKUP(T190,$P:$Q,2,0)),"")</f>
        <v>11860603</v>
      </c>
      <c r="Z190" s="39" t="str">
        <f>_xlfn.IFNA(REPLACE(L190,3,2,VLOOKUP(U190,$P:$Q,2,0)),"")</f>
        <v>11860605</v>
      </c>
      <c r="AA190" s="39" t="str">
        <f>_xlfn.IFNA(REPLACE(M190,3,2,VLOOKUP(V190,$P:$Q,2,0)),"")</f>
        <v/>
      </c>
    </row>
    <row r="191" spans="1:27" ht="16.5" x14ac:dyDescent="0.15">
      <c r="A191" s="43" t="s">
        <v>536</v>
      </c>
      <c r="B191" s="43" t="s">
        <v>685</v>
      </c>
      <c r="C191" s="43" t="s">
        <v>674</v>
      </c>
      <c r="D191" s="43" t="s">
        <v>577</v>
      </c>
      <c r="E191" s="43">
        <v>1</v>
      </c>
      <c r="F191" s="43" t="s">
        <v>480</v>
      </c>
      <c r="G191" s="43" t="s">
        <v>725</v>
      </c>
      <c r="H191" s="46" t="s">
        <v>1106</v>
      </c>
      <c r="I191" s="47">
        <v>11761401</v>
      </c>
      <c r="J191" s="47">
        <v>11761402</v>
      </c>
      <c r="K191" s="50">
        <v>11761405</v>
      </c>
      <c r="L191" s="47">
        <v>11761404</v>
      </c>
      <c r="M191" s="43" t="s">
        <v>268</v>
      </c>
      <c r="N191" s="43" t="s">
        <v>675</v>
      </c>
    </row>
    <row r="192" spans="1:27" ht="16.5" customHeight="1" x14ac:dyDescent="0.15">
      <c r="A192" s="43" t="s">
        <v>1125</v>
      </c>
      <c r="B192" s="43" t="s">
        <v>623</v>
      </c>
      <c r="C192" s="43" t="s">
        <v>911</v>
      </c>
      <c r="D192" s="43" t="s">
        <v>577</v>
      </c>
      <c r="E192" s="43">
        <v>3</v>
      </c>
      <c r="F192" s="43" t="s">
        <v>752</v>
      </c>
      <c r="G192" s="43" t="s">
        <v>794</v>
      </c>
      <c r="H192" s="46" t="s">
        <v>714</v>
      </c>
      <c r="I192" s="51">
        <v>11660101</v>
      </c>
      <c r="J192" s="51">
        <v>11660102</v>
      </c>
      <c r="K192" s="52">
        <v>11660105</v>
      </c>
      <c r="L192" s="51">
        <v>11999029</v>
      </c>
      <c r="M192" s="43" t="s">
        <v>268</v>
      </c>
      <c r="N192" s="43" t="s">
        <v>946</v>
      </c>
      <c r="R192" s="54">
        <f t="shared" ref="R192:U193" si="13">IF(I192="","",VALUE(MID(I192,3,2)))</f>
        <v>66</v>
      </c>
      <c r="S192" s="54">
        <f t="shared" si="13"/>
        <v>66</v>
      </c>
      <c r="T192" s="54">
        <f t="shared" si="13"/>
        <v>66</v>
      </c>
      <c r="U192" s="54">
        <f t="shared" si="13"/>
        <v>99</v>
      </c>
      <c r="V192" s="39" t="s">
        <v>268</v>
      </c>
      <c r="W192" s="39" t="str">
        <f t="shared" ref="W192:AA193" si="14">_xlfn.IFNA(REPLACE(I192,3,2,VLOOKUP(R192,$P:$Q,2,0)),"")</f>
        <v>11660101</v>
      </c>
      <c r="X192" s="39" t="str">
        <f t="shared" si="14"/>
        <v>11660102</v>
      </c>
      <c r="Y192" s="39" t="str">
        <f t="shared" si="14"/>
        <v>11660105</v>
      </c>
      <c r="Z192" s="39" t="str">
        <f t="shared" si="14"/>
        <v>11999029</v>
      </c>
      <c r="AA192" s="39" t="str">
        <f t="shared" si="14"/>
        <v/>
      </c>
    </row>
    <row r="193" spans="1:27" ht="16.5" customHeight="1" x14ac:dyDescent="0.15">
      <c r="A193" s="18" t="s">
        <v>1126</v>
      </c>
      <c r="B193" s="18" t="s">
        <v>504</v>
      </c>
      <c r="C193" s="18" t="s">
        <v>797</v>
      </c>
      <c r="D193" s="18" t="s">
        <v>701</v>
      </c>
      <c r="E193" s="18">
        <v>1</v>
      </c>
      <c r="F193" s="18" t="s">
        <v>705</v>
      </c>
      <c r="G193" s="18" t="s">
        <v>51</v>
      </c>
      <c r="H193" s="19" t="s">
        <v>574</v>
      </c>
      <c r="I193" s="20">
        <v>11660301</v>
      </c>
      <c r="J193" s="20">
        <v>11660301</v>
      </c>
      <c r="K193" s="20">
        <v>11660303</v>
      </c>
      <c r="L193" s="20">
        <v>11660304</v>
      </c>
      <c r="M193" s="18" t="s">
        <v>268</v>
      </c>
      <c r="N193" s="18" t="s">
        <v>1127</v>
      </c>
      <c r="R193" s="54">
        <f t="shared" si="13"/>
        <v>66</v>
      </c>
      <c r="S193" s="54">
        <f t="shared" si="13"/>
        <v>66</v>
      </c>
      <c r="T193" s="54">
        <f t="shared" si="13"/>
        <v>66</v>
      </c>
      <c r="U193" s="54">
        <f t="shared" si="13"/>
        <v>66</v>
      </c>
      <c r="V193" s="39" t="s">
        <v>268</v>
      </c>
      <c r="W193" s="39" t="str">
        <f t="shared" si="14"/>
        <v>11660301</v>
      </c>
      <c r="X193" s="39" t="str">
        <f t="shared" si="14"/>
        <v>11660301</v>
      </c>
      <c r="Y193" s="39" t="str">
        <f t="shared" si="14"/>
        <v>11660303</v>
      </c>
      <c r="Z193" s="39" t="str">
        <f t="shared" si="14"/>
        <v>11660304</v>
      </c>
      <c r="AA193" s="39" t="str">
        <f t="shared" si="14"/>
        <v/>
      </c>
    </row>
    <row r="194" spans="1:27" ht="16.5" customHeight="1" x14ac:dyDescent="0.15">
      <c r="A194" s="18" t="s">
        <v>686</v>
      </c>
      <c r="B194" s="18" t="s">
        <v>1056</v>
      </c>
      <c r="C194" s="18" t="s">
        <v>862</v>
      </c>
      <c r="D194" s="18" t="s">
        <v>909</v>
      </c>
      <c r="E194" s="18">
        <v>3</v>
      </c>
      <c r="F194" s="18" t="s">
        <v>532</v>
      </c>
      <c r="G194" s="18" t="s">
        <v>730</v>
      </c>
      <c r="H194" s="19" t="s">
        <v>1058</v>
      </c>
      <c r="I194" s="20">
        <v>11960801</v>
      </c>
      <c r="J194" s="20">
        <v>11960801</v>
      </c>
      <c r="K194" s="20">
        <v>11960806</v>
      </c>
      <c r="L194" s="20">
        <v>11960804</v>
      </c>
      <c r="M194" s="18"/>
      <c r="N194" s="18" t="s">
        <v>687</v>
      </c>
      <c r="R194" s="54"/>
      <c r="S194" s="54"/>
      <c r="T194" s="54"/>
      <c r="U194" s="54"/>
    </row>
    <row r="195" spans="1:27" ht="16.5" x14ac:dyDescent="0.15">
      <c r="A195" s="18" t="s">
        <v>688</v>
      </c>
      <c r="B195" s="18" t="s">
        <v>498</v>
      </c>
      <c r="C195" s="18" t="s">
        <v>589</v>
      </c>
      <c r="D195" s="18" t="s">
        <v>577</v>
      </c>
      <c r="E195" s="18">
        <v>2</v>
      </c>
      <c r="F195" s="33" t="s">
        <v>480</v>
      </c>
      <c r="G195" s="33" t="s">
        <v>481</v>
      </c>
      <c r="H195" s="19" t="s">
        <v>1040</v>
      </c>
      <c r="I195" s="23">
        <v>11660701</v>
      </c>
      <c r="J195" s="23">
        <v>11660702</v>
      </c>
      <c r="K195" s="23">
        <v>11660701</v>
      </c>
      <c r="L195" s="23">
        <v>11660704</v>
      </c>
      <c r="M195" s="18" t="s">
        <v>268</v>
      </c>
      <c r="N195" s="18" t="s">
        <v>676</v>
      </c>
    </row>
    <row r="196" spans="1:27" ht="16.5" x14ac:dyDescent="0.15">
      <c r="A196" s="43" t="s">
        <v>1128</v>
      </c>
      <c r="B196" s="43" t="s">
        <v>1129</v>
      </c>
      <c r="C196" s="18" t="s">
        <v>589</v>
      </c>
      <c r="D196" s="43" t="s">
        <v>538</v>
      </c>
      <c r="E196" s="43">
        <v>3</v>
      </c>
      <c r="F196" s="43" t="s">
        <v>705</v>
      </c>
      <c r="G196" s="43" t="s">
        <v>794</v>
      </c>
      <c r="H196" s="43" t="s">
        <v>1130</v>
      </c>
      <c r="I196" s="43">
        <v>11661101</v>
      </c>
      <c r="J196" s="43">
        <v>11661102</v>
      </c>
      <c r="K196" s="43">
        <v>11661103</v>
      </c>
      <c r="L196" s="43">
        <v>11661104</v>
      </c>
      <c r="M196" s="43"/>
      <c r="N196" s="43" t="s">
        <v>1131</v>
      </c>
    </row>
    <row r="197" spans="1:27" ht="16.5" x14ac:dyDescent="0.15">
      <c r="A197" s="43" t="s">
        <v>1132</v>
      </c>
      <c r="B197" s="43" t="s">
        <v>1133</v>
      </c>
      <c r="C197" s="18" t="s">
        <v>589</v>
      </c>
      <c r="D197" s="43" t="s">
        <v>704</v>
      </c>
      <c r="E197" s="43">
        <v>2</v>
      </c>
      <c r="F197" s="43" t="s">
        <v>505</v>
      </c>
      <c r="G197" s="43" t="s">
        <v>539</v>
      </c>
      <c r="H197" s="43" t="s">
        <v>714</v>
      </c>
      <c r="I197" s="43">
        <v>11960601</v>
      </c>
      <c r="J197" s="43">
        <v>11960602</v>
      </c>
      <c r="K197" s="43">
        <v>11960603</v>
      </c>
      <c r="L197" s="43">
        <v>11960604</v>
      </c>
      <c r="M197" s="43"/>
      <c r="N197" s="43" t="s">
        <v>1134</v>
      </c>
    </row>
    <row r="198" spans="1:27" ht="16.5" x14ac:dyDescent="0.15">
      <c r="A198" s="43" t="s">
        <v>1135</v>
      </c>
      <c r="B198" s="43" t="s">
        <v>531</v>
      </c>
      <c r="C198" s="18" t="s">
        <v>589</v>
      </c>
      <c r="D198" s="43" t="s">
        <v>577</v>
      </c>
      <c r="E198" s="43">
        <v>3</v>
      </c>
      <c r="F198" s="43" t="s">
        <v>752</v>
      </c>
      <c r="G198" s="43" t="s">
        <v>569</v>
      </c>
      <c r="H198" s="43" t="s">
        <v>739</v>
      </c>
      <c r="I198" s="23">
        <v>11660501</v>
      </c>
      <c r="J198" s="23">
        <v>11660502</v>
      </c>
      <c r="K198" s="23">
        <v>11660503</v>
      </c>
      <c r="L198" s="23">
        <v>11660504</v>
      </c>
      <c r="N198" s="43" t="s">
        <v>1136</v>
      </c>
    </row>
    <row r="199" spans="1:27" ht="16.5" x14ac:dyDescent="0.15">
      <c r="A199" s="43" t="s">
        <v>1137</v>
      </c>
      <c r="B199" s="43" t="s">
        <v>1138</v>
      </c>
      <c r="C199" s="18" t="s">
        <v>589</v>
      </c>
      <c r="D199" s="43" t="s">
        <v>538</v>
      </c>
      <c r="E199" s="43">
        <v>1</v>
      </c>
      <c r="F199" s="43" t="s">
        <v>711</v>
      </c>
      <c r="G199" s="43" t="s">
        <v>569</v>
      </c>
      <c r="H199" s="43" t="s">
        <v>1139</v>
      </c>
      <c r="I199" s="23">
        <v>11761101</v>
      </c>
      <c r="J199" s="23">
        <v>11761102</v>
      </c>
      <c r="K199" s="23">
        <v>11761103</v>
      </c>
      <c r="L199" s="23">
        <v>11761104</v>
      </c>
      <c r="N199" s="43" t="s">
        <v>1140</v>
      </c>
    </row>
    <row r="200" spans="1:27" ht="16.5" x14ac:dyDescent="0.15">
      <c r="A200" s="43" t="s">
        <v>1141</v>
      </c>
      <c r="B200" s="43" t="s">
        <v>1142</v>
      </c>
      <c r="C200" s="18" t="s">
        <v>589</v>
      </c>
      <c r="D200" s="43" t="s">
        <v>538</v>
      </c>
      <c r="E200" s="43">
        <v>4</v>
      </c>
      <c r="F200" s="43" t="s">
        <v>705</v>
      </c>
      <c r="G200" s="33" t="s">
        <v>481</v>
      </c>
      <c r="H200" s="43" t="s">
        <v>1143</v>
      </c>
      <c r="I200" s="43">
        <v>11661301</v>
      </c>
      <c r="J200" s="43">
        <v>11661302</v>
      </c>
      <c r="K200" s="43">
        <v>11661303</v>
      </c>
      <c r="L200" s="43">
        <v>11661304</v>
      </c>
      <c r="M200" s="43"/>
      <c r="N200" s="43" t="s">
        <v>1144</v>
      </c>
    </row>
    <row r="201" spans="1:27" ht="16.5" x14ac:dyDescent="0.15">
      <c r="A201" s="43" t="s">
        <v>1145</v>
      </c>
      <c r="B201" s="43" t="s">
        <v>1146</v>
      </c>
      <c r="C201" s="18" t="s">
        <v>797</v>
      </c>
      <c r="D201" s="43" t="s">
        <v>577</v>
      </c>
      <c r="E201" s="43">
        <v>4</v>
      </c>
      <c r="F201" s="43" t="s">
        <v>532</v>
      </c>
      <c r="G201" s="43" t="s">
        <v>569</v>
      </c>
      <c r="H201" s="43" t="s">
        <v>1147</v>
      </c>
      <c r="I201" s="23">
        <v>11961301</v>
      </c>
      <c r="J201" s="23">
        <v>11961302</v>
      </c>
      <c r="K201" s="23">
        <v>11961303</v>
      </c>
      <c r="L201" s="23">
        <v>11961304</v>
      </c>
      <c r="N201" s="43" t="s">
        <v>1148</v>
      </c>
    </row>
    <row r="202" spans="1:27" ht="16.5" x14ac:dyDescent="0.15">
      <c r="A202" s="43" t="s">
        <v>689</v>
      </c>
      <c r="B202" s="43" t="s">
        <v>660</v>
      </c>
      <c r="C202" s="18" t="s">
        <v>589</v>
      </c>
      <c r="D202" s="43" t="s">
        <v>704</v>
      </c>
      <c r="E202" s="43">
        <v>2</v>
      </c>
      <c r="F202" s="43" t="s">
        <v>505</v>
      </c>
      <c r="G202" s="43" t="s">
        <v>725</v>
      </c>
      <c r="H202" s="43" t="s">
        <v>1149</v>
      </c>
      <c r="I202" s="20">
        <v>11760701</v>
      </c>
      <c r="J202" s="20">
        <v>11760702</v>
      </c>
      <c r="K202" s="20">
        <v>11760703</v>
      </c>
      <c r="L202" s="20">
        <v>11760704</v>
      </c>
      <c r="M202" s="20"/>
      <c r="N202" s="20" t="s">
        <v>690</v>
      </c>
    </row>
    <row r="203" spans="1:27" customFormat="1" ht="16.5" x14ac:dyDescent="0.15">
      <c r="A203" s="18" t="s">
        <v>1214</v>
      </c>
      <c r="B203" s="18" t="s">
        <v>1215</v>
      </c>
      <c r="C203" s="18" t="s">
        <v>1216</v>
      </c>
      <c r="D203" s="18" t="s">
        <v>1217</v>
      </c>
      <c r="E203" s="42">
        <v>2</v>
      </c>
      <c r="F203" s="33" t="s">
        <v>480</v>
      </c>
      <c r="G203" s="18" t="s">
        <v>730</v>
      </c>
      <c r="H203" s="59" t="s">
        <v>1218</v>
      </c>
      <c r="I203" s="23">
        <v>11960601</v>
      </c>
      <c r="J203" s="60">
        <v>11960605</v>
      </c>
      <c r="K203" s="23">
        <v>11960602</v>
      </c>
      <c r="L203" s="23">
        <v>11960603</v>
      </c>
      <c r="M203" s="23">
        <v>11960604</v>
      </c>
      <c r="N203" s="61" t="s">
        <v>1219</v>
      </c>
    </row>
    <row r="204" spans="1:27" customFormat="1" ht="16.5" x14ac:dyDescent="0.15">
      <c r="A204" s="18" t="s">
        <v>1220</v>
      </c>
      <c r="B204" s="18" t="s">
        <v>1056</v>
      </c>
      <c r="C204" s="18" t="s">
        <v>1221</v>
      </c>
      <c r="D204" s="18" t="s">
        <v>41</v>
      </c>
      <c r="E204" s="42">
        <v>3</v>
      </c>
      <c r="F204" s="32" t="s">
        <v>489</v>
      </c>
      <c r="G204" s="18" t="s">
        <v>730</v>
      </c>
      <c r="H204" s="59" t="s">
        <v>1222</v>
      </c>
      <c r="I204" s="23">
        <v>11960801</v>
      </c>
      <c r="J204" s="23">
        <v>11960805</v>
      </c>
      <c r="K204" s="23">
        <v>11960802</v>
      </c>
      <c r="L204" s="23">
        <v>11960806</v>
      </c>
      <c r="M204" s="23">
        <v>11960804</v>
      </c>
      <c r="N204" s="61" t="s">
        <v>1223</v>
      </c>
    </row>
    <row r="205" spans="1:27" customFormat="1" ht="16.5" x14ac:dyDescent="0.15">
      <c r="A205" s="18" t="s">
        <v>1224</v>
      </c>
      <c r="B205" s="18" t="s">
        <v>1225</v>
      </c>
      <c r="C205" s="18" t="s">
        <v>1226</v>
      </c>
      <c r="D205" s="18" t="s">
        <v>1217</v>
      </c>
      <c r="E205" s="42">
        <v>2</v>
      </c>
      <c r="F205" s="33" t="s">
        <v>480</v>
      </c>
      <c r="G205" s="18" t="s">
        <v>720</v>
      </c>
      <c r="H205" s="59" t="s">
        <v>1227</v>
      </c>
      <c r="I205" s="23">
        <v>11860201</v>
      </c>
      <c r="J205" s="23">
        <v>11860205</v>
      </c>
      <c r="K205" s="23">
        <v>11860202</v>
      </c>
      <c r="L205" s="23">
        <v>11860203</v>
      </c>
      <c r="M205" s="23">
        <v>11860204</v>
      </c>
      <c r="N205" s="61" t="s">
        <v>1228</v>
      </c>
    </row>
    <row r="206" spans="1:27" customFormat="1" ht="16.5" x14ac:dyDescent="0.15">
      <c r="A206" s="18" t="s">
        <v>1229</v>
      </c>
      <c r="B206" s="18" t="s">
        <v>1230</v>
      </c>
      <c r="C206" s="18" t="s">
        <v>1231</v>
      </c>
      <c r="D206" s="18" t="s">
        <v>41</v>
      </c>
      <c r="E206" s="42">
        <v>3</v>
      </c>
      <c r="F206" s="32" t="s">
        <v>489</v>
      </c>
      <c r="G206" s="18" t="s">
        <v>720</v>
      </c>
      <c r="H206" s="59" t="s">
        <v>1218</v>
      </c>
      <c r="I206" s="23">
        <v>11861101</v>
      </c>
      <c r="J206" s="23">
        <v>11861105</v>
      </c>
      <c r="K206" s="23">
        <v>11861102</v>
      </c>
      <c r="L206" s="23">
        <v>11861103</v>
      </c>
      <c r="M206" s="23">
        <v>11861104</v>
      </c>
      <c r="N206" s="61" t="s">
        <v>1232</v>
      </c>
    </row>
    <row r="207" spans="1:27" customFormat="1" ht="16.5" x14ac:dyDescent="0.15">
      <c r="A207" s="18" t="s">
        <v>1233</v>
      </c>
      <c r="B207" s="18" t="s">
        <v>1234</v>
      </c>
      <c r="C207" s="18" t="s">
        <v>1235</v>
      </c>
      <c r="D207" s="18" t="s">
        <v>1217</v>
      </c>
      <c r="E207" s="42">
        <v>2</v>
      </c>
      <c r="F207" s="33" t="s">
        <v>480</v>
      </c>
      <c r="G207" s="18" t="s">
        <v>50</v>
      </c>
      <c r="H207" s="59" t="s">
        <v>1236</v>
      </c>
      <c r="I207" s="23">
        <v>11760701</v>
      </c>
      <c r="J207" s="23">
        <v>11760705</v>
      </c>
      <c r="K207" s="23">
        <v>11760702</v>
      </c>
      <c r="L207" s="23">
        <v>11760703</v>
      </c>
      <c r="M207" s="23">
        <v>11760704</v>
      </c>
      <c r="N207" s="61" t="s">
        <v>1237</v>
      </c>
    </row>
    <row r="208" spans="1:27" customFormat="1" ht="16.5" x14ac:dyDescent="0.15">
      <c r="A208" s="18" t="s">
        <v>1238</v>
      </c>
      <c r="B208" s="18" t="s">
        <v>1239</v>
      </c>
      <c r="C208" s="18" t="s">
        <v>1240</v>
      </c>
      <c r="D208" s="18" t="s">
        <v>41</v>
      </c>
      <c r="E208" s="42">
        <v>3</v>
      </c>
      <c r="F208" s="32" t="s">
        <v>489</v>
      </c>
      <c r="G208" s="18" t="s">
        <v>50</v>
      </c>
      <c r="H208" s="59" t="s">
        <v>1241</v>
      </c>
      <c r="I208" s="23">
        <v>11760801</v>
      </c>
      <c r="J208" s="23">
        <v>11760805</v>
      </c>
      <c r="K208" s="23">
        <v>11760802</v>
      </c>
      <c r="L208" s="23">
        <v>11760803</v>
      </c>
      <c r="M208" s="23">
        <v>11760804</v>
      </c>
      <c r="N208" s="61" t="s">
        <v>1242</v>
      </c>
    </row>
    <row r="209" spans="1:14" customFormat="1" ht="16.5" x14ac:dyDescent="0.15">
      <c r="A209" s="18" t="s">
        <v>1243</v>
      </c>
      <c r="B209" s="18" t="s">
        <v>498</v>
      </c>
      <c r="C209" s="18" t="s">
        <v>1244</v>
      </c>
      <c r="D209" s="18" t="s">
        <v>41</v>
      </c>
      <c r="E209" s="42">
        <v>2</v>
      </c>
      <c r="F209" s="33" t="s">
        <v>480</v>
      </c>
      <c r="G209" s="33" t="s">
        <v>481</v>
      </c>
      <c r="H209" s="59" t="s">
        <v>803</v>
      </c>
      <c r="I209" s="23">
        <v>11660701</v>
      </c>
      <c r="J209" s="23">
        <v>11660705</v>
      </c>
      <c r="K209" s="23">
        <v>11660702</v>
      </c>
      <c r="L209" s="23">
        <v>11660703</v>
      </c>
      <c r="M209" s="23">
        <v>11660704</v>
      </c>
      <c r="N209" s="61" t="s">
        <v>1245</v>
      </c>
    </row>
    <row r="210" spans="1:14" customFormat="1" ht="16.5" x14ac:dyDescent="0.15">
      <c r="A210" s="18" t="s">
        <v>1246</v>
      </c>
      <c r="B210" s="18" t="s">
        <v>1247</v>
      </c>
      <c r="C210" s="18" t="s">
        <v>1248</v>
      </c>
      <c r="D210" s="18" t="s">
        <v>1217</v>
      </c>
      <c r="E210" s="42">
        <v>3</v>
      </c>
      <c r="F210" s="32" t="s">
        <v>489</v>
      </c>
      <c r="G210" s="33" t="s">
        <v>481</v>
      </c>
      <c r="H210" s="59" t="s">
        <v>1249</v>
      </c>
      <c r="I210" s="23">
        <v>11661101</v>
      </c>
      <c r="J210" s="23">
        <v>11661105</v>
      </c>
      <c r="K210" s="23">
        <v>11661102</v>
      </c>
      <c r="L210" s="23">
        <v>11661103</v>
      </c>
      <c r="M210" s="23">
        <v>11661104</v>
      </c>
      <c r="N210" s="61" t="s">
        <v>1250</v>
      </c>
    </row>
  </sheetData>
  <phoneticPr fontId="3" type="noConversion"/>
  <conditionalFormatting sqref="I168:K168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69:L169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70:L170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68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77:L177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76:L176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78:L178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81 K181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81 L181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82 K182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82 L182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83 K183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83 J183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84 K184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84 L184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85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85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85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85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86 I186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86 L186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88 I188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88 L188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89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89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89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89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90:L190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91 I191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91 J191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96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96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96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97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97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97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97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95 K195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95 L195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98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98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98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98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99 I199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99 J199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03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03:M203 I203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04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04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0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04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0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05:M205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06:M20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07:M207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08:M20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09:M20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0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10:M21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21"/>
  <sheetViews>
    <sheetView workbookViewId="0">
      <selection activeCell="F30" sqref="F30"/>
    </sheetView>
  </sheetViews>
  <sheetFormatPr defaultColWidth="9" defaultRowHeight="16.5" x14ac:dyDescent="0.15"/>
  <cols>
    <col min="1" max="2" width="4.75" style="4" bestFit="1" customWidth="1"/>
    <col min="3" max="3" width="9" style="4"/>
    <col min="4" max="5" width="4.75" style="4" bestFit="1" customWidth="1"/>
    <col min="6" max="6" width="9" style="4"/>
    <col min="7" max="7" width="4.75" style="4" bestFit="1" customWidth="1"/>
    <col min="8" max="8" width="7.125" style="4" bestFit="1" customWidth="1"/>
    <col min="9" max="9" width="9" style="4"/>
    <col min="10" max="10" width="8" style="4" bestFit="1" customWidth="1"/>
    <col min="11" max="11" width="9.875" style="4" bestFit="1" customWidth="1"/>
    <col min="12" max="12" width="9" style="4"/>
    <col min="13" max="13" width="8.75" style="4" bestFit="1" customWidth="1"/>
    <col min="14" max="14" width="8" style="4" bestFit="1" customWidth="1"/>
    <col min="15" max="15" width="8.625" style="4" bestFit="1" customWidth="1"/>
    <col min="16" max="16384" width="9" style="4"/>
  </cols>
  <sheetData>
    <row r="1" spans="1:16" ht="17.25" thickBot="1" x14ac:dyDescent="0.2">
      <c r="A1" s="4" t="s">
        <v>30</v>
      </c>
      <c r="B1" s="4" t="s">
        <v>31</v>
      </c>
      <c r="D1" s="4" t="s">
        <v>52</v>
      </c>
      <c r="E1" s="4" t="s">
        <v>47</v>
      </c>
      <c r="G1" s="4" t="s">
        <v>46</v>
      </c>
      <c r="H1" s="4" t="s">
        <v>47</v>
      </c>
      <c r="J1" s="4" t="s">
        <v>54</v>
      </c>
      <c r="K1" s="4" t="s">
        <v>53</v>
      </c>
      <c r="M1" s="5" t="s">
        <v>98</v>
      </c>
      <c r="N1" s="5" t="s">
        <v>99</v>
      </c>
      <c r="O1" s="5" t="s">
        <v>89</v>
      </c>
      <c r="P1" s="6" t="s">
        <v>238</v>
      </c>
    </row>
    <row r="2" spans="1:16" ht="17.25" thickBot="1" x14ac:dyDescent="0.2">
      <c r="A2" s="4">
        <v>1</v>
      </c>
      <c r="B2" s="4">
        <v>1</v>
      </c>
      <c r="D2" s="4">
        <v>1</v>
      </c>
      <c r="E2" s="4" t="s">
        <v>32</v>
      </c>
      <c r="G2" s="4">
        <v>1</v>
      </c>
      <c r="H2" s="4" t="s">
        <v>48</v>
      </c>
      <c r="J2" s="4">
        <v>1</v>
      </c>
      <c r="K2" s="4" t="s">
        <v>55</v>
      </c>
      <c r="M2" s="2" t="s">
        <v>100</v>
      </c>
      <c r="N2" s="2">
        <v>1</v>
      </c>
      <c r="O2" s="3" t="s">
        <v>96</v>
      </c>
      <c r="P2" s="3">
        <v>0.2</v>
      </c>
    </row>
    <row r="3" spans="1:16" ht="17.25" thickBot="1" x14ac:dyDescent="0.2">
      <c r="A3" s="4">
        <v>2</v>
      </c>
      <c r="B3" s="4">
        <v>2</v>
      </c>
      <c r="D3" s="4">
        <v>2</v>
      </c>
      <c r="E3" s="4" t="s">
        <v>33</v>
      </c>
      <c r="G3" s="4">
        <v>2</v>
      </c>
      <c r="H3" s="4" t="s">
        <v>49</v>
      </c>
      <c r="J3" s="4">
        <v>2</v>
      </c>
      <c r="K3" s="4" t="s">
        <v>56</v>
      </c>
      <c r="M3" s="2" t="s">
        <v>102</v>
      </c>
      <c r="N3" s="2">
        <v>2</v>
      </c>
      <c r="O3" s="3" t="s">
        <v>97</v>
      </c>
      <c r="P3" s="3">
        <v>2</v>
      </c>
    </row>
    <row r="4" spans="1:16" ht="17.25" thickBot="1" x14ac:dyDescent="0.2">
      <c r="A4" s="4">
        <v>3</v>
      </c>
      <c r="B4" s="4">
        <v>2</v>
      </c>
      <c r="D4" s="4">
        <v>3</v>
      </c>
      <c r="E4" s="4" t="s">
        <v>34</v>
      </c>
      <c r="G4" s="4">
        <v>3</v>
      </c>
      <c r="H4" s="4" t="s">
        <v>50</v>
      </c>
      <c r="J4" s="4">
        <v>3</v>
      </c>
      <c r="K4" s="4" t="s">
        <v>57</v>
      </c>
      <c r="M4" s="2" t="s">
        <v>103</v>
      </c>
      <c r="N4" s="2">
        <v>3</v>
      </c>
      <c r="O4" s="3" t="s">
        <v>27</v>
      </c>
      <c r="P4" s="3">
        <v>20</v>
      </c>
    </row>
    <row r="5" spans="1:16" ht="17.25" thickBot="1" x14ac:dyDescent="0.2">
      <c r="A5" s="4">
        <v>4</v>
      </c>
      <c r="B5" s="4">
        <v>3</v>
      </c>
      <c r="D5" s="4">
        <v>4</v>
      </c>
      <c r="E5" s="4" t="s">
        <v>35</v>
      </c>
      <c r="G5" s="4">
        <v>4</v>
      </c>
      <c r="H5" s="4" t="s">
        <v>51</v>
      </c>
      <c r="J5" s="4">
        <v>4</v>
      </c>
      <c r="K5" s="4" t="s">
        <v>58</v>
      </c>
      <c r="M5" s="2" t="s">
        <v>101</v>
      </c>
      <c r="N5" s="2">
        <v>4</v>
      </c>
      <c r="O5" s="3" t="s">
        <v>219</v>
      </c>
      <c r="P5" s="3">
        <v>20</v>
      </c>
    </row>
    <row r="6" spans="1:16" ht="17.25" thickBot="1" x14ac:dyDescent="0.2">
      <c r="A6" s="4">
        <v>5</v>
      </c>
      <c r="B6" s="4">
        <v>3</v>
      </c>
      <c r="J6" s="4">
        <v>5</v>
      </c>
      <c r="K6" s="4" t="s">
        <v>59</v>
      </c>
      <c r="M6" s="2" t="s">
        <v>1209</v>
      </c>
      <c r="N6" s="2">
        <v>5</v>
      </c>
      <c r="O6" s="1"/>
    </row>
    <row r="7" spans="1:16" ht="17.25" thickBot="1" x14ac:dyDescent="0.2">
      <c r="A7" s="4">
        <v>6</v>
      </c>
      <c r="B7" s="4">
        <v>4</v>
      </c>
      <c r="J7" s="4">
        <v>6</v>
      </c>
      <c r="K7" s="4" t="s">
        <v>60</v>
      </c>
      <c r="M7" s="2" t="s">
        <v>214</v>
      </c>
      <c r="N7" s="2">
        <v>6</v>
      </c>
      <c r="O7" s="5" t="s">
        <v>89</v>
      </c>
      <c r="P7" s="5" t="s">
        <v>277</v>
      </c>
    </row>
    <row r="8" spans="1:16" ht="17.25" thickBot="1" x14ac:dyDescent="0.2">
      <c r="A8" s="4">
        <v>7</v>
      </c>
      <c r="B8" s="4">
        <v>4</v>
      </c>
      <c r="M8" s="2" t="s">
        <v>215</v>
      </c>
      <c r="N8" s="2">
        <v>7</v>
      </c>
      <c r="O8" s="3" t="s">
        <v>96</v>
      </c>
      <c r="P8" s="3">
        <f>P2*2.5</f>
        <v>0.5</v>
      </c>
    </row>
    <row r="9" spans="1:16" ht="17.25" thickBot="1" x14ac:dyDescent="0.2">
      <c r="A9" s="4">
        <v>8</v>
      </c>
      <c r="B9" s="4">
        <v>4</v>
      </c>
      <c r="M9" s="2" t="s">
        <v>216</v>
      </c>
      <c r="N9" s="2">
        <v>8</v>
      </c>
      <c r="O9" s="3" t="s">
        <v>97</v>
      </c>
      <c r="P9" s="3">
        <f t="shared" ref="P9:P11" si="0">P3*2.5</f>
        <v>5</v>
      </c>
    </row>
    <row r="10" spans="1:16" ht="17.25" thickBot="1" x14ac:dyDescent="0.2">
      <c r="A10" s="4">
        <v>9</v>
      </c>
      <c r="B10" s="4">
        <v>5</v>
      </c>
      <c r="M10" s="2" t="s">
        <v>217</v>
      </c>
      <c r="N10" s="2">
        <v>9</v>
      </c>
      <c r="O10" s="3" t="s">
        <v>27</v>
      </c>
      <c r="P10" s="3">
        <f t="shared" si="0"/>
        <v>50</v>
      </c>
    </row>
    <row r="11" spans="1:16" ht="17.25" thickBot="1" x14ac:dyDescent="0.2">
      <c r="M11" s="2" t="s">
        <v>1210</v>
      </c>
      <c r="N11" s="2">
        <v>10</v>
      </c>
      <c r="O11" s="3" t="s">
        <v>219</v>
      </c>
      <c r="P11" s="3">
        <f t="shared" si="0"/>
        <v>50</v>
      </c>
    </row>
    <row r="12" spans="1:16" ht="17.25" thickBot="1" x14ac:dyDescent="0.2">
      <c r="M12" s="2" t="s">
        <v>107</v>
      </c>
    </row>
    <row r="13" spans="1:16" ht="17.25" thickBot="1" x14ac:dyDescent="0.2">
      <c r="M13" s="2" t="s">
        <v>108</v>
      </c>
    </row>
    <row r="14" spans="1:16" ht="17.25" thickBot="1" x14ac:dyDescent="0.2">
      <c r="M14" s="2" t="s">
        <v>109</v>
      </c>
    </row>
    <row r="15" spans="1:16" ht="17.25" thickBot="1" x14ac:dyDescent="0.2">
      <c r="M15" s="2" t="s">
        <v>110</v>
      </c>
    </row>
    <row r="16" spans="1:16" ht="17.25" thickBot="1" x14ac:dyDescent="0.2">
      <c r="M16" s="2" t="s">
        <v>1211</v>
      </c>
    </row>
    <row r="17" spans="13:13" ht="17.25" thickBot="1" x14ac:dyDescent="0.2">
      <c r="M17" s="2" t="s">
        <v>263</v>
      </c>
    </row>
    <row r="18" spans="13:13" ht="17.25" thickBot="1" x14ac:dyDescent="0.2">
      <c r="M18" s="2" t="s">
        <v>264</v>
      </c>
    </row>
    <row r="19" spans="13:13" ht="17.25" thickBot="1" x14ac:dyDescent="0.2">
      <c r="M19" s="2" t="s">
        <v>265</v>
      </c>
    </row>
    <row r="20" spans="13:13" ht="17.25" thickBot="1" x14ac:dyDescent="0.2">
      <c r="M20" s="2" t="s">
        <v>266</v>
      </c>
    </row>
    <row r="21" spans="13:13" ht="17.25" thickBot="1" x14ac:dyDescent="0.2">
      <c r="M21" s="2" t="s">
        <v>1212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6</vt:i4>
      </vt:variant>
    </vt:vector>
  </HeadingPairs>
  <TitlesOfParts>
    <vt:vector size="9" baseType="lpstr">
      <vt:lpstr>角色</vt:lpstr>
      <vt:lpstr>怪物模板</vt:lpstr>
      <vt:lpstr>辅助表</vt:lpstr>
      <vt:lpstr>怪物阶层</vt:lpstr>
      <vt:lpstr>关卡类型</vt:lpstr>
      <vt:lpstr>关卡难度</vt:lpstr>
      <vt:lpstr>命魂</vt:lpstr>
      <vt:lpstr>命能</vt:lpstr>
      <vt:lpstr>模板表头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2016-10-17T12:15:03Z</dcterms:modified>
</cp:coreProperties>
</file>