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loc\"/>
    </mc:Choice>
  </mc:AlternateContent>
  <bookViews>
    <workbookView xWindow="0" yWindow="0" windowWidth="19440" windowHeight="8175" tabRatio="513" activeTab="3"/>
  </bookViews>
  <sheets>
    <sheet name="效果" sheetId="2" r:id="rId1"/>
    <sheet name="buff" sheetId="3" r:id="rId2"/>
    <sheet name="mod" sheetId="5" r:id="rId3"/>
    <sheet name="skill.talent(结算)" sheetId="8" r:id="rId4"/>
    <sheet name="描述" sheetId="7" r:id="rId5"/>
  </sheets>
  <externalReferences>
    <externalReference r:id="rId6"/>
  </externalReferences>
  <definedNames>
    <definedName name="_xlnm._FilterDatabase" localSheetId="1" hidden="1">buff!$A$2:$N$195</definedName>
    <definedName name="_xlnm._FilterDatabase" localSheetId="2" hidden="1">mod!$A$1:$Q$1</definedName>
    <definedName name="_xlnm._FilterDatabase" localSheetId="0" hidden="1">效果!$A$2:$V$54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4" i="8" l="1"/>
  <c r="R425" i="8" s="1"/>
  <c r="R426" i="8" s="1"/>
  <c r="R427" i="8" s="1"/>
  <c r="R428" i="8" s="1"/>
  <c r="R429" i="8" s="1"/>
  <c r="P464" i="7" l="1"/>
  <c r="O464" i="7"/>
  <c r="N464" i="7"/>
  <c r="M464" i="7"/>
  <c r="L464" i="7"/>
  <c r="K464" i="7"/>
  <c r="J464" i="7"/>
  <c r="I464" i="7"/>
  <c r="H464" i="7"/>
  <c r="P463" i="7"/>
  <c r="O463" i="7"/>
  <c r="N463" i="7"/>
  <c r="M463" i="7"/>
  <c r="L463" i="7"/>
  <c r="K463" i="7"/>
  <c r="J463" i="7"/>
  <c r="I463" i="7"/>
  <c r="H463" i="7"/>
  <c r="P462" i="7"/>
  <c r="O462" i="7"/>
  <c r="N462" i="7"/>
  <c r="M462" i="7"/>
  <c r="L462" i="7"/>
  <c r="K462" i="7"/>
  <c r="J462" i="7"/>
  <c r="I462" i="7"/>
  <c r="H462" i="7"/>
  <c r="P461" i="7"/>
  <c r="O461" i="7"/>
  <c r="N461" i="7"/>
  <c r="M461" i="7"/>
  <c r="L461" i="7"/>
  <c r="K461" i="7"/>
  <c r="J461" i="7"/>
  <c r="I461" i="7"/>
  <c r="H461" i="7"/>
  <c r="P460" i="7"/>
  <c r="O460" i="7"/>
  <c r="N460" i="7"/>
  <c r="M460" i="7"/>
  <c r="L460" i="7"/>
  <c r="K460" i="7"/>
  <c r="J460" i="7"/>
  <c r="I460" i="7"/>
  <c r="H460" i="7"/>
  <c r="P459" i="7"/>
  <c r="O459" i="7"/>
  <c r="N459" i="7"/>
  <c r="M459" i="7"/>
  <c r="L459" i="7"/>
  <c r="K459" i="7"/>
  <c r="J459" i="7"/>
  <c r="I459" i="7"/>
  <c r="H459" i="7"/>
  <c r="P458" i="7"/>
  <c r="O458" i="7"/>
  <c r="N458" i="7"/>
  <c r="M458" i="7"/>
  <c r="L458" i="7"/>
  <c r="K458" i="7"/>
  <c r="J458" i="7"/>
  <c r="I458" i="7"/>
  <c r="H458" i="7"/>
  <c r="R431" i="8"/>
  <c r="R438" i="8" s="1"/>
  <c r="G459" i="7" s="1"/>
  <c r="R430" i="8"/>
  <c r="R437" i="8" s="1"/>
  <c r="G458" i="7" s="1"/>
  <c r="S437" i="8" l="1"/>
  <c r="S438" i="8"/>
  <c r="R436" i="8"/>
  <c r="R443" i="8" s="1"/>
  <c r="G464" i="7" s="1"/>
  <c r="R434" i="8" l="1"/>
  <c r="R441" i="8" s="1"/>
  <c r="G462" i="7" s="1"/>
  <c r="R435" i="8"/>
  <c r="R442" i="8" s="1"/>
  <c r="G463" i="7" s="1"/>
  <c r="R432" i="8"/>
  <c r="R439" i="8" s="1"/>
  <c r="R433" i="8"/>
  <c r="R440" i="8" s="1"/>
  <c r="S441" i="8" l="1"/>
  <c r="G461" i="7"/>
  <c r="S440" i="8"/>
  <c r="G460" i="7"/>
  <c r="S439" i="8"/>
  <c r="S442" i="8"/>
  <c r="S443" i="8"/>
  <c r="S430" i="8" l="1"/>
  <c r="S423" i="8"/>
  <c r="S431" i="8" l="1"/>
  <c r="S424" i="8"/>
  <c r="G541" i="7"/>
  <c r="G540" i="7"/>
  <c r="G539" i="7"/>
  <c r="G538" i="7"/>
  <c r="G537" i="7"/>
  <c r="G536" i="7"/>
  <c r="G535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26" i="7"/>
  <c r="G625" i="7"/>
  <c r="G624" i="7"/>
  <c r="G623" i="7"/>
  <c r="G622" i="7"/>
  <c r="G621" i="7"/>
  <c r="G620" i="7"/>
  <c r="G619" i="7"/>
  <c r="G613" i="7"/>
  <c r="G614" i="7"/>
  <c r="G615" i="7"/>
  <c r="G616" i="7"/>
  <c r="G617" i="7"/>
  <c r="G618" i="7"/>
  <c r="G612" i="7"/>
  <c r="G592" i="7"/>
  <c r="G593" i="7"/>
  <c r="G594" i="7"/>
  <c r="G595" i="7"/>
  <c r="G596" i="7"/>
  <c r="G597" i="7"/>
  <c r="G591" i="7"/>
  <c r="G611" i="7"/>
  <c r="G610" i="7"/>
  <c r="G609" i="7"/>
  <c r="G608" i="7"/>
  <c r="G607" i="7"/>
  <c r="G606" i="7"/>
  <c r="G605" i="7"/>
  <c r="G604" i="7"/>
  <c r="P625" i="7"/>
  <c r="O625" i="7"/>
  <c r="N625" i="7"/>
  <c r="M625" i="7"/>
  <c r="L625" i="7"/>
  <c r="K625" i="7"/>
  <c r="J625" i="7"/>
  <c r="I625" i="7"/>
  <c r="H625" i="7"/>
  <c r="P624" i="7"/>
  <c r="O624" i="7"/>
  <c r="N624" i="7"/>
  <c r="M624" i="7"/>
  <c r="L624" i="7"/>
  <c r="K624" i="7"/>
  <c r="J624" i="7"/>
  <c r="I624" i="7"/>
  <c r="H624" i="7"/>
  <c r="P623" i="7"/>
  <c r="O623" i="7"/>
  <c r="N623" i="7"/>
  <c r="M623" i="7"/>
  <c r="L623" i="7"/>
  <c r="K623" i="7"/>
  <c r="J623" i="7"/>
  <c r="I623" i="7"/>
  <c r="H623" i="7"/>
  <c r="P622" i="7"/>
  <c r="O622" i="7"/>
  <c r="N622" i="7"/>
  <c r="M622" i="7"/>
  <c r="L622" i="7"/>
  <c r="K622" i="7"/>
  <c r="J622" i="7"/>
  <c r="I622" i="7"/>
  <c r="H622" i="7"/>
  <c r="P621" i="7"/>
  <c r="O621" i="7"/>
  <c r="N621" i="7"/>
  <c r="M621" i="7"/>
  <c r="L621" i="7"/>
  <c r="K621" i="7"/>
  <c r="J621" i="7"/>
  <c r="I621" i="7"/>
  <c r="H621" i="7"/>
  <c r="P620" i="7"/>
  <c r="O620" i="7"/>
  <c r="N620" i="7"/>
  <c r="M620" i="7"/>
  <c r="L620" i="7"/>
  <c r="K620" i="7"/>
  <c r="J620" i="7"/>
  <c r="I620" i="7"/>
  <c r="H620" i="7"/>
  <c r="P619" i="7"/>
  <c r="O619" i="7"/>
  <c r="N619" i="7"/>
  <c r="M619" i="7"/>
  <c r="L619" i="7"/>
  <c r="K619" i="7"/>
  <c r="J619" i="7"/>
  <c r="I619" i="7"/>
  <c r="H619" i="7"/>
  <c r="P618" i="7"/>
  <c r="O618" i="7"/>
  <c r="N618" i="7"/>
  <c r="M618" i="7"/>
  <c r="L618" i="7"/>
  <c r="K618" i="7"/>
  <c r="J618" i="7"/>
  <c r="I618" i="7"/>
  <c r="H618" i="7"/>
  <c r="P617" i="7"/>
  <c r="O617" i="7"/>
  <c r="N617" i="7"/>
  <c r="M617" i="7"/>
  <c r="L617" i="7"/>
  <c r="K617" i="7"/>
  <c r="J617" i="7"/>
  <c r="I617" i="7"/>
  <c r="H617" i="7"/>
  <c r="P616" i="7"/>
  <c r="O616" i="7"/>
  <c r="N616" i="7"/>
  <c r="M616" i="7"/>
  <c r="L616" i="7"/>
  <c r="K616" i="7"/>
  <c r="J616" i="7"/>
  <c r="I616" i="7"/>
  <c r="H616" i="7"/>
  <c r="P615" i="7"/>
  <c r="O615" i="7"/>
  <c r="N615" i="7"/>
  <c r="M615" i="7"/>
  <c r="L615" i="7"/>
  <c r="K615" i="7"/>
  <c r="J615" i="7"/>
  <c r="I615" i="7"/>
  <c r="H615" i="7"/>
  <c r="P614" i="7"/>
  <c r="O614" i="7"/>
  <c r="N614" i="7"/>
  <c r="M614" i="7"/>
  <c r="L614" i="7"/>
  <c r="K614" i="7"/>
  <c r="J614" i="7"/>
  <c r="I614" i="7"/>
  <c r="H614" i="7"/>
  <c r="P613" i="7"/>
  <c r="O613" i="7"/>
  <c r="N613" i="7"/>
  <c r="M613" i="7"/>
  <c r="L613" i="7"/>
  <c r="K613" i="7"/>
  <c r="J613" i="7"/>
  <c r="I613" i="7"/>
  <c r="H613" i="7"/>
  <c r="P612" i="7"/>
  <c r="O612" i="7"/>
  <c r="N612" i="7"/>
  <c r="M612" i="7"/>
  <c r="L612" i="7"/>
  <c r="K612" i="7"/>
  <c r="J612" i="7"/>
  <c r="I612" i="7"/>
  <c r="H612" i="7"/>
  <c r="P611" i="7"/>
  <c r="O611" i="7"/>
  <c r="N611" i="7"/>
  <c r="M611" i="7"/>
  <c r="L611" i="7"/>
  <c r="K611" i="7"/>
  <c r="J611" i="7"/>
  <c r="I611" i="7"/>
  <c r="H611" i="7"/>
  <c r="P610" i="7"/>
  <c r="O610" i="7"/>
  <c r="N610" i="7"/>
  <c r="M610" i="7"/>
  <c r="L610" i="7"/>
  <c r="K610" i="7"/>
  <c r="J610" i="7"/>
  <c r="I610" i="7"/>
  <c r="H610" i="7"/>
  <c r="P609" i="7"/>
  <c r="O609" i="7"/>
  <c r="N609" i="7"/>
  <c r="M609" i="7"/>
  <c r="L609" i="7"/>
  <c r="K609" i="7"/>
  <c r="J609" i="7"/>
  <c r="I609" i="7"/>
  <c r="H609" i="7"/>
  <c r="P608" i="7"/>
  <c r="O608" i="7"/>
  <c r="N608" i="7"/>
  <c r="M608" i="7"/>
  <c r="L608" i="7"/>
  <c r="K608" i="7"/>
  <c r="J608" i="7"/>
  <c r="I608" i="7"/>
  <c r="H608" i="7"/>
  <c r="P607" i="7"/>
  <c r="O607" i="7"/>
  <c r="N607" i="7"/>
  <c r="M607" i="7"/>
  <c r="L607" i="7"/>
  <c r="K607" i="7"/>
  <c r="J607" i="7"/>
  <c r="I607" i="7"/>
  <c r="H607" i="7"/>
  <c r="P606" i="7"/>
  <c r="O606" i="7"/>
  <c r="N606" i="7"/>
  <c r="M606" i="7"/>
  <c r="L606" i="7"/>
  <c r="K606" i="7"/>
  <c r="J606" i="7"/>
  <c r="I606" i="7"/>
  <c r="H606" i="7"/>
  <c r="P605" i="7"/>
  <c r="O605" i="7"/>
  <c r="N605" i="7"/>
  <c r="M605" i="7"/>
  <c r="L605" i="7"/>
  <c r="K605" i="7"/>
  <c r="J605" i="7"/>
  <c r="I605" i="7"/>
  <c r="H605" i="7"/>
  <c r="G599" i="7"/>
  <c r="G600" i="7"/>
  <c r="G601" i="7"/>
  <c r="G602" i="7"/>
  <c r="G603" i="7"/>
  <c r="G598" i="7"/>
  <c r="M604" i="7"/>
  <c r="G492" i="7"/>
  <c r="G491" i="7"/>
  <c r="G490" i="7"/>
  <c r="G489" i="7"/>
  <c r="G488" i="7"/>
  <c r="G487" i="7"/>
  <c r="G486" i="7"/>
  <c r="G478" i="7"/>
  <c r="G477" i="7"/>
  <c r="G476" i="7"/>
  <c r="G475" i="7"/>
  <c r="G474" i="7"/>
  <c r="G473" i="7"/>
  <c r="G472" i="7"/>
  <c r="P604" i="7"/>
  <c r="O604" i="7"/>
  <c r="N604" i="7"/>
  <c r="L604" i="7"/>
  <c r="K604" i="7"/>
  <c r="J604" i="7"/>
  <c r="I604" i="7"/>
  <c r="H604" i="7"/>
  <c r="P603" i="7"/>
  <c r="O603" i="7"/>
  <c r="N603" i="7"/>
  <c r="M603" i="7"/>
  <c r="L603" i="7"/>
  <c r="K603" i="7"/>
  <c r="J603" i="7"/>
  <c r="I603" i="7"/>
  <c r="H603" i="7"/>
  <c r="P602" i="7"/>
  <c r="O602" i="7"/>
  <c r="N602" i="7"/>
  <c r="M602" i="7"/>
  <c r="L602" i="7"/>
  <c r="K602" i="7"/>
  <c r="J602" i="7"/>
  <c r="I602" i="7"/>
  <c r="H602" i="7"/>
  <c r="P601" i="7"/>
  <c r="O601" i="7"/>
  <c r="N601" i="7"/>
  <c r="M601" i="7"/>
  <c r="L601" i="7"/>
  <c r="K601" i="7"/>
  <c r="J601" i="7"/>
  <c r="I601" i="7"/>
  <c r="H601" i="7"/>
  <c r="P600" i="7"/>
  <c r="O600" i="7"/>
  <c r="N600" i="7"/>
  <c r="M600" i="7"/>
  <c r="L600" i="7"/>
  <c r="K600" i="7"/>
  <c r="J600" i="7"/>
  <c r="I600" i="7"/>
  <c r="H600" i="7"/>
  <c r="P599" i="7"/>
  <c r="O599" i="7"/>
  <c r="N599" i="7"/>
  <c r="M599" i="7"/>
  <c r="L599" i="7"/>
  <c r="K599" i="7"/>
  <c r="J599" i="7"/>
  <c r="I599" i="7"/>
  <c r="H599" i="7"/>
  <c r="P598" i="7"/>
  <c r="O598" i="7"/>
  <c r="N598" i="7"/>
  <c r="M598" i="7"/>
  <c r="L598" i="7"/>
  <c r="K598" i="7"/>
  <c r="J598" i="7"/>
  <c r="I598" i="7"/>
  <c r="H598" i="7"/>
  <c r="P597" i="7"/>
  <c r="O597" i="7"/>
  <c r="N597" i="7"/>
  <c r="M597" i="7"/>
  <c r="L597" i="7"/>
  <c r="K597" i="7"/>
  <c r="J597" i="7"/>
  <c r="I597" i="7"/>
  <c r="H597" i="7"/>
  <c r="P596" i="7"/>
  <c r="O596" i="7"/>
  <c r="N596" i="7"/>
  <c r="M596" i="7"/>
  <c r="L596" i="7"/>
  <c r="K596" i="7"/>
  <c r="J596" i="7"/>
  <c r="I596" i="7"/>
  <c r="H596" i="7"/>
  <c r="P595" i="7"/>
  <c r="O595" i="7"/>
  <c r="N595" i="7"/>
  <c r="M595" i="7"/>
  <c r="L595" i="7"/>
  <c r="K595" i="7"/>
  <c r="J595" i="7"/>
  <c r="I595" i="7"/>
  <c r="H595" i="7"/>
  <c r="P594" i="7"/>
  <c r="O594" i="7"/>
  <c r="N594" i="7"/>
  <c r="M594" i="7"/>
  <c r="L594" i="7"/>
  <c r="K594" i="7"/>
  <c r="J594" i="7"/>
  <c r="I594" i="7"/>
  <c r="H594" i="7"/>
  <c r="P593" i="7"/>
  <c r="O593" i="7"/>
  <c r="N593" i="7"/>
  <c r="M593" i="7"/>
  <c r="L593" i="7"/>
  <c r="K593" i="7"/>
  <c r="J593" i="7"/>
  <c r="I593" i="7"/>
  <c r="H593" i="7"/>
  <c r="P592" i="7"/>
  <c r="O592" i="7"/>
  <c r="N592" i="7"/>
  <c r="M592" i="7"/>
  <c r="L592" i="7"/>
  <c r="K592" i="7"/>
  <c r="J592" i="7"/>
  <c r="I592" i="7"/>
  <c r="H592" i="7"/>
  <c r="P591" i="7"/>
  <c r="O591" i="7"/>
  <c r="N591" i="7"/>
  <c r="M591" i="7"/>
  <c r="L591" i="7"/>
  <c r="K591" i="7"/>
  <c r="J591" i="7"/>
  <c r="I591" i="7"/>
  <c r="H591" i="7"/>
  <c r="G99" i="7"/>
  <c r="G95" i="7"/>
  <c r="G96" i="7"/>
  <c r="G97" i="7"/>
  <c r="G577" i="7"/>
  <c r="G583" i="7"/>
  <c r="G582" i="7"/>
  <c r="G581" i="7"/>
  <c r="G580" i="7"/>
  <c r="G579" i="7"/>
  <c r="G578" i="7"/>
  <c r="G584" i="7"/>
  <c r="G585" i="7"/>
  <c r="G586" i="7"/>
  <c r="G588" i="7"/>
  <c r="G439" i="7"/>
  <c r="G442" i="7"/>
  <c r="G443" i="7"/>
  <c r="G383" i="7"/>
  <c r="G385" i="7"/>
  <c r="G387" i="7"/>
  <c r="G564" i="7"/>
  <c r="G565" i="7"/>
  <c r="G567" i="7"/>
  <c r="G568" i="7"/>
  <c r="G569" i="7"/>
  <c r="G563" i="7"/>
  <c r="G452" i="7"/>
  <c r="G451" i="7"/>
  <c r="G445" i="7"/>
  <c r="G446" i="7"/>
  <c r="E78" i="3"/>
  <c r="G433" i="7" s="1"/>
  <c r="E76" i="3"/>
  <c r="G428" i="7" s="1"/>
  <c r="E74" i="3"/>
  <c r="G420" i="7"/>
  <c r="G403" i="7"/>
  <c r="G404" i="7"/>
  <c r="G406" i="7"/>
  <c r="G408" i="7"/>
  <c r="G402" i="7"/>
  <c r="G291" i="7"/>
  <c r="G293" i="7"/>
  <c r="G294" i="7"/>
  <c r="G295" i="7"/>
  <c r="G290" i="7"/>
  <c r="G278" i="7"/>
  <c r="G280" i="7"/>
  <c r="G281" i="7"/>
  <c r="G276" i="7"/>
  <c r="G270" i="7"/>
  <c r="G272" i="7"/>
  <c r="G273" i="7"/>
  <c r="G269" i="7"/>
  <c r="G90" i="7"/>
  <c r="G92" i="7"/>
  <c r="G87" i="7"/>
  <c r="G83" i="7"/>
  <c r="G84" i="7"/>
  <c r="G85" i="7"/>
  <c r="G75" i="7"/>
  <c r="G76" i="7"/>
  <c r="G77" i="7"/>
  <c r="G78" i="7"/>
  <c r="G73" i="7"/>
  <c r="G47" i="7"/>
  <c r="G45" i="7"/>
  <c r="G310" i="7"/>
  <c r="G481" i="7"/>
  <c r="G313" i="7"/>
  <c r="G317" i="7"/>
  <c r="G318" i="7"/>
  <c r="G304" i="7"/>
  <c r="G305" i="7"/>
  <c r="G306" i="7"/>
  <c r="G307" i="7"/>
  <c r="G308" i="7"/>
  <c r="G309" i="7"/>
  <c r="G158" i="7"/>
  <c r="G159" i="7"/>
  <c r="G160" i="7"/>
  <c r="G161" i="7"/>
  <c r="G163" i="7"/>
  <c r="G157" i="7"/>
  <c r="G151" i="7"/>
  <c r="G152" i="7"/>
  <c r="G153" i="7"/>
  <c r="G154" i="7"/>
  <c r="G155" i="7"/>
  <c r="G156" i="7"/>
  <c r="G150" i="7"/>
  <c r="G133" i="7"/>
  <c r="G129" i="7"/>
  <c r="G169" i="7"/>
  <c r="G162" i="7"/>
  <c r="G483" i="7"/>
  <c r="G303" i="7"/>
  <c r="G315" i="7"/>
  <c r="G311" i="7"/>
  <c r="G314" i="7"/>
  <c r="G316" i="7"/>
  <c r="G312" i="7"/>
  <c r="G145" i="7"/>
  <c r="G135" i="7"/>
  <c r="G131" i="7"/>
  <c r="G148" i="7"/>
  <c r="G144" i="7"/>
  <c r="G168" i="7"/>
  <c r="G323" i="7"/>
  <c r="G149" i="7"/>
  <c r="G134" i="7"/>
  <c r="G130" i="7"/>
  <c r="G147" i="7"/>
  <c r="G165" i="7"/>
  <c r="G321" i="7"/>
  <c r="G132" i="7"/>
  <c r="G141" i="7"/>
  <c r="G143" i="7"/>
  <c r="G146" i="7"/>
  <c r="G319" i="7"/>
  <c r="G485" i="7"/>
  <c r="G176" i="7"/>
  <c r="G484" i="7"/>
  <c r="G480" i="7"/>
  <c r="G167" i="7"/>
  <c r="G164" i="7"/>
  <c r="G324" i="7"/>
  <c r="G320" i="7"/>
  <c r="G166" i="7"/>
  <c r="G482" i="7"/>
  <c r="G170" i="7"/>
  <c r="G322" i="7"/>
  <c r="G325" i="7"/>
  <c r="G479" i="7"/>
  <c r="G328" i="7"/>
  <c r="G330" i="7"/>
  <c r="G297" i="7"/>
  <c r="G298" i="7"/>
  <c r="G299" i="7"/>
  <c r="G301" i="7"/>
  <c r="G300" i="7"/>
  <c r="G302" i="7"/>
  <c r="G136" i="7"/>
  <c r="G138" i="7"/>
  <c r="G172" i="7"/>
  <c r="G140" i="7"/>
  <c r="G175" i="7"/>
  <c r="G142" i="7"/>
  <c r="G139" i="7"/>
  <c r="G326" i="7"/>
  <c r="G137" i="7"/>
  <c r="G177" i="7"/>
  <c r="G179" i="7"/>
  <c r="G335" i="7"/>
  <c r="G332" i="7"/>
  <c r="G173" i="7"/>
  <c r="G499" i="7"/>
  <c r="G331" i="7"/>
  <c r="G171" i="7"/>
  <c r="G495" i="7"/>
  <c r="G329" i="7"/>
  <c r="G337" i="7"/>
  <c r="G174" i="7"/>
  <c r="G183" i="7"/>
  <c r="G327" i="7"/>
  <c r="G497" i="7"/>
  <c r="G182" i="7"/>
  <c r="G333" i="7"/>
  <c r="G344" i="7"/>
  <c r="G336" i="7"/>
  <c r="G178" i="7"/>
  <c r="G493" i="7"/>
  <c r="G184" i="7"/>
  <c r="G190" i="7"/>
  <c r="G180" i="7"/>
  <c r="G494" i="7"/>
  <c r="G334" i="7"/>
  <c r="G181" i="7"/>
  <c r="G498" i="7"/>
  <c r="G338" i="7"/>
  <c r="G496" i="7"/>
  <c r="G339" i="7"/>
  <c r="G342" i="7"/>
  <c r="G186" i="7"/>
  <c r="G189" i="7"/>
  <c r="G340" i="7"/>
  <c r="G188" i="7"/>
  <c r="G185" i="7"/>
  <c r="G187" i="7"/>
  <c r="G351" i="7"/>
  <c r="G349" i="7"/>
  <c r="G197" i="7"/>
  <c r="G193" i="7"/>
  <c r="G341" i="7"/>
  <c r="G343" i="7"/>
  <c r="G346" i="7"/>
  <c r="G345" i="7"/>
  <c r="G191" i="7"/>
  <c r="H267" i="7"/>
  <c r="G196" i="7"/>
  <c r="G347" i="7"/>
  <c r="G198" i="7"/>
  <c r="G352" i="7"/>
  <c r="G400" i="7"/>
  <c r="G194" i="7"/>
  <c r="G395" i="7"/>
  <c r="G350" i="7"/>
  <c r="G195" i="7"/>
  <c r="G200" i="7"/>
  <c r="G348" i="7"/>
  <c r="G204" i="7"/>
  <c r="G398" i="7"/>
  <c r="G192" i="7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N273" i="7"/>
  <c r="O273" i="7"/>
  <c r="P273" i="7"/>
  <c r="N274" i="7"/>
  <c r="O274" i="7"/>
  <c r="P274" i="7"/>
  <c r="N275" i="7"/>
  <c r="O275" i="7"/>
  <c r="P275" i="7"/>
  <c r="N276" i="7"/>
  <c r="O276" i="7"/>
  <c r="P276" i="7"/>
  <c r="N277" i="7"/>
  <c r="O277" i="7"/>
  <c r="P277" i="7"/>
  <c r="N278" i="7"/>
  <c r="O278" i="7"/>
  <c r="P278" i="7"/>
  <c r="N279" i="7"/>
  <c r="O279" i="7"/>
  <c r="P279" i="7"/>
  <c r="N280" i="7"/>
  <c r="O280" i="7"/>
  <c r="P280" i="7"/>
  <c r="N281" i="7"/>
  <c r="O281" i="7"/>
  <c r="P281" i="7"/>
  <c r="N282" i="7"/>
  <c r="O282" i="7"/>
  <c r="P282" i="7"/>
  <c r="N283" i="7"/>
  <c r="O283" i="7"/>
  <c r="P283" i="7"/>
  <c r="N284" i="7"/>
  <c r="O284" i="7"/>
  <c r="P284" i="7"/>
  <c r="N285" i="7"/>
  <c r="O285" i="7"/>
  <c r="P285" i="7"/>
  <c r="N286" i="7"/>
  <c r="O286" i="7"/>
  <c r="P286" i="7"/>
  <c r="N287" i="7"/>
  <c r="O287" i="7"/>
  <c r="P287" i="7"/>
  <c r="N288" i="7"/>
  <c r="O288" i="7"/>
  <c r="P288" i="7"/>
  <c r="N289" i="7"/>
  <c r="O289" i="7"/>
  <c r="P289" i="7"/>
  <c r="N290" i="7"/>
  <c r="O290" i="7"/>
  <c r="P290" i="7"/>
  <c r="N291" i="7"/>
  <c r="O291" i="7"/>
  <c r="P291" i="7"/>
  <c r="N292" i="7"/>
  <c r="O292" i="7"/>
  <c r="P292" i="7"/>
  <c r="N293" i="7"/>
  <c r="O293" i="7"/>
  <c r="P293" i="7"/>
  <c r="N294" i="7"/>
  <c r="O294" i="7"/>
  <c r="P294" i="7"/>
  <c r="N295" i="7"/>
  <c r="O295" i="7"/>
  <c r="P295" i="7"/>
  <c r="N296" i="7"/>
  <c r="O296" i="7"/>
  <c r="P296" i="7"/>
  <c r="N297" i="7"/>
  <c r="O297" i="7"/>
  <c r="P297" i="7"/>
  <c r="N298" i="7"/>
  <c r="O298" i="7"/>
  <c r="P298" i="7"/>
  <c r="N299" i="7"/>
  <c r="O299" i="7"/>
  <c r="P299" i="7"/>
  <c r="N300" i="7"/>
  <c r="O300" i="7"/>
  <c r="P300" i="7"/>
  <c r="N301" i="7"/>
  <c r="O301" i="7"/>
  <c r="P301" i="7"/>
  <c r="N302" i="7"/>
  <c r="O302" i="7"/>
  <c r="P302" i="7"/>
  <c r="N303" i="7"/>
  <c r="O303" i="7"/>
  <c r="P303" i="7"/>
  <c r="N304" i="7"/>
  <c r="O304" i="7"/>
  <c r="P304" i="7"/>
  <c r="N305" i="7"/>
  <c r="O305" i="7"/>
  <c r="P305" i="7"/>
  <c r="N306" i="7"/>
  <c r="O306" i="7"/>
  <c r="P306" i="7"/>
  <c r="N307" i="7"/>
  <c r="O307" i="7"/>
  <c r="P307" i="7"/>
  <c r="N308" i="7"/>
  <c r="O308" i="7"/>
  <c r="P308" i="7"/>
  <c r="N309" i="7"/>
  <c r="O309" i="7"/>
  <c r="P309" i="7"/>
  <c r="N310" i="7"/>
  <c r="O310" i="7"/>
  <c r="P310" i="7"/>
  <c r="N311" i="7"/>
  <c r="O311" i="7"/>
  <c r="P311" i="7"/>
  <c r="N312" i="7"/>
  <c r="O312" i="7"/>
  <c r="P312" i="7"/>
  <c r="N313" i="7"/>
  <c r="O313" i="7"/>
  <c r="P313" i="7"/>
  <c r="N314" i="7"/>
  <c r="O314" i="7"/>
  <c r="P314" i="7"/>
  <c r="N315" i="7"/>
  <c r="O315" i="7"/>
  <c r="P315" i="7"/>
  <c r="N316" i="7"/>
  <c r="O316" i="7"/>
  <c r="P316" i="7"/>
  <c r="N317" i="7"/>
  <c r="O317" i="7"/>
  <c r="P317" i="7"/>
  <c r="N318" i="7"/>
  <c r="O318" i="7"/>
  <c r="P318" i="7"/>
  <c r="N319" i="7"/>
  <c r="O319" i="7"/>
  <c r="P319" i="7"/>
  <c r="N320" i="7"/>
  <c r="O320" i="7"/>
  <c r="P320" i="7"/>
  <c r="N321" i="7"/>
  <c r="O321" i="7"/>
  <c r="P321" i="7"/>
  <c r="N322" i="7"/>
  <c r="O322" i="7"/>
  <c r="P322" i="7"/>
  <c r="N323" i="7"/>
  <c r="O323" i="7"/>
  <c r="P323" i="7"/>
  <c r="N324" i="7"/>
  <c r="O324" i="7"/>
  <c r="P324" i="7"/>
  <c r="N325" i="7"/>
  <c r="O325" i="7"/>
  <c r="P325" i="7"/>
  <c r="N326" i="7"/>
  <c r="O326" i="7"/>
  <c r="P326" i="7"/>
  <c r="N327" i="7"/>
  <c r="O327" i="7"/>
  <c r="P327" i="7"/>
  <c r="N328" i="7"/>
  <c r="O328" i="7"/>
  <c r="P328" i="7"/>
  <c r="N329" i="7"/>
  <c r="O329" i="7"/>
  <c r="P329" i="7"/>
  <c r="N330" i="7"/>
  <c r="O330" i="7"/>
  <c r="P330" i="7"/>
  <c r="N331" i="7"/>
  <c r="O331" i="7"/>
  <c r="P331" i="7"/>
  <c r="N332" i="7"/>
  <c r="O332" i="7"/>
  <c r="P332" i="7"/>
  <c r="N333" i="7"/>
  <c r="O333" i="7"/>
  <c r="P333" i="7"/>
  <c r="N334" i="7"/>
  <c r="O334" i="7"/>
  <c r="P334" i="7"/>
  <c r="N335" i="7"/>
  <c r="O335" i="7"/>
  <c r="P335" i="7"/>
  <c r="N336" i="7"/>
  <c r="O336" i="7"/>
  <c r="P336" i="7"/>
  <c r="N337" i="7"/>
  <c r="O337" i="7"/>
  <c r="P337" i="7"/>
  <c r="N338" i="7"/>
  <c r="O338" i="7"/>
  <c r="P338" i="7"/>
  <c r="N339" i="7"/>
  <c r="O339" i="7"/>
  <c r="P339" i="7"/>
  <c r="N340" i="7"/>
  <c r="O340" i="7"/>
  <c r="P340" i="7"/>
  <c r="N341" i="7"/>
  <c r="O341" i="7"/>
  <c r="P341" i="7"/>
  <c r="N342" i="7"/>
  <c r="O342" i="7"/>
  <c r="P342" i="7"/>
  <c r="N343" i="7"/>
  <c r="O343" i="7"/>
  <c r="P343" i="7"/>
  <c r="N344" i="7"/>
  <c r="O344" i="7"/>
  <c r="P344" i="7"/>
  <c r="N345" i="7"/>
  <c r="O345" i="7"/>
  <c r="P345" i="7"/>
  <c r="N346" i="7"/>
  <c r="O346" i="7"/>
  <c r="P346" i="7"/>
  <c r="N347" i="7"/>
  <c r="O347" i="7"/>
  <c r="P347" i="7"/>
  <c r="N348" i="7"/>
  <c r="O348" i="7"/>
  <c r="P348" i="7"/>
  <c r="N349" i="7"/>
  <c r="O349" i="7"/>
  <c r="P349" i="7"/>
  <c r="N350" i="7"/>
  <c r="O350" i="7"/>
  <c r="P350" i="7"/>
  <c r="N351" i="7"/>
  <c r="O351" i="7"/>
  <c r="P351" i="7"/>
  <c r="N352" i="7"/>
  <c r="O352" i="7"/>
  <c r="P352" i="7"/>
  <c r="N353" i="7"/>
  <c r="O353" i="7"/>
  <c r="P353" i="7"/>
  <c r="N354" i="7"/>
  <c r="O354" i="7"/>
  <c r="P354" i="7"/>
  <c r="N355" i="7"/>
  <c r="O355" i="7"/>
  <c r="P355" i="7"/>
  <c r="N356" i="7"/>
  <c r="O356" i="7"/>
  <c r="P356" i="7"/>
  <c r="N357" i="7"/>
  <c r="O357" i="7"/>
  <c r="P357" i="7"/>
  <c r="N358" i="7"/>
  <c r="O358" i="7"/>
  <c r="P358" i="7"/>
  <c r="N359" i="7"/>
  <c r="O359" i="7"/>
  <c r="P359" i="7"/>
  <c r="N360" i="7"/>
  <c r="O360" i="7"/>
  <c r="P360" i="7"/>
  <c r="N361" i="7"/>
  <c r="O361" i="7"/>
  <c r="P361" i="7"/>
  <c r="N362" i="7"/>
  <c r="O362" i="7"/>
  <c r="P362" i="7"/>
  <c r="N363" i="7"/>
  <c r="O363" i="7"/>
  <c r="P363" i="7"/>
  <c r="N364" i="7"/>
  <c r="O364" i="7"/>
  <c r="P364" i="7"/>
  <c r="N365" i="7"/>
  <c r="O365" i="7"/>
  <c r="P365" i="7"/>
  <c r="N366" i="7"/>
  <c r="O366" i="7"/>
  <c r="P366" i="7"/>
  <c r="N367" i="7"/>
  <c r="O367" i="7"/>
  <c r="P367" i="7"/>
  <c r="N368" i="7"/>
  <c r="O368" i="7"/>
  <c r="P368" i="7"/>
  <c r="N369" i="7"/>
  <c r="O369" i="7"/>
  <c r="P369" i="7"/>
  <c r="N370" i="7"/>
  <c r="O370" i="7"/>
  <c r="P370" i="7"/>
  <c r="N371" i="7"/>
  <c r="O371" i="7"/>
  <c r="P371" i="7"/>
  <c r="N372" i="7"/>
  <c r="O372" i="7"/>
  <c r="P372" i="7"/>
  <c r="N373" i="7"/>
  <c r="O373" i="7"/>
  <c r="P373" i="7"/>
  <c r="N374" i="7"/>
  <c r="O374" i="7"/>
  <c r="P374" i="7"/>
  <c r="N375" i="7"/>
  <c r="O375" i="7"/>
  <c r="P375" i="7"/>
  <c r="N376" i="7"/>
  <c r="O376" i="7"/>
  <c r="P376" i="7"/>
  <c r="N377" i="7"/>
  <c r="O377" i="7"/>
  <c r="P377" i="7"/>
  <c r="N378" i="7"/>
  <c r="O378" i="7"/>
  <c r="P378" i="7"/>
  <c r="N379" i="7"/>
  <c r="O379" i="7"/>
  <c r="P379" i="7"/>
  <c r="N380" i="7"/>
  <c r="O380" i="7"/>
  <c r="P380" i="7"/>
  <c r="N381" i="7"/>
  <c r="O381" i="7"/>
  <c r="P381" i="7"/>
  <c r="N382" i="7"/>
  <c r="O382" i="7"/>
  <c r="P382" i="7"/>
  <c r="N383" i="7"/>
  <c r="O383" i="7"/>
  <c r="P383" i="7"/>
  <c r="N384" i="7"/>
  <c r="O384" i="7"/>
  <c r="P384" i="7"/>
  <c r="N385" i="7"/>
  <c r="O385" i="7"/>
  <c r="P385" i="7"/>
  <c r="N386" i="7"/>
  <c r="O386" i="7"/>
  <c r="P386" i="7"/>
  <c r="N387" i="7"/>
  <c r="O387" i="7"/>
  <c r="P387" i="7"/>
  <c r="N388" i="7"/>
  <c r="O388" i="7"/>
  <c r="P388" i="7"/>
  <c r="N389" i="7"/>
  <c r="O389" i="7"/>
  <c r="P389" i="7"/>
  <c r="N390" i="7"/>
  <c r="O390" i="7"/>
  <c r="P390" i="7"/>
  <c r="N391" i="7"/>
  <c r="O391" i="7"/>
  <c r="P391" i="7"/>
  <c r="N392" i="7"/>
  <c r="O392" i="7"/>
  <c r="P392" i="7"/>
  <c r="N393" i="7"/>
  <c r="O393" i="7"/>
  <c r="P393" i="7"/>
  <c r="N394" i="7"/>
  <c r="O394" i="7"/>
  <c r="P394" i="7"/>
  <c r="N395" i="7"/>
  <c r="O395" i="7"/>
  <c r="P395" i="7"/>
  <c r="N396" i="7"/>
  <c r="O396" i="7"/>
  <c r="P396" i="7"/>
  <c r="N397" i="7"/>
  <c r="O397" i="7"/>
  <c r="P397" i="7"/>
  <c r="N398" i="7"/>
  <c r="O398" i="7"/>
  <c r="P398" i="7"/>
  <c r="N399" i="7"/>
  <c r="O399" i="7"/>
  <c r="P399" i="7"/>
  <c r="N400" i="7"/>
  <c r="O400" i="7"/>
  <c r="P400" i="7"/>
  <c r="N401" i="7"/>
  <c r="O401" i="7"/>
  <c r="P401" i="7"/>
  <c r="N402" i="7"/>
  <c r="O402" i="7"/>
  <c r="P402" i="7"/>
  <c r="N403" i="7"/>
  <c r="O403" i="7"/>
  <c r="P403" i="7"/>
  <c r="N404" i="7"/>
  <c r="O404" i="7"/>
  <c r="P404" i="7"/>
  <c r="N405" i="7"/>
  <c r="O405" i="7"/>
  <c r="P405" i="7"/>
  <c r="N406" i="7"/>
  <c r="O406" i="7"/>
  <c r="P406" i="7"/>
  <c r="N407" i="7"/>
  <c r="O407" i="7"/>
  <c r="P407" i="7"/>
  <c r="N408" i="7"/>
  <c r="O408" i="7"/>
  <c r="P408" i="7"/>
  <c r="N409" i="7"/>
  <c r="O409" i="7"/>
  <c r="P409" i="7"/>
  <c r="N410" i="7"/>
  <c r="O410" i="7"/>
  <c r="P410" i="7"/>
  <c r="N411" i="7"/>
  <c r="O411" i="7"/>
  <c r="P411" i="7"/>
  <c r="N412" i="7"/>
  <c r="O412" i="7"/>
  <c r="P412" i="7"/>
  <c r="N413" i="7"/>
  <c r="O413" i="7"/>
  <c r="P413" i="7"/>
  <c r="N414" i="7"/>
  <c r="O414" i="7"/>
  <c r="P414" i="7"/>
  <c r="N415" i="7"/>
  <c r="O415" i="7"/>
  <c r="P415" i="7"/>
  <c r="N416" i="7"/>
  <c r="O416" i="7"/>
  <c r="P416" i="7"/>
  <c r="N417" i="7"/>
  <c r="O417" i="7"/>
  <c r="P417" i="7"/>
  <c r="N418" i="7"/>
  <c r="O418" i="7"/>
  <c r="P418" i="7"/>
  <c r="N419" i="7"/>
  <c r="O419" i="7"/>
  <c r="P419" i="7"/>
  <c r="N420" i="7"/>
  <c r="O420" i="7"/>
  <c r="P420" i="7"/>
  <c r="N421" i="7"/>
  <c r="O421" i="7"/>
  <c r="P421" i="7"/>
  <c r="N422" i="7"/>
  <c r="O422" i="7"/>
  <c r="P422" i="7"/>
  <c r="N423" i="7"/>
  <c r="O423" i="7"/>
  <c r="P423" i="7"/>
  <c r="N424" i="7"/>
  <c r="O424" i="7"/>
  <c r="P424" i="7"/>
  <c r="N425" i="7"/>
  <c r="O425" i="7"/>
  <c r="P425" i="7"/>
  <c r="N426" i="7"/>
  <c r="O426" i="7"/>
  <c r="P426" i="7"/>
  <c r="N427" i="7"/>
  <c r="O427" i="7"/>
  <c r="P427" i="7"/>
  <c r="N428" i="7"/>
  <c r="O428" i="7"/>
  <c r="P428" i="7"/>
  <c r="N429" i="7"/>
  <c r="O429" i="7"/>
  <c r="P429" i="7"/>
  <c r="N430" i="7"/>
  <c r="O430" i="7"/>
  <c r="P430" i="7"/>
  <c r="N431" i="7"/>
  <c r="O431" i="7"/>
  <c r="P431" i="7"/>
  <c r="N432" i="7"/>
  <c r="O432" i="7"/>
  <c r="P432" i="7"/>
  <c r="N433" i="7"/>
  <c r="O433" i="7"/>
  <c r="P433" i="7"/>
  <c r="N434" i="7"/>
  <c r="O434" i="7"/>
  <c r="P434" i="7"/>
  <c r="N435" i="7"/>
  <c r="O435" i="7"/>
  <c r="P435" i="7"/>
  <c r="N436" i="7"/>
  <c r="O436" i="7"/>
  <c r="P436" i="7"/>
  <c r="N437" i="7"/>
  <c r="O437" i="7"/>
  <c r="P437" i="7"/>
  <c r="N438" i="7"/>
  <c r="O438" i="7"/>
  <c r="P438" i="7"/>
  <c r="N439" i="7"/>
  <c r="O439" i="7"/>
  <c r="P439" i="7"/>
  <c r="N440" i="7"/>
  <c r="O440" i="7"/>
  <c r="P440" i="7"/>
  <c r="N441" i="7"/>
  <c r="O441" i="7"/>
  <c r="P441" i="7"/>
  <c r="N442" i="7"/>
  <c r="O442" i="7"/>
  <c r="P442" i="7"/>
  <c r="N443" i="7"/>
  <c r="O443" i="7"/>
  <c r="P443" i="7"/>
  <c r="N444" i="7"/>
  <c r="O444" i="7"/>
  <c r="P444" i="7"/>
  <c r="N445" i="7"/>
  <c r="O445" i="7"/>
  <c r="P445" i="7"/>
  <c r="N446" i="7"/>
  <c r="O446" i="7"/>
  <c r="P446" i="7"/>
  <c r="N447" i="7"/>
  <c r="O447" i="7"/>
  <c r="P447" i="7"/>
  <c r="N448" i="7"/>
  <c r="O448" i="7"/>
  <c r="P448" i="7"/>
  <c r="N449" i="7"/>
  <c r="O449" i="7"/>
  <c r="P449" i="7"/>
  <c r="N450" i="7"/>
  <c r="O450" i="7"/>
  <c r="P450" i="7"/>
  <c r="N451" i="7"/>
  <c r="O451" i="7"/>
  <c r="P451" i="7"/>
  <c r="N452" i="7"/>
  <c r="O452" i="7"/>
  <c r="P452" i="7"/>
  <c r="N453" i="7"/>
  <c r="O453" i="7"/>
  <c r="P453" i="7"/>
  <c r="N454" i="7"/>
  <c r="O454" i="7"/>
  <c r="P454" i="7"/>
  <c r="N455" i="7"/>
  <c r="O455" i="7"/>
  <c r="P455" i="7"/>
  <c r="N456" i="7"/>
  <c r="O456" i="7"/>
  <c r="P456" i="7"/>
  <c r="N457" i="7"/>
  <c r="O457" i="7"/>
  <c r="P457" i="7"/>
  <c r="N465" i="7"/>
  <c r="O465" i="7"/>
  <c r="P465" i="7"/>
  <c r="N466" i="7"/>
  <c r="O466" i="7"/>
  <c r="P466" i="7"/>
  <c r="N467" i="7"/>
  <c r="O467" i="7"/>
  <c r="P467" i="7"/>
  <c r="N468" i="7"/>
  <c r="O468" i="7"/>
  <c r="P468" i="7"/>
  <c r="N469" i="7"/>
  <c r="O469" i="7"/>
  <c r="P469" i="7"/>
  <c r="N470" i="7"/>
  <c r="O470" i="7"/>
  <c r="P470" i="7"/>
  <c r="N471" i="7"/>
  <c r="O471" i="7"/>
  <c r="P471" i="7"/>
  <c r="N472" i="7"/>
  <c r="O472" i="7"/>
  <c r="P472" i="7"/>
  <c r="N473" i="7"/>
  <c r="O473" i="7"/>
  <c r="P473" i="7"/>
  <c r="N474" i="7"/>
  <c r="O474" i="7"/>
  <c r="P474" i="7"/>
  <c r="N475" i="7"/>
  <c r="O475" i="7"/>
  <c r="P475" i="7"/>
  <c r="N476" i="7"/>
  <c r="O476" i="7"/>
  <c r="P476" i="7"/>
  <c r="N477" i="7"/>
  <c r="O477" i="7"/>
  <c r="P477" i="7"/>
  <c r="N478" i="7"/>
  <c r="O478" i="7"/>
  <c r="P478" i="7"/>
  <c r="N479" i="7"/>
  <c r="O479" i="7"/>
  <c r="P479" i="7"/>
  <c r="N480" i="7"/>
  <c r="O480" i="7"/>
  <c r="P480" i="7"/>
  <c r="N481" i="7"/>
  <c r="O481" i="7"/>
  <c r="P481" i="7"/>
  <c r="N482" i="7"/>
  <c r="O482" i="7"/>
  <c r="P482" i="7"/>
  <c r="N483" i="7"/>
  <c r="O483" i="7"/>
  <c r="P483" i="7"/>
  <c r="N484" i="7"/>
  <c r="O484" i="7"/>
  <c r="P484" i="7"/>
  <c r="N485" i="7"/>
  <c r="O485" i="7"/>
  <c r="P485" i="7"/>
  <c r="N486" i="7"/>
  <c r="O486" i="7"/>
  <c r="P486" i="7"/>
  <c r="N487" i="7"/>
  <c r="O487" i="7"/>
  <c r="P487" i="7"/>
  <c r="N488" i="7"/>
  <c r="O488" i="7"/>
  <c r="P488" i="7"/>
  <c r="N489" i="7"/>
  <c r="O489" i="7"/>
  <c r="P489" i="7"/>
  <c r="N490" i="7"/>
  <c r="O490" i="7"/>
  <c r="P490" i="7"/>
  <c r="N491" i="7"/>
  <c r="O491" i="7"/>
  <c r="P491" i="7"/>
  <c r="N492" i="7"/>
  <c r="O492" i="7"/>
  <c r="P492" i="7"/>
  <c r="N493" i="7"/>
  <c r="O493" i="7"/>
  <c r="P493" i="7"/>
  <c r="N494" i="7"/>
  <c r="O494" i="7"/>
  <c r="P494" i="7"/>
  <c r="N495" i="7"/>
  <c r="O495" i="7"/>
  <c r="P495" i="7"/>
  <c r="N496" i="7"/>
  <c r="O496" i="7"/>
  <c r="P496" i="7"/>
  <c r="N497" i="7"/>
  <c r="O497" i="7"/>
  <c r="P497" i="7"/>
  <c r="N498" i="7"/>
  <c r="O498" i="7"/>
  <c r="P498" i="7"/>
  <c r="N499" i="7"/>
  <c r="O499" i="7"/>
  <c r="P499" i="7"/>
  <c r="N500" i="7"/>
  <c r="O500" i="7"/>
  <c r="P500" i="7"/>
  <c r="N501" i="7"/>
  <c r="O501" i="7"/>
  <c r="P501" i="7"/>
  <c r="N502" i="7"/>
  <c r="O502" i="7"/>
  <c r="P502" i="7"/>
  <c r="N503" i="7"/>
  <c r="O503" i="7"/>
  <c r="P503" i="7"/>
  <c r="N504" i="7"/>
  <c r="O504" i="7"/>
  <c r="P504" i="7"/>
  <c r="N505" i="7"/>
  <c r="O505" i="7"/>
  <c r="P505" i="7"/>
  <c r="N506" i="7"/>
  <c r="O506" i="7"/>
  <c r="P506" i="7"/>
  <c r="N507" i="7"/>
  <c r="O507" i="7"/>
  <c r="P507" i="7"/>
  <c r="N508" i="7"/>
  <c r="O508" i="7"/>
  <c r="P508" i="7"/>
  <c r="N509" i="7"/>
  <c r="O509" i="7"/>
  <c r="P509" i="7"/>
  <c r="N510" i="7"/>
  <c r="O510" i="7"/>
  <c r="P510" i="7"/>
  <c r="N511" i="7"/>
  <c r="O511" i="7"/>
  <c r="P511" i="7"/>
  <c r="N512" i="7"/>
  <c r="O512" i="7"/>
  <c r="P512" i="7"/>
  <c r="N513" i="7"/>
  <c r="O513" i="7"/>
  <c r="P513" i="7"/>
  <c r="N514" i="7"/>
  <c r="O514" i="7"/>
  <c r="P514" i="7"/>
  <c r="N515" i="7"/>
  <c r="O515" i="7"/>
  <c r="P515" i="7"/>
  <c r="N516" i="7"/>
  <c r="O516" i="7"/>
  <c r="P516" i="7"/>
  <c r="N517" i="7"/>
  <c r="O517" i="7"/>
  <c r="P517" i="7"/>
  <c r="N518" i="7"/>
  <c r="O518" i="7"/>
  <c r="P518" i="7"/>
  <c r="N519" i="7"/>
  <c r="O519" i="7"/>
  <c r="P519" i="7"/>
  <c r="N520" i="7"/>
  <c r="O520" i="7"/>
  <c r="P520" i="7"/>
  <c r="N521" i="7"/>
  <c r="O521" i="7"/>
  <c r="P521" i="7"/>
  <c r="N522" i="7"/>
  <c r="O522" i="7"/>
  <c r="P522" i="7"/>
  <c r="N523" i="7"/>
  <c r="O523" i="7"/>
  <c r="P523" i="7"/>
  <c r="N524" i="7"/>
  <c r="O524" i="7"/>
  <c r="P524" i="7"/>
  <c r="N525" i="7"/>
  <c r="O525" i="7"/>
  <c r="P525" i="7"/>
  <c r="N526" i="7"/>
  <c r="O526" i="7"/>
  <c r="P526" i="7"/>
  <c r="N527" i="7"/>
  <c r="O527" i="7"/>
  <c r="P527" i="7"/>
  <c r="N528" i="7"/>
  <c r="O528" i="7"/>
  <c r="P528" i="7"/>
  <c r="N529" i="7"/>
  <c r="O529" i="7"/>
  <c r="P529" i="7"/>
  <c r="N530" i="7"/>
  <c r="O530" i="7"/>
  <c r="P530" i="7"/>
  <c r="N531" i="7"/>
  <c r="O531" i="7"/>
  <c r="P531" i="7"/>
  <c r="N532" i="7"/>
  <c r="O532" i="7"/>
  <c r="P532" i="7"/>
  <c r="N533" i="7"/>
  <c r="O533" i="7"/>
  <c r="P533" i="7"/>
  <c r="N534" i="7"/>
  <c r="O534" i="7"/>
  <c r="P534" i="7"/>
  <c r="N535" i="7"/>
  <c r="O535" i="7"/>
  <c r="P535" i="7"/>
  <c r="N536" i="7"/>
  <c r="O536" i="7"/>
  <c r="P536" i="7"/>
  <c r="N537" i="7"/>
  <c r="O537" i="7"/>
  <c r="P537" i="7"/>
  <c r="N538" i="7"/>
  <c r="O538" i="7"/>
  <c r="P538" i="7"/>
  <c r="N539" i="7"/>
  <c r="O539" i="7"/>
  <c r="P539" i="7"/>
  <c r="N540" i="7"/>
  <c r="O540" i="7"/>
  <c r="P540" i="7"/>
  <c r="N541" i="7"/>
  <c r="O541" i="7"/>
  <c r="P541" i="7"/>
  <c r="N542" i="7"/>
  <c r="O542" i="7"/>
  <c r="P542" i="7"/>
  <c r="N543" i="7"/>
  <c r="O543" i="7"/>
  <c r="P543" i="7"/>
  <c r="N544" i="7"/>
  <c r="O544" i="7"/>
  <c r="P544" i="7"/>
  <c r="N545" i="7"/>
  <c r="O545" i="7"/>
  <c r="P545" i="7"/>
  <c r="N546" i="7"/>
  <c r="O546" i="7"/>
  <c r="P546" i="7"/>
  <c r="N547" i="7"/>
  <c r="O547" i="7"/>
  <c r="P547" i="7"/>
  <c r="N548" i="7"/>
  <c r="O548" i="7"/>
  <c r="P548" i="7"/>
  <c r="N549" i="7"/>
  <c r="O549" i="7"/>
  <c r="P549" i="7"/>
  <c r="N550" i="7"/>
  <c r="O550" i="7"/>
  <c r="P550" i="7"/>
  <c r="N551" i="7"/>
  <c r="O551" i="7"/>
  <c r="P551" i="7"/>
  <c r="N552" i="7"/>
  <c r="O552" i="7"/>
  <c r="P552" i="7"/>
  <c r="N553" i="7"/>
  <c r="O553" i="7"/>
  <c r="P553" i="7"/>
  <c r="N554" i="7"/>
  <c r="O554" i="7"/>
  <c r="P554" i="7"/>
  <c r="N555" i="7"/>
  <c r="O555" i="7"/>
  <c r="P555" i="7"/>
  <c r="N556" i="7"/>
  <c r="O556" i="7"/>
  <c r="P556" i="7"/>
  <c r="N557" i="7"/>
  <c r="O557" i="7"/>
  <c r="P557" i="7"/>
  <c r="N558" i="7"/>
  <c r="O558" i="7"/>
  <c r="P558" i="7"/>
  <c r="N559" i="7"/>
  <c r="O559" i="7"/>
  <c r="P559" i="7"/>
  <c r="N560" i="7"/>
  <c r="O560" i="7"/>
  <c r="P560" i="7"/>
  <c r="N561" i="7"/>
  <c r="O561" i="7"/>
  <c r="P561" i="7"/>
  <c r="N562" i="7"/>
  <c r="O562" i="7"/>
  <c r="P562" i="7"/>
  <c r="N563" i="7"/>
  <c r="O563" i="7"/>
  <c r="P563" i="7"/>
  <c r="N564" i="7"/>
  <c r="O564" i="7"/>
  <c r="P564" i="7"/>
  <c r="N565" i="7"/>
  <c r="O565" i="7"/>
  <c r="P565" i="7"/>
  <c r="N566" i="7"/>
  <c r="O566" i="7"/>
  <c r="P566" i="7"/>
  <c r="N567" i="7"/>
  <c r="O567" i="7"/>
  <c r="P567" i="7"/>
  <c r="N568" i="7"/>
  <c r="O568" i="7"/>
  <c r="P568" i="7"/>
  <c r="N569" i="7"/>
  <c r="O569" i="7"/>
  <c r="P569" i="7"/>
  <c r="N570" i="7"/>
  <c r="O570" i="7"/>
  <c r="P570" i="7"/>
  <c r="N571" i="7"/>
  <c r="O571" i="7"/>
  <c r="P571" i="7"/>
  <c r="N572" i="7"/>
  <c r="O572" i="7"/>
  <c r="P572" i="7"/>
  <c r="N573" i="7"/>
  <c r="O573" i="7"/>
  <c r="P573" i="7"/>
  <c r="N574" i="7"/>
  <c r="O574" i="7"/>
  <c r="P574" i="7"/>
  <c r="N575" i="7"/>
  <c r="O575" i="7"/>
  <c r="P575" i="7"/>
  <c r="N576" i="7"/>
  <c r="O576" i="7"/>
  <c r="P576" i="7"/>
  <c r="O3" i="7"/>
  <c r="P3" i="7"/>
  <c r="N3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9" i="7"/>
  <c r="M10" i="7"/>
  <c r="M11" i="7"/>
  <c r="M12" i="7"/>
  <c r="M13" i="7"/>
  <c r="M14" i="7"/>
  <c r="M15" i="7"/>
  <c r="M4" i="7"/>
  <c r="M5" i="7"/>
  <c r="M6" i="7"/>
  <c r="M7" i="7"/>
  <c r="M8" i="7"/>
  <c r="M3" i="7"/>
  <c r="G104" i="7"/>
  <c r="G102" i="7"/>
  <c r="G103" i="7"/>
  <c r="G106" i="7"/>
  <c r="G105" i="7"/>
  <c r="G107" i="7"/>
  <c r="G396" i="7"/>
  <c r="G203" i="7"/>
  <c r="G207" i="7"/>
  <c r="G201" i="7"/>
  <c r="G397" i="7"/>
  <c r="G399" i="7"/>
  <c r="G199" i="7"/>
  <c r="G211" i="7"/>
  <c r="G202" i="7"/>
  <c r="G401" i="7"/>
  <c r="G205" i="7"/>
  <c r="H4" i="7"/>
  <c r="I4" i="7"/>
  <c r="J4" i="7"/>
  <c r="K4" i="7"/>
  <c r="L4" i="7"/>
  <c r="H5" i="7"/>
  <c r="I5" i="7"/>
  <c r="J5" i="7"/>
  <c r="K5" i="7"/>
  <c r="L5" i="7"/>
  <c r="H6" i="7"/>
  <c r="I6" i="7"/>
  <c r="J6" i="7"/>
  <c r="K6" i="7"/>
  <c r="L6" i="7"/>
  <c r="H7" i="7"/>
  <c r="I7" i="7"/>
  <c r="J7" i="7"/>
  <c r="K7" i="7"/>
  <c r="L7" i="7"/>
  <c r="H8" i="7"/>
  <c r="I8" i="7"/>
  <c r="J8" i="7"/>
  <c r="K8" i="7"/>
  <c r="L8" i="7"/>
  <c r="H9" i="7"/>
  <c r="I9" i="7"/>
  <c r="J9" i="7"/>
  <c r="K9" i="7"/>
  <c r="L9" i="7"/>
  <c r="H10" i="7"/>
  <c r="I10" i="7"/>
  <c r="J10" i="7"/>
  <c r="K10" i="7"/>
  <c r="L10" i="7"/>
  <c r="H11" i="7"/>
  <c r="I11" i="7"/>
  <c r="J11" i="7"/>
  <c r="K11" i="7"/>
  <c r="L11" i="7"/>
  <c r="H12" i="7"/>
  <c r="I12" i="7"/>
  <c r="J12" i="7"/>
  <c r="K12" i="7"/>
  <c r="L12" i="7"/>
  <c r="H13" i="7"/>
  <c r="I13" i="7"/>
  <c r="J13" i="7"/>
  <c r="K13" i="7"/>
  <c r="L13" i="7"/>
  <c r="H14" i="7"/>
  <c r="I14" i="7"/>
  <c r="J14" i="7"/>
  <c r="K14" i="7"/>
  <c r="L14" i="7"/>
  <c r="H15" i="7"/>
  <c r="I15" i="7"/>
  <c r="J15" i="7"/>
  <c r="K15" i="7"/>
  <c r="L15" i="7"/>
  <c r="H16" i="7"/>
  <c r="I16" i="7"/>
  <c r="J16" i="7"/>
  <c r="K16" i="7"/>
  <c r="L16" i="7"/>
  <c r="H17" i="7"/>
  <c r="I17" i="7"/>
  <c r="J17" i="7"/>
  <c r="K17" i="7"/>
  <c r="L17" i="7"/>
  <c r="H18" i="7"/>
  <c r="I18" i="7"/>
  <c r="J18" i="7"/>
  <c r="K18" i="7"/>
  <c r="L18" i="7"/>
  <c r="H19" i="7"/>
  <c r="I19" i="7"/>
  <c r="J19" i="7"/>
  <c r="K19" i="7"/>
  <c r="L19" i="7"/>
  <c r="H20" i="7"/>
  <c r="I20" i="7"/>
  <c r="J20" i="7"/>
  <c r="K20" i="7"/>
  <c r="L20" i="7"/>
  <c r="H21" i="7"/>
  <c r="I21" i="7"/>
  <c r="J21" i="7"/>
  <c r="K21" i="7"/>
  <c r="L21" i="7"/>
  <c r="H22" i="7"/>
  <c r="I22" i="7"/>
  <c r="J22" i="7"/>
  <c r="K22" i="7"/>
  <c r="L22" i="7"/>
  <c r="H23" i="7"/>
  <c r="I23" i="7"/>
  <c r="J23" i="7"/>
  <c r="K23" i="7"/>
  <c r="L23" i="7"/>
  <c r="H24" i="7"/>
  <c r="I24" i="7"/>
  <c r="J24" i="7"/>
  <c r="K24" i="7"/>
  <c r="L24" i="7"/>
  <c r="H25" i="7"/>
  <c r="I25" i="7"/>
  <c r="J25" i="7"/>
  <c r="K25" i="7"/>
  <c r="L25" i="7"/>
  <c r="H26" i="7"/>
  <c r="I26" i="7"/>
  <c r="J26" i="7"/>
  <c r="K26" i="7"/>
  <c r="L26" i="7"/>
  <c r="H27" i="7"/>
  <c r="I27" i="7"/>
  <c r="J27" i="7"/>
  <c r="K27" i="7"/>
  <c r="L27" i="7"/>
  <c r="H28" i="7"/>
  <c r="I28" i="7"/>
  <c r="J28" i="7"/>
  <c r="K28" i="7"/>
  <c r="L28" i="7"/>
  <c r="H29" i="7"/>
  <c r="I29" i="7"/>
  <c r="J29" i="7"/>
  <c r="K29" i="7"/>
  <c r="L29" i="7"/>
  <c r="H30" i="7"/>
  <c r="I30" i="7"/>
  <c r="J30" i="7"/>
  <c r="K30" i="7"/>
  <c r="L30" i="7"/>
  <c r="H31" i="7"/>
  <c r="I31" i="7"/>
  <c r="J31" i="7"/>
  <c r="K31" i="7"/>
  <c r="L31" i="7"/>
  <c r="H32" i="7"/>
  <c r="I32" i="7"/>
  <c r="J32" i="7"/>
  <c r="K32" i="7"/>
  <c r="L32" i="7"/>
  <c r="H33" i="7"/>
  <c r="I33" i="7"/>
  <c r="J33" i="7"/>
  <c r="K33" i="7"/>
  <c r="L33" i="7"/>
  <c r="H34" i="7"/>
  <c r="I34" i="7"/>
  <c r="J34" i="7"/>
  <c r="K34" i="7"/>
  <c r="L34" i="7"/>
  <c r="H35" i="7"/>
  <c r="I35" i="7"/>
  <c r="J35" i="7"/>
  <c r="K35" i="7"/>
  <c r="L35" i="7"/>
  <c r="H36" i="7"/>
  <c r="I36" i="7"/>
  <c r="J36" i="7"/>
  <c r="K36" i="7"/>
  <c r="L36" i="7"/>
  <c r="H37" i="7"/>
  <c r="I37" i="7"/>
  <c r="J37" i="7"/>
  <c r="K37" i="7"/>
  <c r="L37" i="7"/>
  <c r="H38" i="7"/>
  <c r="I38" i="7"/>
  <c r="J38" i="7"/>
  <c r="K38" i="7"/>
  <c r="L38" i="7"/>
  <c r="H39" i="7"/>
  <c r="I39" i="7"/>
  <c r="J39" i="7"/>
  <c r="K39" i="7"/>
  <c r="L39" i="7"/>
  <c r="H40" i="7"/>
  <c r="I40" i="7"/>
  <c r="J40" i="7"/>
  <c r="K40" i="7"/>
  <c r="L40" i="7"/>
  <c r="H41" i="7"/>
  <c r="I41" i="7"/>
  <c r="J41" i="7"/>
  <c r="K41" i="7"/>
  <c r="L41" i="7"/>
  <c r="H42" i="7"/>
  <c r="I42" i="7"/>
  <c r="J42" i="7"/>
  <c r="K42" i="7"/>
  <c r="L42" i="7"/>
  <c r="H43" i="7"/>
  <c r="I43" i="7"/>
  <c r="J43" i="7"/>
  <c r="K43" i="7"/>
  <c r="L43" i="7"/>
  <c r="H44" i="7"/>
  <c r="I44" i="7"/>
  <c r="J44" i="7"/>
  <c r="K44" i="7"/>
  <c r="L44" i="7"/>
  <c r="H45" i="7"/>
  <c r="I45" i="7"/>
  <c r="J45" i="7"/>
  <c r="K45" i="7"/>
  <c r="L45" i="7"/>
  <c r="H46" i="7"/>
  <c r="I46" i="7"/>
  <c r="J46" i="7"/>
  <c r="K46" i="7"/>
  <c r="L46" i="7"/>
  <c r="H47" i="7"/>
  <c r="I47" i="7"/>
  <c r="J47" i="7"/>
  <c r="K47" i="7"/>
  <c r="L47" i="7"/>
  <c r="H48" i="7"/>
  <c r="I48" i="7"/>
  <c r="J48" i="7"/>
  <c r="K48" i="7"/>
  <c r="L48" i="7"/>
  <c r="H49" i="7"/>
  <c r="I49" i="7"/>
  <c r="J49" i="7"/>
  <c r="K49" i="7"/>
  <c r="L49" i="7"/>
  <c r="H50" i="7"/>
  <c r="I50" i="7"/>
  <c r="J50" i="7"/>
  <c r="K50" i="7"/>
  <c r="L50" i="7"/>
  <c r="H51" i="7"/>
  <c r="I51" i="7"/>
  <c r="J51" i="7"/>
  <c r="K51" i="7"/>
  <c r="L51" i="7"/>
  <c r="H52" i="7"/>
  <c r="I52" i="7"/>
  <c r="J52" i="7"/>
  <c r="K52" i="7"/>
  <c r="L52" i="7"/>
  <c r="H53" i="7"/>
  <c r="I53" i="7"/>
  <c r="J53" i="7"/>
  <c r="K53" i="7"/>
  <c r="L53" i="7"/>
  <c r="H54" i="7"/>
  <c r="I54" i="7"/>
  <c r="J54" i="7"/>
  <c r="K54" i="7"/>
  <c r="L54" i="7"/>
  <c r="H55" i="7"/>
  <c r="I55" i="7"/>
  <c r="J55" i="7"/>
  <c r="K55" i="7"/>
  <c r="L55" i="7"/>
  <c r="H56" i="7"/>
  <c r="I56" i="7"/>
  <c r="J56" i="7"/>
  <c r="K56" i="7"/>
  <c r="L56" i="7"/>
  <c r="H57" i="7"/>
  <c r="I57" i="7"/>
  <c r="J57" i="7"/>
  <c r="K57" i="7"/>
  <c r="L57" i="7"/>
  <c r="H58" i="7"/>
  <c r="I58" i="7"/>
  <c r="J58" i="7"/>
  <c r="K58" i="7"/>
  <c r="L58" i="7"/>
  <c r="H59" i="7"/>
  <c r="I59" i="7"/>
  <c r="J59" i="7"/>
  <c r="K59" i="7"/>
  <c r="L59" i="7"/>
  <c r="H60" i="7"/>
  <c r="I60" i="7"/>
  <c r="J60" i="7"/>
  <c r="K60" i="7"/>
  <c r="L60" i="7"/>
  <c r="H61" i="7"/>
  <c r="I61" i="7"/>
  <c r="J61" i="7"/>
  <c r="K61" i="7"/>
  <c r="L61" i="7"/>
  <c r="H62" i="7"/>
  <c r="I62" i="7"/>
  <c r="J62" i="7"/>
  <c r="K62" i="7"/>
  <c r="L62" i="7"/>
  <c r="H63" i="7"/>
  <c r="I63" i="7"/>
  <c r="J63" i="7"/>
  <c r="K63" i="7"/>
  <c r="L63" i="7"/>
  <c r="H64" i="7"/>
  <c r="I64" i="7"/>
  <c r="J64" i="7"/>
  <c r="K64" i="7"/>
  <c r="L64" i="7"/>
  <c r="H65" i="7"/>
  <c r="I65" i="7"/>
  <c r="J65" i="7"/>
  <c r="K65" i="7"/>
  <c r="L65" i="7"/>
  <c r="H66" i="7"/>
  <c r="I66" i="7"/>
  <c r="J66" i="7"/>
  <c r="K66" i="7"/>
  <c r="L66" i="7"/>
  <c r="H67" i="7"/>
  <c r="I67" i="7"/>
  <c r="J67" i="7"/>
  <c r="K67" i="7"/>
  <c r="L67" i="7"/>
  <c r="H68" i="7"/>
  <c r="I68" i="7"/>
  <c r="J68" i="7"/>
  <c r="K68" i="7"/>
  <c r="L68" i="7"/>
  <c r="H69" i="7"/>
  <c r="I69" i="7"/>
  <c r="J69" i="7"/>
  <c r="K69" i="7"/>
  <c r="L69" i="7"/>
  <c r="H70" i="7"/>
  <c r="I70" i="7"/>
  <c r="J70" i="7"/>
  <c r="K70" i="7"/>
  <c r="L70" i="7"/>
  <c r="H71" i="7"/>
  <c r="I71" i="7"/>
  <c r="J71" i="7"/>
  <c r="K71" i="7"/>
  <c r="L71" i="7"/>
  <c r="H72" i="7"/>
  <c r="I72" i="7"/>
  <c r="J72" i="7"/>
  <c r="K72" i="7"/>
  <c r="L72" i="7"/>
  <c r="H73" i="7"/>
  <c r="I73" i="7"/>
  <c r="J73" i="7"/>
  <c r="K73" i="7"/>
  <c r="L73" i="7"/>
  <c r="H74" i="7"/>
  <c r="I74" i="7"/>
  <c r="J74" i="7"/>
  <c r="K74" i="7"/>
  <c r="L74" i="7"/>
  <c r="H75" i="7"/>
  <c r="I75" i="7"/>
  <c r="J75" i="7"/>
  <c r="K75" i="7"/>
  <c r="L75" i="7"/>
  <c r="H76" i="7"/>
  <c r="I76" i="7"/>
  <c r="J76" i="7"/>
  <c r="K76" i="7"/>
  <c r="L76" i="7"/>
  <c r="H77" i="7"/>
  <c r="I77" i="7"/>
  <c r="J77" i="7"/>
  <c r="K77" i="7"/>
  <c r="L77" i="7"/>
  <c r="H78" i="7"/>
  <c r="I78" i="7"/>
  <c r="J78" i="7"/>
  <c r="K78" i="7"/>
  <c r="L78" i="7"/>
  <c r="H79" i="7"/>
  <c r="I79" i="7"/>
  <c r="J79" i="7"/>
  <c r="K79" i="7"/>
  <c r="L79" i="7"/>
  <c r="H80" i="7"/>
  <c r="I80" i="7"/>
  <c r="J80" i="7"/>
  <c r="K80" i="7"/>
  <c r="L80" i="7"/>
  <c r="H81" i="7"/>
  <c r="I81" i="7"/>
  <c r="J81" i="7"/>
  <c r="K81" i="7"/>
  <c r="L81" i="7"/>
  <c r="H82" i="7"/>
  <c r="I82" i="7"/>
  <c r="J82" i="7"/>
  <c r="K82" i="7"/>
  <c r="L82" i="7"/>
  <c r="H83" i="7"/>
  <c r="I83" i="7"/>
  <c r="J83" i="7"/>
  <c r="K83" i="7"/>
  <c r="L83" i="7"/>
  <c r="H84" i="7"/>
  <c r="I84" i="7"/>
  <c r="J84" i="7"/>
  <c r="K84" i="7"/>
  <c r="L84" i="7"/>
  <c r="H85" i="7"/>
  <c r="I85" i="7"/>
  <c r="J85" i="7"/>
  <c r="K85" i="7"/>
  <c r="L85" i="7"/>
  <c r="H86" i="7"/>
  <c r="I86" i="7"/>
  <c r="J86" i="7"/>
  <c r="K86" i="7"/>
  <c r="L86" i="7"/>
  <c r="H87" i="7"/>
  <c r="I87" i="7"/>
  <c r="J87" i="7"/>
  <c r="K87" i="7"/>
  <c r="L87" i="7"/>
  <c r="H88" i="7"/>
  <c r="I88" i="7"/>
  <c r="J88" i="7"/>
  <c r="K88" i="7"/>
  <c r="L88" i="7"/>
  <c r="H89" i="7"/>
  <c r="I89" i="7"/>
  <c r="J89" i="7"/>
  <c r="K89" i="7"/>
  <c r="L89" i="7"/>
  <c r="H90" i="7"/>
  <c r="I90" i="7"/>
  <c r="J90" i="7"/>
  <c r="K90" i="7"/>
  <c r="L90" i="7"/>
  <c r="H91" i="7"/>
  <c r="I91" i="7"/>
  <c r="J91" i="7"/>
  <c r="K91" i="7"/>
  <c r="L91" i="7"/>
  <c r="H92" i="7"/>
  <c r="I92" i="7"/>
  <c r="J92" i="7"/>
  <c r="K92" i="7"/>
  <c r="L92" i="7"/>
  <c r="H93" i="7"/>
  <c r="I93" i="7"/>
  <c r="J93" i="7"/>
  <c r="K93" i="7"/>
  <c r="L93" i="7"/>
  <c r="H94" i="7"/>
  <c r="I94" i="7"/>
  <c r="J94" i="7"/>
  <c r="K94" i="7"/>
  <c r="L94" i="7"/>
  <c r="H95" i="7"/>
  <c r="I95" i="7"/>
  <c r="J95" i="7"/>
  <c r="K95" i="7"/>
  <c r="L95" i="7"/>
  <c r="H96" i="7"/>
  <c r="I96" i="7"/>
  <c r="J96" i="7"/>
  <c r="K96" i="7"/>
  <c r="L96" i="7"/>
  <c r="H97" i="7"/>
  <c r="I97" i="7"/>
  <c r="J97" i="7"/>
  <c r="K97" i="7"/>
  <c r="L97" i="7"/>
  <c r="H98" i="7"/>
  <c r="I98" i="7"/>
  <c r="J98" i="7"/>
  <c r="K98" i="7"/>
  <c r="L98" i="7"/>
  <c r="H99" i="7"/>
  <c r="I99" i="7"/>
  <c r="J99" i="7"/>
  <c r="K99" i="7"/>
  <c r="L99" i="7"/>
  <c r="H100" i="7"/>
  <c r="I100" i="7"/>
  <c r="J100" i="7"/>
  <c r="K100" i="7"/>
  <c r="L100" i="7"/>
  <c r="H101" i="7"/>
  <c r="I101" i="7"/>
  <c r="J101" i="7"/>
  <c r="K101" i="7"/>
  <c r="L101" i="7"/>
  <c r="H102" i="7"/>
  <c r="I102" i="7"/>
  <c r="J102" i="7"/>
  <c r="K102" i="7"/>
  <c r="L102" i="7"/>
  <c r="H103" i="7"/>
  <c r="I103" i="7"/>
  <c r="J103" i="7"/>
  <c r="K103" i="7"/>
  <c r="L103" i="7"/>
  <c r="H104" i="7"/>
  <c r="I104" i="7"/>
  <c r="J104" i="7"/>
  <c r="K104" i="7"/>
  <c r="L104" i="7"/>
  <c r="H105" i="7"/>
  <c r="I105" i="7"/>
  <c r="J105" i="7"/>
  <c r="K105" i="7"/>
  <c r="L105" i="7"/>
  <c r="H106" i="7"/>
  <c r="I106" i="7"/>
  <c r="J106" i="7"/>
  <c r="K106" i="7"/>
  <c r="L106" i="7"/>
  <c r="H107" i="7"/>
  <c r="I107" i="7"/>
  <c r="J107" i="7"/>
  <c r="K107" i="7"/>
  <c r="L107" i="7"/>
  <c r="H108" i="7"/>
  <c r="I108" i="7"/>
  <c r="J108" i="7"/>
  <c r="K108" i="7"/>
  <c r="L108" i="7"/>
  <c r="H109" i="7"/>
  <c r="I109" i="7"/>
  <c r="J109" i="7"/>
  <c r="K109" i="7"/>
  <c r="L109" i="7"/>
  <c r="H110" i="7"/>
  <c r="I110" i="7"/>
  <c r="J110" i="7"/>
  <c r="K110" i="7"/>
  <c r="L110" i="7"/>
  <c r="H111" i="7"/>
  <c r="I111" i="7"/>
  <c r="J111" i="7"/>
  <c r="K111" i="7"/>
  <c r="L111" i="7"/>
  <c r="H112" i="7"/>
  <c r="I112" i="7"/>
  <c r="J112" i="7"/>
  <c r="K112" i="7"/>
  <c r="L112" i="7"/>
  <c r="H113" i="7"/>
  <c r="I113" i="7"/>
  <c r="J113" i="7"/>
  <c r="K113" i="7"/>
  <c r="L113" i="7"/>
  <c r="H114" i="7"/>
  <c r="I114" i="7"/>
  <c r="J114" i="7"/>
  <c r="K114" i="7"/>
  <c r="L114" i="7"/>
  <c r="H115" i="7"/>
  <c r="I115" i="7"/>
  <c r="J115" i="7"/>
  <c r="K115" i="7"/>
  <c r="L115" i="7"/>
  <c r="H116" i="7"/>
  <c r="I116" i="7"/>
  <c r="J116" i="7"/>
  <c r="K116" i="7"/>
  <c r="L116" i="7"/>
  <c r="H117" i="7"/>
  <c r="I117" i="7"/>
  <c r="J117" i="7"/>
  <c r="K117" i="7"/>
  <c r="L117" i="7"/>
  <c r="H118" i="7"/>
  <c r="I118" i="7"/>
  <c r="J118" i="7"/>
  <c r="K118" i="7"/>
  <c r="L118" i="7"/>
  <c r="H119" i="7"/>
  <c r="I119" i="7"/>
  <c r="J119" i="7"/>
  <c r="K119" i="7"/>
  <c r="L119" i="7"/>
  <c r="H120" i="7"/>
  <c r="I120" i="7"/>
  <c r="J120" i="7"/>
  <c r="K120" i="7"/>
  <c r="L120" i="7"/>
  <c r="H121" i="7"/>
  <c r="I121" i="7"/>
  <c r="J121" i="7"/>
  <c r="K121" i="7"/>
  <c r="L121" i="7"/>
  <c r="H122" i="7"/>
  <c r="I122" i="7"/>
  <c r="J122" i="7"/>
  <c r="K122" i="7"/>
  <c r="L122" i="7"/>
  <c r="H123" i="7"/>
  <c r="I123" i="7"/>
  <c r="J123" i="7"/>
  <c r="K123" i="7"/>
  <c r="L123" i="7"/>
  <c r="H124" i="7"/>
  <c r="I124" i="7"/>
  <c r="J124" i="7"/>
  <c r="K124" i="7"/>
  <c r="L124" i="7"/>
  <c r="H125" i="7"/>
  <c r="I125" i="7"/>
  <c r="J125" i="7"/>
  <c r="K125" i="7"/>
  <c r="L125" i="7"/>
  <c r="H126" i="7"/>
  <c r="I126" i="7"/>
  <c r="J126" i="7"/>
  <c r="K126" i="7"/>
  <c r="L126" i="7"/>
  <c r="H127" i="7"/>
  <c r="I127" i="7"/>
  <c r="J127" i="7"/>
  <c r="K127" i="7"/>
  <c r="L127" i="7"/>
  <c r="H128" i="7"/>
  <c r="I128" i="7"/>
  <c r="J128" i="7"/>
  <c r="K128" i="7"/>
  <c r="L128" i="7"/>
  <c r="H129" i="7"/>
  <c r="I129" i="7"/>
  <c r="J129" i="7"/>
  <c r="K129" i="7"/>
  <c r="L129" i="7"/>
  <c r="H130" i="7"/>
  <c r="I130" i="7"/>
  <c r="J130" i="7"/>
  <c r="K130" i="7"/>
  <c r="L130" i="7"/>
  <c r="H131" i="7"/>
  <c r="I131" i="7"/>
  <c r="J131" i="7"/>
  <c r="K131" i="7"/>
  <c r="L131" i="7"/>
  <c r="H132" i="7"/>
  <c r="I132" i="7"/>
  <c r="J132" i="7"/>
  <c r="K132" i="7"/>
  <c r="L132" i="7"/>
  <c r="H133" i="7"/>
  <c r="I133" i="7"/>
  <c r="J133" i="7"/>
  <c r="K133" i="7"/>
  <c r="L133" i="7"/>
  <c r="H134" i="7"/>
  <c r="I134" i="7"/>
  <c r="J134" i="7"/>
  <c r="K134" i="7"/>
  <c r="L134" i="7"/>
  <c r="H135" i="7"/>
  <c r="I135" i="7"/>
  <c r="J135" i="7"/>
  <c r="K135" i="7"/>
  <c r="L135" i="7"/>
  <c r="H136" i="7"/>
  <c r="I136" i="7"/>
  <c r="J136" i="7"/>
  <c r="K136" i="7"/>
  <c r="L136" i="7"/>
  <c r="H137" i="7"/>
  <c r="I137" i="7"/>
  <c r="J137" i="7"/>
  <c r="K137" i="7"/>
  <c r="L137" i="7"/>
  <c r="H138" i="7"/>
  <c r="I138" i="7"/>
  <c r="J138" i="7"/>
  <c r="K138" i="7"/>
  <c r="L138" i="7"/>
  <c r="H139" i="7"/>
  <c r="I139" i="7"/>
  <c r="J139" i="7"/>
  <c r="K139" i="7"/>
  <c r="L139" i="7"/>
  <c r="H140" i="7"/>
  <c r="I140" i="7"/>
  <c r="J140" i="7"/>
  <c r="K140" i="7"/>
  <c r="L140" i="7"/>
  <c r="H141" i="7"/>
  <c r="I141" i="7"/>
  <c r="J141" i="7"/>
  <c r="K141" i="7"/>
  <c r="L141" i="7"/>
  <c r="H142" i="7"/>
  <c r="I142" i="7"/>
  <c r="J142" i="7"/>
  <c r="K142" i="7"/>
  <c r="L142" i="7"/>
  <c r="H143" i="7"/>
  <c r="I143" i="7"/>
  <c r="J143" i="7"/>
  <c r="K143" i="7"/>
  <c r="L143" i="7"/>
  <c r="H144" i="7"/>
  <c r="I144" i="7"/>
  <c r="J144" i="7"/>
  <c r="K144" i="7"/>
  <c r="L144" i="7"/>
  <c r="H145" i="7"/>
  <c r="I145" i="7"/>
  <c r="J145" i="7"/>
  <c r="K145" i="7"/>
  <c r="L145" i="7"/>
  <c r="H146" i="7"/>
  <c r="I146" i="7"/>
  <c r="J146" i="7"/>
  <c r="K146" i="7"/>
  <c r="L146" i="7"/>
  <c r="H147" i="7"/>
  <c r="I147" i="7"/>
  <c r="J147" i="7"/>
  <c r="K147" i="7"/>
  <c r="L147" i="7"/>
  <c r="H148" i="7"/>
  <c r="I148" i="7"/>
  <c r="J148" i="7"/>
  <c r="K148" i="7"/>
  <c r="L148" i="7"/>
  <c r="H149" i="7"/>
  <c r="I149" i="7"/>
  <c r="J149" i="7"/>
  <c r="K149" i="7"/>
  <c r="L149" i="7"/>
  <c r="H150" i="7"/>
  <c r="I150" i="7"/>
  <c r="J150" i="7"/>
  <c r="K150" i="7"/>
  <c r="L150" i="7"/>
  <c r="H151" i="7"/>
  <c r="I151" i="7"/>
  <c r="J151" i="7"/>
  <c r="K151" i="7"/>
  <c r="L151" i="7"/>
  <c r="H152" i="7"/>
  <c r="I152" i="7"/>
  <c r="J152" i="7"/>
  <c r="K152" i="7"/>
  <c r="L152" i="7"/>
  <c r="H153" i="7"/>
  <c r="I153" i="7"/>
  <c r="J153" i="7"/>
  <c r="K153" i="7"/>
  <c r="L153" i="7"/>
  <c r="H154" i="7"/>
  <c r="I154" i="7"/>
  <c r="J154" i="7"/>
  <c r="K154" i="7"/>
  <c r="L154" i="7"/>
  <c r="H155" i="7"/>
  <c r="I155" i="7"/>
  <c r="J155" i="7"/>
  <c r="K155" i="7"/>
  <c r="L155" i="7"/>
  <c r="H156" i="7"/>
  <c r="I156" i="7"/>
  <c r="J156" i="7"/>
  <c r="K156" i="7"/>
  <c r="L156" i="7"/>
  <c r="H157" i="7"/>
  <c r="I157" i="7"/>
  <c r="J157" i="7"/>
  <c r="K157" i="7"/>
  <c r="L157" i="7"/>
  <c r="H158" i="7"/>
  <c r="I158" i="7"/>
  <c r="J158" i="7"/>
  <c r="K158" i="7"/>
  <c r="L158" i="7"/>
  <c r="H159" i="7"/>
  <c r="I159" i="7"/>
  <c r="J159" i="7"/>
  <c r="K159" i="7"/>
  <c r="L159" i="7"/>
  <c r="H160" i="7"/>
  <c r="I160" i="7"/>
  <c r="J160" i="7"/>
  <c r="K160" i="7"/>
  <c r="L160" i="7"/>
  <c r="H161" i="7"/>
  <c r="I161" i="7"/>
  <c r="J161" i="7"/>
  <c r="K161" i="7"/>
  <c r="L161" i="7"/>
  <c r="H162" i="7"/>
  <c r="I162" i="7"/>
  <c r="J162" i="7"/>
  <c r="K162" i="7"/>
  <c r="L162" i="7"/>
  <c r="H163" i="7"/>
  <c r="I163" i="7"/>
  <c r="J163" i="7"/>
  <c r="K163" i="7"/>
  <c r="L163" i="7"/>
  <c r="H164" i="7"/>
  <c r="I164" i="7"/>
  <c r="J164" i="7"/>
  <c r="K164" i="7"/>
  <c r="L164" i="7"/>
  <c r="H165" i="7"/>
  <c r="I165" i="7"/>
  <c r="J165" i="7"/>
  <c r="K165" i="7"/>
  <c r="L165" i="7"/>
  <c r="H166" i="7"/>
  <c r="I166" i="7"/>
  <c r="J166" i="7"/>
  <c r="K166" i="7"/>
  <c r="L166" i="7"/>
  <c r="H167" i="7"/>
  <c r="I167" i="7"/>
  <c r="J167" i="7"/>
  <c r="K167" i="7"/>
  <c r="L167" i="7"/>
  <c r="H168" i="7"/>
  <c r="I168" i="7"/>
  <c r="J168" i="7"/>
  <c r="K168" i="7"/>
  <c r="L168" i="7"/>
  <c r="H169" i="7"/>
  <c r="I169" i="7"/>
  <c r="J169" i="7"/>
  <c r="K169" i="7"/>
  <c r="L169" i="7"/>
  <c r="H170" i="7"/>
  <c r="I170" i="7"/>
  <c r="J170" i="7"/>
  <c r="K170" i="7"/>
  <c r="L170" i="7"/>
  <c r="H171" i="7"/>
  <c r="I171" i="7"/>
  <c r="J171" i="7"/>
  <c r="K171" i="7"/>
  <c r="L171" i="7"/>
  <c r="H172" i="7"/>
  <c r="I172" i="7"/>
  <c r="J172" i="7"/>
  <c r="K172" i="7"/>
  <c r="L172" i="7"/>
  <c r="H173" i="7"/>
  <c r="I173" i="7"/>
  <c r="J173" i="7"/>
  <c r="K173" i="7"/>
  <c r="L173" i="7"/>
  <c r="H174" i="7"/>
  <c r="I174" i="7"/>
  <c r="J174" i="7"/>
  <c r="K174" i="7"/>
  <c r="L174" i="7"/>
  <c r="H175" i="7"/>
  <c r="I175" i="7"/>
  <c r="J175" i="7"/>
  <c r="K175" i="7"/>
  <c r="L175" i="7"/>
  <c r="H176" i="7"/>
  <c r="I176" i="7"/>
  <c r="J176" i="7"/>
  <c r="K176" i="7"/>
  <c r="L176" i="7"/>
  <c r="H177" i="7"/>
  <c r="I177" i="7"/>
  <c r="J177" i="7"/>
  <c r="K177" i="7"/>
  <c r="L177" i="7"/>
  <c r="H178" i="7"/>
  <c r="I178" i="7"/>
  <c r="J178" i="7"/>
  <c r="K178" i="7"/>
  <c r="L178" i="7"/>
  <c r="H179" i="7"/>
  <c r="I179" i="7"/>
  <c r="J179" i="7"/>
  <c r="K179" i="7"/>
  <c r="L179" i="7"/>
  <c r="H180" i="7"/>
  <c r="I180" i="7"/>
  <c r="J180" i="7"/>
  <c r="K180" i="7"/>
  <c r="L180" i="7"/>
  <c r="H181" i="7"/>
  <c r="I181" i="7"/>
  <c r="J181" i="7"/>
  <c r="K181" i="7"/>
  <c r="L181" i="7"/>
  <c r="H182" i="7"/>
  <c r="I182" i="7"/>
  <c r="J182" i="7"/>
  <c r="K182" i="7"/>
  <c r="L182" i="7"/>
  <c r="H183" i="7"/>
  <c r="I183" i="7"/>
  <c r="J183" i="7"/>
  <c r="K183" i="7"/>
  <c r="L183" i="7"/>
  <c r="H184" i="7"/>
  <c r="I184" i="7"/>
  <c r="J184" i="7"/>
  <c r="K184" i="7"/>
  <c r="L184" i="7"/>
  <c r="H185" i="7"/>
  <c r="I185" i="7"/>
  <c r="J185" i="7"/>
  <c r="K185" i="7"/>
  <c r="L185" i="7"/>
  <c r="H186" i="7"/>
  <c r="I186" i="7"/>
  <c r="J186" i="7"/>
  <c r="K186" i="7"/>
  <c r="L186" i="7"/>
  <c r="H187" i="7"/>
  <c r="I187" i="7"/>
  <c r="J187" i="7"/>
  <c r="K187" i="7"/>
  <c r="L187" i="7"/>
  <c r="H188" i="7"/>
  <c r="I188" i="7"/>
  <c r="J188" i="7"/>
  <c r="K188" i="7"/>
  <c r="L188" i="7"/>
  <c r="H189" i="7"/>
  <c r="I189" i="7"/>
  <c r="J189" i="7"/>
  <c r="K189" i="7"/>
  <c r="L189" i="7"/>
  <c r="H190" i="7"/>
  <c r="I190" i="7"/>
  <c r="J190" i="7"/>
  <c r="K190" i="7"/>
  <c r="L190" i="7"/>
  <c r="H191" i="7"/>
  <c r="I191" i="7"/>
  <c r="J191" i="7"/>
  <c r="K191" i="7"/>
  <c r="L191" i="7"/>
  <c r="H192" i="7"/>
  <c r="I192" i="7"/>
  <c r="J192" i="7"/>
  <c r="K192" i="7"/>
  <c r="L192" i="7"/>
  <c r="H193" i="7"/>
  <c r="I193" i="7"/>
  <c r="J193" i="7"/>
  <c r="K193" i="7"/>
  <c r="L193" i="7"/>
  <c r="H194" i="7"/>
  <c r="I194" i="7"/>
  <c r="J194" i="7"/>
  <c r="K194" i="7"/>
  <c r="L194" i="7"/>
  <c r="H195" i="7"/>
  <c r="I195" i="7"/>
  <c r="J195" i="7"/>
  <c r="K195" i="7"/>
  <c r="L195" i="7"/>
  <c r="H196" i="7"/>
  <c r="I196" i="7"/>
  <c r="J196" i="7"/>
  <c r="K196" i="7"/>
  <c r="L196" i="7"/>
  <c r="H197" i="7"/>
  <c r="I197" i="7"/>
  <c r="J197" i="7"/>
  <c r="K197" i="7"/>
  <c r="L197" i="7"/>
  <c r="H198" i="7"/>
  <c r="I198" i="7"/>
  <c r="J198" i="7"/>
  <c r="K198" i="7"/>
  <c r="L198" i="7"/>
  <c r="H199" i="7"/>
  <c r="I199" i="7"/>
  <c r="J199" i="7"/>
  <c r="K199" i="7"/>
  <c r="L199" i="7"/>
  <c r="H200" i="7"/>
  <c r="I200" i="7"/>
  <c r="J200" i="7"/>
  <c r="K200" i="7"/>
  <c r="L200" i="7"/>
  <c r="H201" i="7"/>
  <c r="I201" i="7"/>
  <c r="J201" i="7"/>
  <c r="K201" i="7"/>
  <c r="L201" i="7"/>
  <c r="H202" i="7"/>
  <c r="I202" i="7"/>
  <c r="J202" i="7"/>
  <c r="K202" i="7"/>
  <c r="L202" i="7"/>
  <c r="H203" i="7"/>
  <c r="I203" i="7"/>
  <c r="J203" i="7"/>
  <c r="K203" i="7"/>
  <c r="L203" i="7"/>
  <c r="H204" i="7"/>
  <c r="I204" i="7"/>
  <c r="J204" i="7"/>
  <c r="K204" i="7"/>
  <c r="L204" i="7"/>
  <c r="H205" i="7"/>
  <c r="I205" i="7"/>
  <c r="J205" i="7"/>
  <c r="K205" i="7"/>
  <c r="L205" i="7"/>
  <c r="H206" i="7"/>
  <c r="I206" i="7"/>
  <c r="J206" i="7"/>
  <c r="K206" i="7"/>
  <c r="L206" i="7"/>
  <c r="H207" i="7"/>
  <c r="I207" i="7"/>
  <c r="J207" i="7"/>
  <c r="K207" i="7"/>
  <c r="L207" i="7"/>
  <c r="H208" i="7"/>
  <c r="I208" i="7"/>
  <c r="J208" i="7"/>
  <c r="K208" i="7"/>
  <c r="L208" i="7"/>
  <c r="H209" i="7"/>
  <c r="I209" i="7"/>
  <c r="J209" i="7"/>
  <c r="K209" i="7"/>
  <c r="L209" i="7"/>
  <c r="H210" i="7"/>
  <c r="I210" i="7"/>
  <c r="J210" i="7"/>
  <c r="K210" i="7"/>
  <c r="L210" i="7"/>
  <c r="H211" i="7"/>
  <c r="I211" i="7"/>
  <c r="J211" i="7"/>
  <c r="K211" i="7"/>
  <c r="L211" i="7"/>
  <c r="H212" i="7"/>
  <c r="I212" i="7"/>
  <c r="J212" i="7"/>
  <c r="K212" i="7"/>
  <c r="L212" i="7"/>
  <c r="H213" i="7"/>
  <c r="I213" i="7"/>
  <c r="J213" i="7"/>
  <c r="K213" i="7"/>
  <c r="L213" i="7"/>
  <c r="H214" i="7"/>
  <c r="I214" i="7"/>
  <c r="J214" i="7"/>
  <c r="K214" i="7"/>
  <c r="L214" i="7"/>
  <c r="H215" i="7"/>
  <c r="I215" i="7"/>
  <c r="J215" i="7"/>
  <c r="K215" i="7"/>
  <c r="L215" i="7"/>
  <c r="H216" i="7"/>
  <c r="I216" i="7"/>
  <c r="J216" i="7"/>
  <c r="K216" i="7"/>
  <c r="L216" i="7"/>
  <c r="H217" i="7"/>
  <c r="I217" i="7"/>
  <c r="J217" i="7"/>
  <c r="K217" i="7"/>
  <c r="L217" i="7"/>
  <c r="H218" i="7"/>
  <c r="I218" i="7"/>
  <c r="J218" i="7"/>
  <c r="K218" i="7"/>
  <c r="L218" i="7"/>
  <c r="H219" i="7"/>
  <c r="I219" i="7"/>
  <c r="J219" i="7"/>
  <c r="K219" i="7"/>
  <c r="L219" i="7"/>
  <c r="H220" i="7"/>
  <c r="I220" i="7"/>
  <c r="J220" i="7"/>
  <c r="K220" i="7"/>
  <c r="L220" i="7"/>
  <c r="H221" i="7"/>
  <c r="I221" i="7"/>
  <c r="J221" i="7"/>
  <c r="K221" i="7"/>
  <c r="L221" i="7"/>
  <c r="H222" i="7"/>
  <c r="I222" i="7"/>
  <c r="J222" i="7"/>
  <c r="K222" i="7"/>
  <c r="L222" i="7"/>
  <c r="H223" i="7"/>
  <c r="I223" i="7"/>
  <c r="J223" i="7"/>
  <c r="K223" i="7"/>
  <c r="L223" i="7"/>
  <c r="H224" i="7"/>
  <c r="I224" i="7"/>
  <c r="J224" i="7"/>
  <c r="K224" i="7"/>
  <c r="L224" i="7"/>
  <c r="H225" i="7"/>
  <c r="I225" i="7"/>
  <c r="J225" i="7"/>
  <c r="K225" i="7"/>
  <c r="L225" i="7"/>
  <c r="H226" i="7"/>
  <c r="I226" i="7"/>
  <c r="J226" i="7"/>
  <c r="K226" i="7"/>
  <c r="L226" i="7"/>
  <c r="H227" i="7"/>
  <c r="I227" i="7"/>
  <c r="J227" i="7"/>
  <c r="K227" i="7"/>
  <c r="L227" i="7"/>
  <c r="H228" i="7"/>
  <c r="I228" i="7"/>
  <c r="J228" i="7"/>
  <c r="K228" i="7"/>
  <c r="L228" i="7"/>
  <c r="H229" i="7"/>
  <c r="I229" i="7"/>
  <c r="J229" i="7"/>
  <c r="K229" i="7"/>
  <c r="L229" i="7"/>
  <c r="H230" i="7"/>
  <c r="I230" i="7"/>
  <c r="J230" i="7"/>
  <c r="K230" i="7"/>
  <c r="L230" i="7"/>
  <c r="H231" i="7"/>
  <c r="I231" i="7"/>
  <c r="J231" i="7"/>
  <c r="K231" i="7"/>
  <c r="L231" i="7"/>
  <c r="H232" i="7"/>
  <c r="I232" i="7"/>
  <c r="J232" i="7"/>
  <c r="K232" i="7"/>
  <c r="L232" i="7"/>
  <c r="H233" i="7"/>
  <c r="I233" i="7"/>
  <c r="J233" i="7"/>
  <c r="K233" i="7"/>
  <c r="L233" i="7"/>
  <c r="H234" i="7"/>
  <c r="I234" i="7"/>
  <c r="J234" i="7"/>
  <c r="K234" i="7"/>
  <c r="L234" i="7"/>
  <c r="H235" i="7"/>
  <c r="I235" i="7"/>
  <c r="J235" i="7"/>
  <c r="K235" i="7"/>
  <c r="L235" i="7"/>
  <c r="H236" i="7"/>
  <c r="I236" i="7"/>
  <c r="J236" i="7"/>
  <c r="K236" i="7"/>
  <c r="L236" i="7"/>
  <c r="H237" i="7"/>
  <c r="I237" i="7"/>
  <c r="J237" i="7"/>
  <c r="K237" i="7"/>
  <c r="L237" i="7"/>
  <c r="H238" i="7"/>
  <c r="I238" i="7"/>
  <c r="J238" i="7"/>
  <c r="K238" i="7"/>
  <c r="L238" i="7"/>
  <c r="H239" i="7"/>
  <c r="I239" i="7"/>
  <c r="J239" i="7"/>
  <c r="K239" i="7"/>
  <c r="L239" i="7"/>
  <c r="H240" i="7"/>
  <c r="I240" i="7"/>
  <c r="J240" i="7"/>
  <c r="K240" i="7"/>
  <c r="L240" i="7"/>
  <c r="H241" i="7"/>
  <c r="I241" i="7"/>
  <c r="J241" i="7"/>
  <c r="K241" i="7"/>
  <c r="L241" i="7"/>
  <c r="H242" i="7"/>
  <c r="I242" i="7"/>
  <c r="J242" i="7"/>
  <c r="K242" i="7"/>
  <c r="L242" i="7"/>
  <c r="H243" i="7"/>
  <c r="I243" i="7"/>
  <c r="J243" i="7"/>
  <c r="K243" i="7"/>
  <c r="L243" i="7"/>
  <c r="H244" i="7"/>
  <c r="I244" i="7"/>
  <c r="J244" i="7"/>
  <c r="K244" i="7"/>
  <c r="L244" i="7"/>
  <c r="H245" i="7"/>
  <c r="I245" i="7"/>
  <c r="J245" i="7"/>
  <c r="K245" i="7"/>
  <c r="L245" i="7"/>
  <c r="H246" i="7"/>
  <c r="I246" i="7"/>
  <c r="J246" i="7"/>
  <c r="K246" i="7"/>
  <c r="L246" i="7"/>
  <c r="H247" i="7"/>
  <c r="I247" i="7"/>
  <c r="J247" i="7"/>
  <c r="K247" i="7"/>
  <c r="L247" i="7"/>
  <c r="H248" i="7"/>
  <c r="I248" i="7"/>
  <c r="J248" i="7"/>
  <c r="K248" i="7"/>
  <c r="L248" i="7"/>
  <c r="H249" i="7"/>
  <c r="I249" i="7"/>
  <c r="J249" i="7"/>
  <c r="K249" i="7"/>
  <c r="L249" i="7"/>
  <c r="H250" i="7"/>
  <c r="I250" i="7"/>
  <c r="J250" i="7"/>
  <c r="K250" i="7"/>
  <c r="L250" i="7"/>
  <c r="H251" i="7"/>
  <c r="I251" i="7"/>
  <c r="J251" i="7"/>
  <c r="K251" i="7"/>
  <c r="L251" i="7"/>
  <c r="H252" i="7"/>
  <c r="I252" i="7"/>
  <c r="J252" i="7"/>
  <c r="K252" i="7"/>
  <c r="L252" i="7"/>
  <c r="H253" i="7"/>
  <c r="I253" i="7"/>
  <c r="J253" i="7"/>
  <c r="K253" i="7"/>
  <c r="L253" i="7"/>
  <c r="H254" i="7"/>
  <c r="I254" i="7"/>
  <c r="J254" i="7"/>
  <c r="K254" i="7"/>
  <c r="L254" i="7"/>
  <c r="H255" i="7"/>
  <c r="I255" i="7"/>
  <c r="J255" i="7"/>
  <c r="K255" i="7"/>
  <c r="L255" i="7"/>
  <c r="H256" i="7"/>
  <c r="I256" i="7"/>
  <c r="J256" i="7"/>
  <c r="K256" i="7"/>
  <c r="L256" i="7"/>
  <c r="H257" i="7"/>
  <c r="I257" i="7"/>
  <c r="J257" i="7"/>
  <c r="K257" i="7"/>
  <c r="L257" i="7"/>
  <c r="H258" i="7"/>
  <c r="I258" i="7"/>
  <c r="J258" i="7"/>
  <c r="K258" i="7"/>
  <c r="L258" i="7"/>
  <c r="H259" i="7"/>
  <c r="I259" i="7"/>
  <c r="J259" i="7"/>
  <c r="K259" i="7"/>
  <c r="L259" i="7"/>
  <c r="H260" i="7"/>
  <c r="I260" i="7"/>
  <c r="J260" i="7"/>
  <c r="K260" i="7"/>
  <c r="L260" i="7"/>
  <c r="H261" i="7"/>
  <c r="I261" i="7"/>
  <c r="J261" i="7"/>
  <c r="K261" i="7"/>
  <c r="L261" i="7"/>
  <c r="H262" i="7"/>
  <c r="I262" i="7"/>
  <c r="J262" i="7"/>
  <c r="K262" i="7"/>
  <c r="L262" i="7"/>
  <c r="H263" i="7"/>
  <c r="I263" i="7"/>
  <c r="J263" i="7"/>
  <c r="K263" i="7"/>
  <c r="L263" i="7"/>
  <c r="H264" i="7"/>
  <c r="I264" i="7"/>
  <c r="J264" i="7"/>
  <c r="K264" i="7"/>
  <c r="L264" i="7"/>
  <c r="H265" i="7"/>
  <c r="I265" i="7"/>
  <c r="J265" i="7"/>
  <c r="K265" i="7"/>
  <c r="L265" i="7"/>
  <c r="H266" i="7"/>
  <c r="I266" i="7"/>
  <c r="J266" i="7"/>
  <c r="K266" i="7"/>
  <c r="L266" i="7"/>
  <c r="I267" i="7"/>
  <c r="J267" i="7"/>
  <c r="K267" i="7"/>
  <c r="L267" i="7"/>
  <c r="H268" i="7"/>
  <c r="I268" i="7"/>
  <c r="J268" i="7"/>
  <c r="K268" i="7"/>
  <c r="L268" i="7"/>
  <c r="H269" i="7"/>
  <c r="I269" i="7"/>
  <c r="J269" i="7"/>
  <c r="K269" i="7"/>
  <c r="L269" i="7"/>
  <c r="H270" i="7"/>
  <c r="I270" i="7"/>
  <c r="J270" i="7"/>
  <c r="K270" i="7"/>
  <c r="L270" i="7"/>
  <c r="H271" i="7"/>
  <c r="I271" i="7"/>
  <c r="J271" i="7"/>
  <c r="K271" i="7"/>
  <c r="L271" i="7"/>
  <c r="H272" i="7"/>
  <c r="I272" i="7"/>
  <c r="J272" i="7"/>
  <c r="K272" i="7"/>
  <c r="L272" i="7"/>
  <c r="H273" i="7"/>
  <c r="I273" i="7"/>
  <c r="J273" i="7"/>
  <c r="K273" i="7"/>
  <c r="L273" i="7"/>
  <c r="H274" i="7"/>
  <c r="I274" i="7"/>
  <c r="J274" i="7"/>
  <c r="K274" i="7"/>
  <c r="L274" i="7"/>
  <c r="H275" i="7"/>
  <c r="I275" i="7"/>
  <c r="J275" i="7"/>
  <c r="K275" i="7"/>
  <c r="L275" i="7"/>
  <c r="H276" i="7"/>
  <c r="I276" i="7"/>
  <c r="J276" i="7"/>
  <c r="K276" i="7"/>
  <c r="L276" i="7"/>
  <c r="H277" i="7"/>
  <c r="I277" i="7"/>
  <c r="J277" i="7"/>
  <c r="K277" i="7"/>
  <c r="L277" i="7"/>
  <c r="H278" i="7"/>
  <c r="I278" i="7"/>
  <c r="J278" i="7"/>
  <c r="K278" i="7"/>
  <c r="L278" i="7"/>
  <c r="H279" i="7"/>
  <c r="I279" i="7"/>
  <c r="J279" i="7"/>
  <c r="K279" i="7"/>
  <c r="L279" i="7"/>
  <c r="H280" i="7"/>
  <c r="I280" i="7"/>
  <c r="J280" i="7"/>
  <c r="K280" i="7"/>
  <c r="L280" i="7"/>
  <c r="H281" i="7"/>
  <c r="I281" i="7"/>
  <c r="J281" i="7"/>
  <c r="K281" i="7"/>
  <c r="L281" i="7"/>
  <c r="H282" i="7"/>
  <c r="I282" i="7"/>
  <c r="J282" i="7"/>
  <c r="K282" i="7"/>
  <c r="L282" i="7"/>
  <c r="H283" i="7"/>
  <c r="I283" i="7"/>
  <c r="J283" i="7"/>
  <c r="K283" i="7"/>
  <c r="L283" i="7"/>
  <c r="H284" i="7"/>
  <c r="I284" i="7"/>
  <c r="J284" i="7"/>
  <c r="K284" i="7"/>
  <c r="L284" i="7"/>
  <c r="H285" i="7"/>
  <c r="I285" i="7"/>
  <c r="J285" i="7"/>
  <c r="K285" i="7"/>
  <c r="L285" i="7"/>
  <c r="H286" i="7"/>
  <c r="I286" i="7"/>
  <c r="J286" i="7"/>
  <c r="K286" i="7"/>
  <c r="L286" i="7"/>
  <c r="H287" i="7"/>
  <c r="I287" i="7"/>
  <c r="J287" i="7"/>
  <c r="K287" i="7"/>
  <c r="L287" i="7"/>
  <c r="H288" i="7"/>
  <c r="I288" i="7"/>
  <c r="J288" i="7"/>
  <c r="K288" i="7"/>
  <c r="L288" i="7"/>
  <c r="H289" i="7"/>
  <c r="I289" i="7"/>
  <c r="J289" i="7"/>
  <c r="K289" i="7"/>
  <c r="L289" i="7"/>
  <c r="H290" i="7"/>
  <c r="I290" i="7"/>
  <c r="J290" i="7"/>
  <c r="K290" i="7"/>
  <c r="L290" i="7"/>
  <c r="H291" i="7"/>
  <c r="I291" i="7"/>
  <c r="J291" i="7"/>
  <c r="K291" i="7"/>
  <c r="L291" i="7"/>
  <c r="H292" i="7"/>
  <c r="I292" i="7"/>
  <c r="J292" i="7"/>
  <c r="K292" i="7"/>
  <c r="L292" i="7"/>
  <c r="H293" i="7"/>
  <c r="I293" i="7"/>
  <c r="J293" i="7"/>
  <c r="K293" i="7"/>
  <c r="L293" i="7"/>
  <c r="H294" i="7"/>
  <c r="I294" i="7"/>
  <c r="J294" i="7"/>
  <c r="K294" i="7"/>
  <c r="L294" i="7"/>
  <c r="H295" i="7"/>
  <c r="I295" i="7"/>
  <c r="J295" i="7"/>
  <c r="K295" i="7"/>
  <c r="L295" i="7"/>
  <c r="H296" i="7"/>
  <c r="I296" i="7"/>
  <c r="J296" i="7"/>
  <c r="K296" i="7"/>
  <c r="L296" i="7"/>
  <c r="H297" i="7"/>
  <c r="I297" i="7"/>
  <c r="J297" i="7"/>
  <c r="K297" i="7"/>
  <c r="L297" i="7"/>
  <c r="H298" i="7"/>
  <c r="I298" i="7"/>
  <c r="J298" i="7"/>
  <c r="K298" i="7"/>
  <c r="L298" i="7"/>
  <c r="H299" i="7"/>
  <c r="I299" i="7"/>
  <c r="J299" i="7"/>
  <c r="K299" i="7"/>
  <c r="L299" i="7"/>
  <c r="H300" i="7"/>
  <c r="I300" i="7"/>
  <c r="J300" i="7"/>
  <c r="K300" i="7"/>
  <c r="L300" i="7"/>
  <c r="H301" i="7"/>
  <c r="I301" i="7"/>
  <c r="J301" i="7"/>
  <c r="K301" i="7"/>
  <c r="L301" i="7"/>
  <c r="H302" i="7"/>
  <c r="I302" i="7"/>
  <c r="J302" i="7"/>
  <c r="K302" i="7"/>
  <c r="L302" i="7"/>
  <c r="H303" i="7"/>
  <c r="I303" i="7"/>
  <c r="J303" i="7"/>
  <c r="K303" i="7"/>
  <c r="L303" i="7"/>
  <c r="H304" i="7"/>
  <c r="I304" i="7"/>
  <c r="J304" i="7"/>
  <c r="K304" i="7"/>
  <c r="L304" i="7"/>
  <c r="H305" i="7"/>
  <c r="I305" i="7"/>
  <c r="J305" i="7"/>
  <c r="K305" i="7"/>
  <c r="L305" i="7"/>
  <c r="H306" i="7"/>
  <c r="I306" i="7"/>
  <c r="J306" i="7"/>
  <c r="K306" i="7"/>
  <c r="L306" i="7"/>
  <c r="H307" i="7"/>
  <c r="I307" i="7"/>
  <c r="J307" i="7"/>
  <c r="K307" i="7"/>
  <c r="L307" i="7"/>
  <c r="H308" i="7"/>
  <c r="I308" i="7"/>
  <c r="J308" i="7"/>
  <c r="K308" i="7"/>
  <c r="L308" i="7"/>
  <c r="H309" i="7"/>
  <c r="I309" i="7"/>
  <c r="J309" i="7"/>
  <c r="K309" i="7"/>
  <c r="L309" i="7"/>
  <c r="H310" i="7"/>
  <c r="I310" i="7"/>
  <c r="J310" i="7"/>
  <c r="K310" i="7"/>
  <c r="L310" i="7"/>
  <c r="H311" i="7"/>
  <c r="I311" i="7"/>
  <c r="J311" i="7"/>
  <c r="K311" i="7"/>
  <c r="L311" i="7"/>
  <c r="H312" i="7"/>
  <c r="I312" i="7"/>
  <c r="J312" i="7"/>
  <c r="K312" i="7"/>
  <c r="L312" i="7"/>
  <c r="H313" i="7"/>
  <c r="I313" i="7"/>
  <c r="J313" i="7"/>
  <c r="K313" i="7"/>
  <c r="L313" i="7"/>
  <c r="H314" i="7"/>
  <c r="I314" i="7"/>
  <c r="J314" i="7"/>
  <c r="K314" i="7"/>
  <c r="L314" i="7"/>
  <c r="H315" i="7"/>
  <c r="I315" i="7"/>
  <c r="J315" i="7"/>
  <c r="K315" i="7"/>
  <c r="L315" i="7"/>
  <c r="H316" i="7"/>
  <c r="I316" i="7"/>
  <c r="J316" i="7"/>
  <c r="K316" i="7"/>
  <c r="L316" i="7"/>
  <c r="H317" i="7"/>
  <c r="I317" i="7"/>
  <c r="J317" i="7"/>
  <c r="K317" i="7"/>
  <c r="L317" i="7"/>
  <c r="H318" i="7"/>
  <c r="I318" i="7"/>
  <c r="J318" i="7"/>
  <c r="K318" i="7"/>
  <c r="L318" i="7"/>
  <c r="H319" i="7"/>
  <c r="I319" i="7"/>
  <c r="J319" i="7"/>
  <c r="K319" i="7"/>
  <c r="L319" i="7"/>
  <c r="H320" i="7"/>
  <c r="I320" i="7"/>
  <c r="J320" i="7"/>
  <c r="K320" i="7"/>
  <c r="L320" i="7"/>
  <c r="H321" i="7"/>
  <c r="I321" i="7"/>
  <c r="J321" i="7"/>
  <c r="K321" i="7"/>
  <c r="L321" i="7"/>
  <c r="H322" i="7"/>
  <c r="I322" i="7"/>
  <c r="J322" i="7"/>
  <c r="K322" i="7"/>
  <c r="L322" i="7"/>
  <c r="H323" i="7"/>
  <c r="I323" i="7"/>
  <c r="J323" i="7"/>
  <c r="K323" i="7"/>
  <c r="L323" i="7"/>
  <c r="H324" i="7"/>
  <c r="I324" i="7"/>
  <c r="J324" i="7"/>
  <c r="K324" i="7"/>
  <c r="L324" i="7"/>
  <c r="H325" i="7"/>
  <c r="I325" i="7"/>
  <c r="J325" i="7"/>
  <c r="K325" i="7"/>
  <c r="L325" i="7"/>
  <c r="H326" i="7"/>
  <c r="I326" i="7"/>
  <c r="J326" i="7"/>
  <c r="K326" i="7"/>
  <c r="L326" i="7"/>
  <c r="H327" i="7"/>
  <c r="I327" i="7"/>
  <c r="J327" i="7"/>
  <c r="K327" i="7"/>
  <c r="L327" i="7"/>
  <c r="H328" i="7"/>
  <c r="I328" i="7"/>
  <c r="J328" i="7"/>
  <c r="K328" i="7"/>
  <c r="L328" i="7"/>
  <c r="H329" i="7"/>
  <c r="I329" i="7"/>
  <c r="J329" i="7"/>
  <c r="K329" i="7"/>
  <c r="L329" i="7"/>
  <c r="H330" i="7"/>
  <c r="I330" i="7"/>
  <c r="J330" i="7"/>
  <c r="K330" i="7"/>
  <c r="L330" i="7"/>
  <c r="H331" i="7"/>
  <c r="I331" i="7"/>
  <c r="J331" i="7"/>
  <c r="K331" i="7"/>
  <c r="L331" i="7"/>
  <c r="H332" i="7"/>
  <c r="I332" i="7"/>
  <c r="J332" i="7"/>
  <c r="K332" i="7"/>
  <c r="L332" i="7"/>
  <c r="H333" i="7"/>
  <c r="I333" i="7"/>
  <c r="J333" i="7"/>
  <c r="K333" i="7"/>
  <c r="L333" i="7"/>
  <c r="H334" i="7"/>
  <c r="I334" i="7"/>
  <c r="J334" i="7"/>
  <c r="K334" i="7"/>
  <c r="L334" i="7"/>
  <c r="H335" i="7"/>
  <c r="I335" i="7"/>
  <c r="J335" i="7"/>
  <c r="K335" i="7"/>
  <c r="L335" i="7"/>
  <c r="H336" i="7"/>
  <c r="I336" i="7"/>
  <c r="J336" i="7"/>
  <c r="K336" i="7"/>
  <c r="L336" i="7"/>
  <c r="H337" i="7"/>
  <c r="I337" i="7"/>
  <c r="J337" i="7"/>
  <c r="K337" i="7"/>
  <c r="L337" i="7"/>
  <c r="H338" i="7"/>
  <c r="I338" i="7"/>
  <c r="J338" i="7"/>
  <c r="K338" i="7"/>
  <c r="L338" i="7"/>
  <c r="H339" i="7"/>
  <c r="I339" i="7"/>
  <c r="J339" i="7"/>
  <c r="K339" i="7"/>
  <c r="L339" i="7"/>
  <c r="H340" i="7"/>
  <c r="I340" i="7"/>
  <c r="J340" i="7"/>
  <c r="K340" i="7"/>
  <c r="L340" i="7"/>
  <c r="H341" i="7"/>
  <c r="I341" i="7"/>
  <c r="J341" i="7"/>
  <c r="K341" i="7"/>
  <c r="L341" i="7"/>
  <c r="H342" i="7"/>
  <c r="I342" i="7"/>
  <c r="J342" i="7"/>
  <c r="K342" i="7"/>
  <c r="L342" i="7"/>
  <c r="H343" i="7"/>
  <c r="I343" i="7"/>
  <c r="J343" i="7"/>
  <c r="K343" i="7"/>
  <c r="L343" i="7"/>
  <c r="H344" i="7"/>
  <c r="I344" i="7"/>
  <c r="J344" i="7"/>
  <c r="K344" i="7"/>
  <c r="L344" i="7"/>
  <c r="H345" i="7"/>
  <c r="I345" i="7"/>
  <c r="J345" i="7"/>
  <c r="K345" i="7"/>
  <c r="L345" i="7"/>
  <c r="H346" i="7"/>
  <c r="I346" i="7"/>
  <c r="J346" i="7"/>
  <c r="K346" i="7"/>
  <c r="L346" i="7"/>
  <c r="H347" i="7"/>
  <c r="I347" i="7"/>
  <c r="J347" i="7"/>
  <c r="K347" i="7"/>
  <c r="L347" i="7"/>
  <c r="H348" i="7"/>
  <c r="I348" i="7"/>
  <c r="J348" i="7"/>
  <c r="K348" i="7"/>
  <c r="L348" i="7"/>
  <c r="H349" i="7"/>
  <c r="I349" i="7"/>
  <c r="J349" i="7"/>
  <c r="K349" i="7"/>
  <c r="L349" i="7"/>
  <c r="H350" i="7"/>
  <c r="I350" i="7"/>
  <c r="J350" i="7"/>
  <c r="K350" i="7"/>
  <c r="L350" i="7"/>
  <c r="H351" i="7"/>
  <c r="I351" i="7"/>
  <c r="J351" i="7"/>
  <c r="K351" i="7"/>
  <c r="L351" i="7"/>
  <c r="H352" i="7"/>
  <c r="I352" i="7"/>
  <c r="J352" i="7"/>
  <c r="K352" i="7"/>
  <c r="L352" i="7"/>
  <c r="H353" i="7"/>
  <c r="I353" i="7"/>
  <c r="J353" i="7"/>
  <c r="K353" i="7"/>
  <c r="L353" i="7"/>
  <c r="H354" i="7"/>
  <c r="I354" i="7"/>
  <c r="J354" i="7"/>
  <c r="K354" i="7"/>
  <c r="L354" i="7"/>
  <c r="H355" i="7"/>
  <c r="I355" i="7"/>
  <c r="J355" i="7"/>
  <c r="K355" i="7"/>
  <c r="L355" i="7"/>
  <c r="H356" i="7"/>
  <c r="I356" i="7"/>
  <c r="J356" i="7"/>
  <c r="K356" i="7"/>
  <c r="L356" i="7"/>
  <c r="H357" i="7"/>
  <c r="I357" i="7"/>
  <c r="J357" i="7"/>
  <c r="K357" i="7"/>
  <c r="L357" i="7"/>
  <c r="H358" i="7"/>
  <c r="I358" i="7"/>
  <c r="J358" i="7"/>
  <c r="K358" i="7"/>
  <c r="L358" i="7"/>
  <c r="H359" i="7"/>
  <c r="I359" i="7"/>
  <c r="J359" i="7"/>
  <c r="K359" i="7"/>
  <c r="L359" i="7"/>
  <c r="H360" i="7"/>
  <c r="I360" i="7"/>
  <c r="J360" i="7"/>
  <c r="K360" i="7"/>
  <c r="L360" i="7"/>
  <c r="H361" i="7"/>
  <c r="I361" i="7"/>
  <c r="J361" i="7"/>
  <c r="K361" i="7"/>
  <c r="L361" i="7"/>
  <c r="H362" i="7"/>
  <c r="I362" i="7"/>
  <c r="J362" i="7"/>
  <c r="K362" i="7"/>
  <c r="L362" i="7"/>
  <c r="H363" i="7"/>
  <c r="I363" i="7"/>
  <c r="J363" i="7"/>
  <c r="K363" i="7"/>
  <c r="L363" i="7"/>
  <c r="H364" i="7"/>
  <c r="I364" i="7"/>
  <c r="J364" i="7"/>
  <c r="K364" i="7"/>
  <c r="L364" i="7"/>
  <c r="H365" i="7"/>
  <c r="I365" i="7"/>
  <c r="J365" i="7"/>
  <c r="K365" i="7"/>
  <c r="L365" i="7"/>
  <c r="H366" i="7"/>
  <c r="I366" i="7"/>
  <c r="J366" i="7"/>
  <c r="K366" i="7"/>
  <c r="L366" i="7"/>
  <c r="H367" i="7"/>
  <c r="I367" i="7"/>
  <c r="J367" i="7"/>
  <c r="K367" i="7"/>
  <c r="L367" i="7"/>
  <c r="H368" i="7"/>
  <c r="I368" i="7"/>
  <c r="J368" i="7"/>
  <c r="K368" i="7"/>
  <c r="L368" i="7"/>
  <c r="H369" i="7"/>
  <c r="I369" i="7"/>
  <c r="J369" i="7"/>
  <c r="K369" i="7"/>
  <c r="L369" i="7"/>
  <c r="H370" i="7"/>
  <c r="I370" i="7"/>
  <c r="J370" i="7"/>
  <c r="K370" i="7"/>
  <c r="L370" i="7"/>
  <c r="H371" i="7"/>
  <c r="I371" i="7"/>
  <c r="J371" i="7"/>
  <c r="K371" i="7"/>
  <c r="L371" i="7"/>
  <c r="H372" i="7"/>
  <c r="I372" i="7"/>
  <c r="J372" i="7"/>
  <c r="K372" i="7"/>
  <c r="L372" i="7"/>
  <c r="H373" i="7"/>
  <c r="I373" i="7"/>
  <c r="J373" i="7"/>
  <c r="K373" i="7"/>
  <c r="L373" i="7"/>
  <c r="H374" i="7"/>
  <c r="I374" i="7"/>
  <c r="J374" i="7"/>
  <c r="K374" i="7"/>
  <c r="L374" i="7"/>
  <c r="H375" i="7"/>
  <c r="I375" i="7"/>
  <c r="J375" i="7"/>
  <c r="K375" i="7"/>
  <c r="L375" i="7"/>
  <c r="H376" i="7"/>
  <c r="I376" i="7"/>
  <c r="J376" i="7"/>
  <c r="K376" i="7"/>
  <c r="L376" i="7"/>
  <c r="H377" i="7"/>
  <c r="I377" i="7"/>
  <c r="J377" i="7"/>
  <c r="K377" i="7"/>
  <c r="L377" i="7"/>
  <c r="H378" i="7"/>
  <c r="I378" i="7"/>
  <c r="J378" i="7"/>
  <c r="K378" i="7"/>
  <c r="L378" i="7"/>
  <c r="H379" i="7"/>
  <c r="I379" i="7"/>
  <c r="J379" i="7"/>
  <c r="K379" i="7"/>
  <c r="L379" i="7"/>
  <c r="H380" i="7"/>
  <c r="I380" i="7"/>
  <c r="J380" i="7"/>
  <c r="K380" i="7"/>
  <c r="L380" i="7"/>
  <c r="H381" i="7"/>
  <c r="I381" i="7"/>
  <c r="J381" i="7"/>
  <c r="K381" i="7"/>
  <c r="L381" i="7"/>
  <c r="H382" i="7"/>
  <c r="I382" i="7"/>
  <c r="J382" i="7"/>
  <c r="K382" i="7"/>
  <c r="L382" i="7"/>
  <c r="H383" i="7"/>
  <c r="I383" i="7"/>
  <c r="J383" i="7"/>
  <c r="K383" i="7"/>
  <c r="L383" i="7"/>
  <c r="H384" i="7"/>
  <c r="I384" i="7"/>
  <c r="J384" i="7"/>
  <c r="K384" i="7"/>
  <c r="L384" i="7"/>
  <c r="H385" i="7"/>
  <c r="I385" i="7"/>
  <c r="J385" i="7"/>
  <c r="K385" i="7"/>
  <c r="L385" i="7"/>
  <c r="H386" i="7"/>
  <c r="I386" i="7"/>
  <c r="J386" i="7"/>
  <c r="K386" i="7"/>
  <c r="L386" i="7"/>
  <c r="H387" i="7"/>
  <c r="I387" i="7"/>
  <c r="J387" i="7"/>
  <c r="K387" i="7"/>
  <c r="L387" i="7"/>
  <c r="H388" i="7"/>
  <c r="I388" i="7"/>
  <c r="J388" i="7"/>
  <c r="K388" i="7"/>
  <c r="L388" i="7"/>
  <c r="H389" i="7"/>
  <c r="I389" i="7"/>
  <c r="J389" i="7"/>
  <c r="K389" i="7"/>
  <c r="L389" i="7"/>
  <c r="H390" i="7"/>
  <c r="I390" i="7"/>
  <c r="J390" i="7"/>
  <c r="K390" i="7"/>
  <c r="L390" i="7"/>
  <c r="H391" i="7"/>
  <c r="I391" i="7"/>
  <c r="J391" i="7"/>
  <c r="K391" i="7"/>
  <c r="L391" i="7"/>
  <c r="H392" i="7"/>
  <c r="I392" i="7"/>
  <c r="J392" i="7"/>
  <c r="K392" i="7"/>
  <c r="L392" i="7"/>
  <c r="H393" i="7"/>
  <c r="I393" i="7"/>
  <c r="J393" i="7"/>
  <c r="K393" i="7"/>
  <c r="L393" i="7"/>
  <c r="H394" i="7"/>
  <c r="I394" i="7"/>
  <c r="J394" i="7"/>
  <c r="K394" i="7"/>
  <c r="L394" i="7"/>
  <c r="H395" i="7"/>
  <c r="I395" i="7"/>
  <c r="J395" i="7"/>
  <c r="K395" i="7"/>
  <c r="L395" i="7"/>
  <c r="H396" i="7"/>
  <c r="I396" i="7"/>
  <c r="J396" i="7"/>
  <c r="K396" i="7"/>
  <c r="L396" i="7"/>
  <c r="H397" i="7"/>
  <c r="I397" i="7"/>
  <c r="J397" i="7"/>
  <c r="K397" i="7"/>
  <c r="L397" i="7"/>
  <c r="H398" i="7"/>
  <c r="I398" i="7"/>
  <c r="J398" i="7"/>
  <c r="K398" i="7"/>
  <c r="L398" i="7"/>
  <c r="H399" i="7"/>
  <c r="I399" i="7"/>
  <c r="J399" i="7"/>
  <c r="K399" i="7"/>
  <c r="L399" i="7"/>
  <c r="H400" i="7"/>
  <c r="I400" i="7"/>
  <c r="J400" i="7"/>
  <c r="K400" i="7"/>
  <c r="L400" i="7"/>
  <c r="H401" i="7"/>
  <c r="I401" i="7"/>
  <c r="J401" i="7"/>
  <c r="K401" i="7"/>
  <c r="L401" i="7"/>
  <c r="H402" i="7"/>
  <c r="I402" i="7"/>
  <c r="J402" i="7"/>
  <c r="K402" i="7"/>
  <c r="L402" i="7"/>
  <c r="H403" i="7"/>
  <c r="I403" i="7"/>
  <c r="J403" i="7"/>
  <c r="K403" i="7"/>
  <c r="L403" i="7"/>
  <c r="H404" i="7"/>
  <c r="I404" i="7"/>
  <c r="J404" i="7"/>
  <c r="K404" i="7"/>
  <c r="L404" i="7"/>
  <c r="H405" i="7"/>
  <c r="I405" i="7"/>
  <c r="J405" i="7"/>
  <c r="K405" i="7"/>
  <c r="L405" i="7"/>
  <c r="H406" i="7"/>
  <c r="I406" i="7"/>
  <c r="J406" i="7"/>
  <c r="K406" i="7"/>
  <c r="L406" i="7"/>
  <c r="H407" i="7"/>
  <c r="I407" i="7"/>
  <c r="J407" i="7"/>
  <c r="K407" i="7"/>
  <c r="L407" i="7"/>
  <c r="H408" i="7"/>
  <c r="I408" i="7"/>
  <c r="J408" i="7"/>
  <c r="K408" i="7"/>
  <c r="L408" i="7"/>
  <c r="H409" i="7"/>
  <c r="I409" i="7"/>
  <c r="J409" i="7"/>
  <c r="K409" i="7"/>
  <c r="L409" i="7"/>
  <c r="H410" i="7"/>
  <c r="I410" i="7"/>
  <c r="J410" i="7"/>
  <c r="K410" i="7"/>
  <c r="L410" i="7"/>
  <c r="H411" i="7"/>
  <c r="I411" i="7"/>
  <c r="J411" i="7"/>
  <c r="K411" i="7"/>
  <c r="L411" i="7"/>
  <c r="H412" i="7"/>
  <c r="I412" i="7"/>
  <c r="J412" i="7"/>
  <c r="K412" i="7"/>
  <c r="L412" i="7"/>
  <c r="H413" i="7"/>
  <c r="I413" i="7"/>
  <c r="J413" i="7"/>
  <c r="K413" i="7"/>
  <c r="L413" i="7"/>
  <c r="H414" i="7"/>
  <c r="I414" i="7"/>
  <c r="J414" i="7"/>
  <c r="K414" i="7"/>
  <c r="L414" i="7"/>
  <c r="H415" i="7"/>
  <c r="I415" i="7"/>
  <c r="J415" i="7"/>
  <c r="K415" i="7"/>
  <c r="L415" i="7"/>
  <c r="H416" i="7"/>
  <c r="I416" i="7"/>
  <c r="J416" i="7"/>
  <c r="K416" i="7"/>
  <c r="L416" i="7"/>
  <c r="H417" i="7"/>
  <c r="I417" i="7"/>
  <c r="J417" i="7"/>
  <c r="K417" i="7"/>
  <c r="L417" i="7"/>
  <c r="H418" i="7"/>
  <c r="I418" i="7"/>
  <c r="J418" i="7"/>
  <c r="K418" i="7"/>
  <c r="L418" i="7"/>
  <c r="H419" i="7"/>
  <c r="I419" i="7"/>
  <c r="J419" i="7"/>
  <c r="K419" i="7"/>
  <c r="L419" i="7"/>
  <c r="H420" i="7"/>
  <c r="I420" i="7"/>
  <c r="J420" i="7"/>
  <c r="K420" i="7"/>
  <c r="L420" i="7"/>
  <c r="H421" i="7"/>
  <c r="I421" i="7"/>
  <c r="J421" i="7"/>
  <c r="K421" i="7"/>
  <c r="L421" i="7"/>
  <c r="H422" i="7"/>
  <c r="I422" i="7"/>
  <c r="J422" i="7"/>
  <c r="K422" i="7"/>
  <c r="L422" i="7"/>
  <c r="H423" i="7"/>
  <c r="I423" i="7"/>
  <c r="J423" i="7"/>
  <c r="K423" i="7"/>
  <c r="L423" i="7"/>
  <c r="H424" i="7"/>
  <c r="I424" i="7"/>
  <c r="J424" i="7"/>
  <c r="K424" i="7"/>
  <c r="L424" i="7"/>
  <c r="H425" i="7"/>
  <c r="I425" i="7"/>
  <c r="J425" i="7"/>
  <c r="K425" i="7"/>
  <c r="L425" i="7"/>
  <c r="H426" i="7"/>
  <c r="I426" i="7"/>
  <c r="J426" i="7"/>
  <c r="K426" i="7"/>
  <c r="L426" i="7"/>
  <c r="H427" i="7"/>
  <c r="I427" i="7"/>
  <c r="J427" i="7"/>
  <c r="K427" i="7"/>
  <c r="L427" i="7"/>
  <c r="H428" i="7"/>
  <c r="I428" i="7"/>
  <c r="J428" i="7"/>
  <c r="K428" i="7"/>
  <c r="L428" i="7"/>
  <c r="H429" i="7"/>
  <c r="I429" i="7"/>
  <c r="J429" i="7"/>
  <c r="K429" i="7"/>
  <c r="L429" i="7"/>
  <c r="H430" i="7"/>
  <c r="I430" i="7"/>
  <c r="J430" i="7"/>
  <c r="K430" i="7"/>
  <c r="L430" i="7"/>
  <c r="H431" i="7"/>
  <c r="I431" i="7"/>
  <c r="J431" i="7"/>
  <c r="K431" i="7"/>
  <c r="L431" i="7"/>
  <c r="H432" i="7"/>
  <c r="I432" i="7"/>
  <c r="J432" i="7"/>
  <c r="K432" i="7"/>
  <c r="L432" i="7"/>
  <c r="H433" i="7"/>
  <c r="I433" i="7"/>
  <c r="J433" i="7"/>
  <c r="K433" i="7"/>
  <c r="L433" i="7"/>
  <c r="H434" i="7"/>
  <c r="I434" i="7"/>
  <c r="J434" i="7"/>
  <c r="K434" i="7"/>
  <c r="L434" i="7"/>
  <c r="H435" i="7"/>
  <c r="I435" i="7"/>
  <c r="J435" i="7"/>
  <c r="K435" i="7"/>
  <c r="L435" i="7"/>
  <c r="H436" i="7"/>
  <c r="I436" i="7"/>
  <c r="J436" i="7"/>
  <c r="K436" i="7"/>
  <c r="L436" i="7"/>
  <c r="H437" i="7"/>
  <c r="I437" i="7"/>
  <c r="J437" i="7"/>
  <c r="K437" i="7"/>
  <c r="L437" i="7"/>
  <c r="H438" i="7"/>
  <c r="I438" i="7"/>
  <c r="J438" i="7"/>
  <c r="K438" i="7"/>
  <c r="L438" i="7"/>
  <c r="H439" i="7"/>
  <c r="I439" i="7"/>
  <c r="J439" i="7"/>
  <c r="K439" i="7"/>
  <c r="L439" i="7"/>
  <c r="H440" i="7"/>
  <c r="I440" i="7"/>
  <c r="J440" i="7"/>
  <c r="K440" i="7"/>
  <c r="L440" i="7"/>
  <c r="H441" i="7"/>
  <c r="I441" i="7"/>
  <c r="J441" i="7"/>
  <c r="K441" i="7"/>
  <c r="L441" i="7"/>
  <c r="H442" i="7"/>
  <c r="I442" i="7"/>
  <c r="J442" i="7"/>
  <c r="K442" i="7"/>
  <c r="L442" i="7"/>
  <c r="H443" i="7"/>
  <c r="I443" i="7"/>
  <c r="J443" i="7"/>
  <c r="K443" i="7"/>
  <c r="L443" i="7"/>
  <c r="H444" i="7"/>
  <c r="I444" i="7"/>
  <c r="J444" i="7"/>
  <c r="K444" i="7"/>
  <c r="L444" i="7"/>
  <c r="H445" i="7"/>
  <c r="I445" i="7"/>
  <c r="J445" i="7"/>
  <c r="K445" i="7"/>
  <c r="L445" i="7"/>
  <c r="H446" i="7"/>
  <c r="I446" i="7"/>
  <c r="J446" i="7"/>
  <c r="K446" i="7"/>
  <c r="L446" i="7"/>
  <c r="H447" i="7"/>
  <c r="I447" i="7"/>
  <c r="J447" i="7"/>
  <c r="K447" i="7"/>
  <c r="L447" i="7"/>
  <c r="H448" i="7"/>
  <c r="I448" i="7"/>
  <c r="J448" i="7"/>
  <c r="K448" i="7"/>
  <c r="L448" i="7"/>
  <c r="H449" i="7"/>
  <c r="I449" i="7"/>
  <c r="J449" i="7"/>
  <c r="K449" i="7"/>
  <c r="L449" i="7"/>
  <c r="H450" i="7"/>
  <c r="I450" i="7"/>
  <c r="J450" i="7"/>
  <c r="K450" i="7"/>
  <c r="L450" i="7"/>
  <c r="H451" i="7"/>
  <c r="I451" i="7"/>
  <c r="J451" i="7"/>
  <c r="K451" i="7"/>
  <c r="L451" i="7"/>
  <c r="H452" i="7"/>
  <c r="I452" i="7"/>
  <c r="J452" i="7"/>
  <c r="K452" i="7"/>
  <c r="L452" i="7"/>
  <c r="H453" i="7"/>
  <c r="I453" i="7"/>
  <c r="J453" i="7"/>
  <c r="K453" i="7"/>
  <c r="L453" i="7"/>
  <c r="H454" i="7"/>
  <c r="I454" i="7"/>
  <c r="J454" i="7"/>
  <c r="K454" i="7"/>
  <c r="L454" i="7"/>
  <c r="H455" i="7"/>
  <c r="I455" i="7"/>
  <c r="J455" i="7"/>
  <c r="K455" i="7"/>
  <c r="L455" i="7"/>
  <c r="H456" i="7"/>
  <c r="I456" i="7"/>
  <c r="J456" i="7"/>
  <c r="K456" i="7"/>
  <c r="L456" i="7"/>
  <c r="H457" i="7"/>
  <c r="I457" i="7"/>
  <c r="J457" i="7"/>
  <c r="K457" i="7"/>
  <c r="L457" i="7"/>
  <c r="H465" i="7"/>
  <c r="I465" i="7"/>
  <c r="J465" i="7"/>
  <c r="K465" i="7"/>
  <c r="L465" i="7"/>
  <c r="H466" i="7"/>
  <c r="I466" i="7"/>
  <c r="J466" i="7"/>
  <c r="K466" i="7"/>
  <c r="L466" i="7"/>
  <c r="H467" i="7"/>
  <c r="I467" i="7"/>
  <c r="J467" i="7"/>
  <c r="K467" i="7"/>
  <c r="L467" i="7"/>
  <c r="H468" i="7"/>
  <c r="I468" i="7"/>
  <c r="J468" i="7"/>
  <c r="K468" i="7"/>
  <c r="L468" i="7"/>
  <c r="H469" i="7"/>
  <c r="I469" i="7"/>
  <c r="J469" i="7"/>
  <c r="K469" i="7"/>
  <c r="L469" i="7"/>
  <c r="H470" i="7"/>
  <c r="I470" i="7"/>
  <c r="J470" i="7"/>
  <c r="K470" i="7"/>
  <c r="L470" i="7"/>
  <c r="H471" i="7"/>
  <c r="I471" i="7"/>
  <c r="J471" i="7"/>
  <c r="K471" i="7"/>
  <c r="L471" i="7"/>
  <c r="H472" i="7"/>
  <c r="I472" i="7"/>
  <c r="J472" i="7"/>
  <c r="K472" i="7"/>
  <c r="L472" i="7"/>
  <c r="H473" i="7"/>
  <c r="I473" i="7"/>
  <c r="J473" i="7"/>
  <c r="K473" i="7"/>
  <c r="L473" i="7"/>
  <c r="H474" i="7"/>
  <c r="I474" i="7"/>
  <c r="J474" i="7"/>
  <c r="K474" i="7"/>
  <c r="L474" i="7"/>
  <c r="H475" i="7"/>
  <c r="I475" i="7"/>
  <c r="J475" i="7"/>
  <c r="K475" i="7"/>
  <c r="L475" i="7"/>
  <c r="H476" i="7"/>
  <c r="I476" i="7"/>
  <c r="J476" i="7"/>
  <c r="K476" i="7"/>
  <c r="L476" i="7"/>
  <c r="H477" i="7"/>
  <c r="I477" i="7"/>
  <c r="J477" i="7"/>
  <c r="K477" i="7"/>
  <c r="L477" i="7"/>
  <c r="H478" i="7"/>
  <c r="I478" i="7"/>
  <c r="J478" i="7"/>
  <c r="K478" i="7"/>
  <c r="L478" i="7"/>
  <c r="H479" i="7"/>
  <c r="I479" i="7"/>
  <c r="J479" i="7"/>
  <c r="K479" i="7"/>
  <c r="L479" i="7"/>
  <c r="H480" i="7"/>
  <c r="I480" i="7"/>
  <c r="J480" i="7"/>
  <c r="K480" i="7"/>
  <c r="L480" i="7"/>
  <c r="H481" i="7"/>
  <c r="I481" i="7"/>
  <c r="J481" i="7"/>
  <c r="K481" i="7"/>
  <c r="L481" i="7"/>
  <c r="H482" i="7"/>
  <c r="I482" i="7"/>
  <c r="J482" i="7"/>
  <c r="K482" i="7"/>
  <c r="L482" i="7"/>
  <c r="H483" i="7"/>
  <c r="I483" i="7"/>
  <c r="J483" i="7"/>
  <c r="K483" i="7"/>
  <c r="L483" i="7"/>
  <c r="H484" i="7"/>
  <c r="I484" i="7"/>
  <c r="J484" i="7"/>
  <c r="K484" i="7"/>
  <c r="L484" i="7"/>
  <c r="H485" i="7"/>
  <c r="I485" i="7"/>
  <c r="J485" i="7"/>
  <c r="K485" i="7"/>
  <c r="L485" i="7"/>
  <c r="H486" i="7"/>
  <c r="I486" i="7"/>
  <c r="J486" i="7"/>
  <c r="K486" i="7"/>
  <c r="L486" i="7"/>
  <c r="H487" i="7"/>
  <c r="I487" i="7"/>
  <c r="J487" i="7"/>
  <c r="K487" i="7"/>
  <c r="L487" i="7"/>
  <c r="H488" i="7"/>
  <c r="I488" i="7"/>
  <c r="J488" i="7"/>
  <c r="K488" i="7"/>
  <c r="L488" i="7"/>
  <c r="H489" i="7"/>
  <c r="I489" i="7"/>
  <c r="J489" i="7"/>
  <c r="K489" i="7"/>
  <c r="L489" i="7"/>
  <c r="H490" i="7"/>
  <c r="I490" i="7"/>
  <c r="J490" i="7"/>
  <c r="K490" i="7"/>
  <c r="L490" i="7"/>
  <c r="H491" i="7"/>
  <c r="I491" i="7"/>
  <c r="J491" i="7"/>
  <c r="K491" i="7"/>
  <c r="L491" i="7"/>
  <c r="H492" i="7"/>
  <c r="I492" i="7"/>
  <c r="J492" i="7"/>
  <c r="K492" i="7"/>
  <c r="L492" i="7"/>
  <c r="H493" i="7"/>
  <c r="I493" i="7"/>
  <c r="J493" i="7"/>
  <c r="K493" i="7"/>
  <c r="L493" i="7"/>
  <c r="H494" i="7"/>
  <c r="I494" i="7"/>
  <c r="J494" i="7"/>
  <c r="K494" i="7"/>
  <c r="L494" i="7"/>
  <c r="H495" i="7"/>
  <c r="I495" i="7"/>
  <c r="J495" i="7"/>
  <c r="K495" i="7"/>
  <c r="L495" i="7"/>
  <c r="H496" i="7"/>
  <c r="I496" i="7"/>
  <c r="J496" i="7"/>
  <c r="K496" i="7"/>
  <c r="L496" i="7"/>
  <c r="H497" i="7"/>
  <c r="I497" i="7"/>
  <c r="J497" i="7"/>
  <c r="K497" i="7"/>
  <c r="L497" i="7"/>
  <c r="H498" i="7"/>
  <c r="I498" i="7"/>
  <c r="J498" i="7"/>
  <c r="K498" i="7"/>
  <c r="L498" i="7"/>
  <c r="H499" i="7"/>
  <c r="I499" i="7"/>
  <c r="J499" i="7"/>
  <c r="K499" i="7"/>
  <c r="L499" i="7"/>
  <c r="H500" i="7"/>
  <c r="I500" i="7"/>
  <c r="J500" i="7"/>
  <c r="K500" i="7"/>
  <c r="L500" i="7"/>
  <c r="H501" i="7"/>
  <c r="I501" i="7"/>
  <c r="J501" i="7"/>
  <c r="K501" i="7"/>
  <c r="L501" i="7"/>
  <c r="H502" i="7"/>
  <c r="I502" i="7"/>
  <c r="J502" i="7"/>
  <c r="K502" i="7"/>
  <c r="L502" i="7"/>
  <c r="H503" i="7"/>
  <c r="I503" i="7"/>
  <c r="J503" i="7"/>
  <c r="K503" i="7"/>
  <c r="L503" i="7"/>
  <c r="H504" i="7"/>
  <c r="I504" i="7"/>
  <c r="J504" i="7"/>
  <c r="K504" i="7"/>
  <c r="L504" i="7"/>
  <c r="H505" i="7"/>
  <c r="I505" i="7"/>
  <c r="J505" i="7"/>
  <c r="K505" i="7"/>
  <c r="L505" i="7"/>
  <c r="H506" i="7"/>
  <c r="I506" i="7"/>
  <c r="J506" i="7"/>
  <c r="K506" i="7"/>
  <c r="L506" i="7"/>
  <c r="H507" i="7"/>
  <c r="I507" i="7"/>
  <c r="J507" i="7"/>
  <c r="K507" i="7"/>
  <c r="L507" i="7"/>
  <c r="H508" i="7"/>
  <c r="I508" i="7"/>
  <c r="J508" i="7"/>
  <c r="K508" i="7"/>
  <c r="L508" i="7"/>
  <c r="H509" i="7"/>
  <c r="I509" i="7"/>
  <c r="J509" i="7"/>
  <c r="K509" i="7"/>
  <c r="L509" i="7"/>
  <c r="H510" i="7"/>
  <c r="I510" i="7"/>
  <c r="J510" i="7"/>
  <c r="K510" i="7"/>
  <c r="L510" i="7"/>
  <c r="H511" i="7"/>
  <c r="I511" i="7"/>
  <c r="J511" i="7"/>
  <c r="K511" i="7"/>
  <c r="L511" i="7"/>
  <c r="H512" i="7"/>
  <c r="I512" i="7"/>
  <c r="J512" i="7"/>
  <c r="K512" i="7"/>
  <c r="L512" i="7"/>
  <c r="H513" i="7"/>
  <c r="I513" i="7"/>
  <c r="J513" i="7"/>
  <c r="K513" i="7"/>
  <c r="L513" i="7"/>
  <c r="H514" i="7"/>
  <c r="I514" i="7"/>
  <c r="J514" i="7"/>
  <c r="K514" i="7"/>
  <c r="L514" i="7"/>
  <c r="H515" i="7"/>
  <c r="I515" i="7"/>
  <c r="J515" i="7"/>
  <c r="K515" i="7"/>
  <c r="L515" i="7"/>
  <c r="H516" i="7"/>
  <c r="I516" i="7"/>
  <c r="J516" i="7"/>
  <c r="K516" i="7"/>
  <c r="L516" i="7"/>
  <c r="H517" i="7"/>
  <c r="I517" i="7"/>
  <c r="J517" i="7"/>
  <c r="K517" i="7"/>
  <c r="L517" i="7"/>
  <c r="H518" i="7"/>
  <c r="I518" i="7"/>
  <c r="J518" i="7"/>
  <c r="K518" i="7"/>
  <c r="L518" i="7"/>
  <c r="H519" i="7"/>
  <c r="I519" i="7"/>
  <c r="J519" i="7"/>
  <c r="K519" i="7"/>
  <c r="L519" i="7"/>
  <c r="H520" i="7"/>
  <c r="I520" i="7"/>
  <c r="J520" i="7"/>
  <c r="K520" i="7"/>
  <c r="L520" i="7"/>
  <c r="H521" i="7"/>
  <c r="I521" i="7"/>
  <c r="J521" i="7"/>
  <c r="K521" i="7"/>
  <c r="L521" i="7"/>
  <c r="H522" i="7"/>
  <c r="I522" i="7"/>
  <c r="J522" i="7"/>
  <c r="K522" i="7"/>
  <c r="L522" i="7"/>
  <c r="H523" i="7"/>
  <c r="I523" i="7"/>
  <c r="J523" i="7"/>
  <c r="K523" i="7"/>
  <c r="L523" i="7"/>
  <c r="H524" i="7"/>
  <c r="I524" i="7"/>
  <c r="J524" i="7"/>
  <c r="K524" i="7"/>
  <c r="L524" i="7"/>
  <c r="H525" i="7"/>
  <c r="I525" i="7"/>
  <c r="J525" i="7"/>
  <c r="K525" i="7"/>
  <c r="L525" i="7"/>
  <c r="H526" i="7"/>
  <c r="I526" i="7"/>
  <c r="J526" i="7"/>
  <c r="K526" i="7"/>
  <c r="L526" i="7"/>
  <c r="H527" i="7"/>
  <c r="I527" i="7"/>
  <c r="J527" i="7"/>
  <c r="K527" i="7"/>
  <c r="L527" i="7"/>
  <c r="H528" i="7"/>
  <c r="I528" i="7"/>
  <c r="J528" i="7"/>
  <c r="K528" i="7"/>
  <c r="L528" i="7"/>
  <c r="H529" i="7"/>
  <c r="I529" i="7"/>
  <c r="J529" i="7"/>
  <c r="K529" i="7"/>
  <c r="L529" i="7"/>
  <c r="H530" i="7"/>
  <c r="I530" i="7"/>
  <c r="J530" i="7"/>
  <c r="K530" i="7"/>
  <c r="L530" i="7"/>
  <c r="H531" i="7"/>
  <c r="I531" i="7"/>
  <c r="J531" i="7"/>
  <c r="K531" i="7"/>
  <c r="L531" i="7"/>
  <c r="H532" i="7"/>
  <c r="I532" i="7"/>
  <c r="J532" i="7"/>
  <c r="K532" i="7"/>
  <c r="L532" i="7"/>
  <c r="H533" i="7"/>
  <c r="I533" i="7"/>
  <c r="J533" i="7"/>
  <c r="K533" i="7"/>
  <c r="L533" i="7"/>
  <c r="H534" i="7"/>
  <c r="I534" i="7"/>
  <c r="J534" i="7"/>
  <c r="K534" i="7"/>
  <c r="L534" i="7"/>
  <c r="H535" i="7"/>
  <c r="I535" i="7"/>
  <c r="J535" i="7"/>
  <c r="K535" i="7"/>
  <c r="L535" i="7"/>
  <c r="H536" i="7"/>
  <c r="I536" i="7"/>
  <c r="J536" i="7"/>
  <c r="K536" i="7"/>
  <c r="L536" i="7"/>
  <c r="H537" i="7"/>
  <c r="I537" i="7"/>
  <c r="J537" i="7"/>
  <c r="K537" i="7"/>
  <c r="L537" i="7"/>
  <c r="H538" i="7"/>
  <c r="I538" i="7"/>
  <c r="J538" i="7"/>
  <c r="K538" i="7"/>
  <c r="L538" i="7"/>
  <c r="H539" i="7"/>
  <c r="I539" i="7"/>
  <c r="J539" i="7"/>
  <c r="K539" i="7"/>
  <c r="L539" i="7"/>
  <c r="H540" i="7"/>
  <c r="I540" i="7"/>
  <c r="J540" i="7"/>
  <c r="K540" i="7"/>
  <c r="L540" i="7"/>
  <c r="H541" i="7"/>
  <c r="I541" i="7"/>
  <c r="J541" i="7"/>
  <c r="K541" i="7"/>
  <c r="L541" i="7"/>
  <c r="H542" i="7"/>
  <c r="I542" i="7"/>
  <c r="J542" i="7"/>
  <c r="K542" i="7"/>
  <c r="L542" i="7"/>
  <c r="H543" i="7"/>
  <c r="I543" i="7"/>
  <c r="J543" i="7"/>
  <c r="K543" i="7"/>
  <c r="L543" i="7"/>
  <c r="H544" i="7"/>
  <c r="I544" i="7"/>
  <c r="J544" i="7"/>
  <c r="K544" i="7"/>
  <c r="L544" i="7"/>
  <c r="H545" i="7"/>
  <c r="I545" i="7"/>
  <c r="J545" i="7"/>
  <c r="K545" i="7"/>
  <c r="L545" i="7"/>
  <c r="H546" i="7"/>
  <c r="I546" i="7"/>
  <c r="J546" i="7"/>
  <c r="K546" i="7"/>
  <c r="L546" i="7"/>
  <c r="H547" i="7"/>
  <c r="I547" i="7"/>
  <c r="J547" i="7"/>
  <c r="K547" i="7"/>
  <c r="L547" i="7"/>
  <c r="H548" i="7"/>
  <c r="I548" i="7"/>
  <c r="J548" i="7"/>
  <c r="K548" i="7"/>
  <c r="L548" i="7"/>
  <c r="H549" i="7"/>
  <c r="I549" i="7"/>
  <c r="J549" i="7"/>
  <c r="K549" i="7"/>
  <c r="L549" i="7"/>
  <c r="H550" i="7"/>
  <c r="I550" i="7"/>
  <c r="J550" i="7"/>
  <c r="K550" i="7"/>
  <c r="L550" i="7"/>
  <c r="H551" i="7"/>
  <c r="I551" i="7"/>
  <c r="J551" i="7"/>
  <c r="K551" i="7"/>
  <c r="L551" i="7"/>
  <c r="H552" i="7"/>
  <c r="I552" i="7"/>
  <c r="J552" i="7"/>
  <c r="K552" i="7"/>
  <c r="L552" i="7"/>
  <c r="H553" i="7"/>
  <c r="I553" i="7"/>
  <c r="J553" i="7"/>
  <c r="K553" i="7"/>
  <c r="L553" i="7"/>
  <c r="H554" i="7"/>
  <c r="I554" i="7"/>
  <c r="J554" i="7"/>
  <c r="K554" i="7"/>
  <c r="L554" i="7"/>
  <c r="H555" i="7"/>
  <c r="I555" i="7"/>
  <c r="J555" i="7"/>
  <c r="K555" i="7"/>
  <c r="L555" i="7"/>
  <c r="H556" i="7"/>
  <c r="I556" i="7"/>
  <c r="J556" i="7"/>
  <c r="K556" i="7"/>
  <c r="L556" i="7"/>
  <c r="H557" i="7"/>
  <c r="I557" i="7"/>
  <c r="J557" i="7"/>
  <c r="K557" i="7"/>
  <c r="L557" i="7"/>
  <c r="H558" i="7"/>
  <c r="I558" i="7"/>
  <c r="J558" i="7"/>
  <c r="K558" i="7"/>
  <c r="L558" i="7"/>
  <c r="H559" i="7"/>
  <c r="I559" i="7"/>
  <c r="J559" i="7"/>
  <c r="K559" i="7"/>
  <c r="L559" i="7"/>
  <c r="H560" i="7"/>
  <c r="I560" i="7"/>
  <c r="J560" i="7"/>
  <c r="K560" i="7"/>
  <c r="L560" i="7"/>
  <c r="H561" i="7"/>
  <c r="I561" i="7"/>
  <c r="J561" i="7"/>
  <c r="K561" i="7"/>
  <c r="L561" i="7"/>
  <c r="H562" i="7"/>
  <c r="I562" i="7"/>
  <c r="J562" i="7"/>
  <c r="K562" i="7"/>
  <c r="L562" i="7"/>
  <c r="H563" i="7"/>
  <c r="I563" i="7"/>
  <c r="J563" i="7"/>
  <c r="K563" i="7"/>
  <c r="L563" i="7"/>
  <c r="H564" i="7"/>
  <c r="I564" i="7"/>
  <c r="J564" i="7"/>
  <c r="K564" i="7"/>
  <c r="L564" i="7"/>
  <c r="H565" i="7"/>
  <c r="I565" i="7"/>
  <c r="J565" i="7"/>
  <c r="K565" i="7"/>
  <c r="L565" i="7"/>
  <c r="H566" i="7"/>
  <c r="I566" i="7"/>
  <c r="J566" i="7"/>
  <c r="K566" i="7"/>
  <c r="L566" i="7"/>
  <c r="H567" i="7"/>
  <c r="I567" i="7"/>
  <c r="J567" i="7"/>
  <c r="K567" i="7"/>
  <c r="L567" i="7"/>
  <c r="H568" i="7"/>
  <c r="I568" i="7"/>
  <c r="J568" i="7"/>
  <c r="K568" i="7"/>
  <c r="L568" i="7"/>
  <c r="H569" i="7"/>
  <c r="I569" i="7"/>
  <c r="J569" i="7"/>
  <c r="K569" i="7"/>
  <c r="L569" i="7"/>
  <c r="H570" i="7"/>
  <c r="I570" i="7"/>
  <c r="J570" i="7"/>
  <c r="K570" i="7"/>
  <c r="L570" i="7"/>
  <c r="H571" i="7"/>
  <c r="I571" i="7"/>
  <c r="J571" i="7"/>
  <c r="K571" i="7"/>
  <c r="L571" i="7"/>
  <c r="H572" i="7"/>
  <c r="I572" i="7"/>
  <c r="J572" i="7"/>
  <c r="K572" i="7"/>
  <c r="L572" i="7"/>
  <c r="H573" i="7"/>
  <c r="I573" i="7"/>
  <c r="J573" i="7"/>
  <c r="K573" i="7"/>
  <c r="L573" i="7"/>
  <c r="H574" i="7"/>
  <c r="I574" i="7"/>
  <c r="J574" i="7"/>
  <c r="K574" i="7"/>
  <c r="L574" i="7"/>
  <c r="H575" i="7"/>
  <c r="I575" i="7"/>
  <c r="J575" i="7"/>
  <c r="K575" i="7"/>
  <c r="L575" i="7"/>
  <c r="H576" i="7"/>
  <c r="I576" i="7"/>
  <c r="J576" i="7"/>
  <c r="K576" i="7"/>
  <c r="L576" i="7"/>
  <c r="I3" i="7"/>
  <c r="J3" i="7"/>
  <c r="K3" i="7"/>
  <c r="L3" i="7"/>
  <c r="H3" i="7"/>
  <c r="G101" i="7"/>
  <c r="G108" i="7"/>
  <c r="G210" i="7"/>
  <c r="G206" i="7"/>
  <c r="G214" i="7"/>
  <c r="G218" i="7"/>
  <c r="G208" i="7"/>
  <c r="G212" i="7"/>
  <c r="G209" i="7"/>
  <c r="G110" i="7"/>
  <c r="G112" i="7"/>
  <c r="G111" i="7"/>
  <c r="G114" i="7"/>
  <c r="G109" i="7"/>
  <c r="G113" i="7"/>
  <c r="G217" i="7"/>
  <c r="G225" i="7"/>
  <c r="G219" i="7"/>
  <c r="G216" i="7"/>
  <c r="G221" i="7"/>
  <c r="G215" i="7"/>
  <c r="G213" i="7"/>
  <c r="G224" i="7"/>
  <c r="G226" i="7"/>
  <c r="G220" i="7"/>
  <c r="G222" i="7"/>
  <c r="G232" i="7"/>
  <c r="G228" i="7"/>
  <c r="G223" i="7"/>
  <c r="G231" i="7"/>
  <c r="G230" i="7"/>
  <c r="G235" i="7"/>
  <c r="G239" i="7"/>
  <c r="G229" i="7"/>
  <c r="G233" i="7"/>
  <c r="G227" i="7"/>
  <c r="G238" i="7"/>
  <c r="G242" i="7"/>
  <c r="G236" i="7"/>
  <c r="G234" i="7"/>
  <c r="G240" i="7"/>
  <c r="G246" i="7"/>
  <c r="G237" i="7"/>
  <c r="G245" i="7"/>
  <c r="G244" i="7"/>
  <c r="G241" i="7"/>
  <c r="G253" i="7"/>
  <c r="G243" i="7"/>
  <c r="G247" i="7"/>
  <c r="G249" i="7"/>
  <c r="G252" i="7"/>
  <c r="G256" i="7"/>
  <c r="G260" i="7"/>
  <c r="G254" i="7"/>
  <c r="G248" i="7"/>
  <c r="G250" i="7"/>
  <c r="G251" i="7"/>
  <c r="G259" i="7"/>
  <c r="G267" i="7"/>
  <c r="G258" i="7"/>
  <c r="G261" i="7"/>
  <c r="G255" i="7"/>
  <c r="G257" i="7"/>
  <c r="G263" i="7"/>
  <c r="G266" i="7"/>
  <c r="G262" i="7"/>
  <c r="G265" i="7"/>
  <c r="G264" i="7"/>
  <c r="G268" i="7"/>
  <c r="G413" i="7"/>
  <c r="G414" i="7"/>
  <c r="G415" i="7"/>
  <c r="G6" i="7"/>
  <c r="G5" i="7"/>
  <c r="G8" i="7"/>
  <c r="G9" i="7"/>
  <c r="G60" i="7"/>
  <c r="G56" i="7"/>
  <c r="G33" i="7"/>
  <c r="G41" i="7"/>
  <c r="G34" i="7"/>
  <c r="G52" i="7"/>
  <c r="G55" i="7"/>
  <c r="G43" i="7"/>
  <c r="G36" i="7"/>
  <c r="G58" i="7"/>
  <c r="G14" i="7"/>
  <c r="G59" i="7"/>
  <c r="G61" i="7"/>
  <c r="G63" i="7"/>
  <c r="G25" i="7"/>
  <c r="G65" i="7"/>
  <c r="G66" i="7"/>
  <c r="G24" i="7"/>
  <c r="G28" i="7"/>
  <c r="G72" i="7"/>
  <c r="G518" i="7"/>
  <c r="G117" i="7"/>
  <c r="G79" i="7"/>
  <c r="G550" i="7"/>
  <c r="G91" i="7"/>
  <c r="G425" i="7"/>
  <c r="G426" i="7"/>
  <c r="G275" i="7"/>
  <c r="G271" i="7"/>
  <c r="G274" i="7"/>
  <c r="G386" i="7"/>
  <c r="G432" i="7"/>
  <c r="G50" i="7"/>
  <c r="G277" i="7"/>
  <c r="G88" i="7"/>
  <c r="G81" i="7"/>
  <c r="G40" i="7"/>
  <c r="G296" i="7"/>
  <c r="G410" i="7"/>
  <c r="G534" i="7"/>
  <c r="G64" i="7"/>
  <c r="G286" i="7"/>
  <c r="G381" i="7"/>
  <c r="G516" i="7"/>
  <c r="G532" i="7"/>
  <c r="G119" i="7"/>
  <c r="G571" i="7"/>
  <c r="G53" i="7"/>
  <c r="G20" i="7"/>
  <c r="G13" i="7"/>
  <c r="G531" i="7"/>
  <c r="G417" i="7"/>
  <c r="G126" i="7"/>
  <c r="G86" i="7"/>
  <c r="G437" i="7"/>
  <c r="G128" i="7"/>
  <c r="G470" i="7"/>
  <c r="G466" i="7"/>
  <c r="G89" i="7"/>
  <c r="G27" i="7"/>
  <c r="G509" i="7"/>
  <c r="G32" i="7"/>
  <c r="G517" i="7"/>
  <c r="G556" i="7"/>
  <c r="G434" i="7"/>
  <c r="G551" i="7"/>
  <c r="G411" i="7"/>
  <c r="G51" i="7"/>
  <c r="G74" i="7"/>
  <c r="G500" i="7"/>
  <c r="G94" i="7"/>
  <c r="G39" i="7"/>
  <c r="G548" i="7"/>
  <c r="G435" i="7"/>
  <c r="G570" i="7"/>
  <c r="G69" i="7"/>
  <c r="G382" i="7"/>
  <c r="G70" i="7"/>
  <c r="G62" i="7"/>
  <c r="G502" i="7"/>
  <c r="G527" i="7"/>
  <c r="G392" i="7"/>
  <c r="G15" i="7"/>
  <c r="G37" i="7"/>
  <c r="G589" i="7"/>
  <c r="G391" i="7"/>
  <c r="G44" i="7"/>
  <c r="G26" i="7"/>
  <c r="G29" i="7"/>
  <c r="G54" i="7"/>
  <c r="G7" i="7"/>
  <c r="G118" i="7"/>
  <c r="G416" i="7"/>
  <c r="G418" i="7"/>
  <c r="G465" i="7"/>
  <c r="G526" i="7"/>
  <c r="G522" i="7"/>
  <c r="G444" i="7"/>
  <c r="G520" i="7"/>
  <c r="G67" i="7"/>
  <c r="G125" i="7"/>
  <c r="G42" i="7"/>
  <c r="G282" i="7"/>
  <c r="G3" i="7"/>
  <c r="G46" i="7"/>
  <c r="G121" i="7"/>
  <c r="G287" i="7"/>
  <c r="G405" i="7"/>
  <c r="G521" i="7"/>
  <c r="G525" i="7"/>
  <c r="G116" i="7"/>
  <c r="G513" i="7"/>
  <c r="G388" i="7"/>
  <c r="G120" i="7"/>
  <c r="G100" i="7"/>
  <c r="G438" i="7"/>
  <c r="G48" i="7"/>
  <c r="G504" i="7"/>
  <c r="G566" i="7"/>
  <c r="G590" i="7"/>
  <c r="G292" i="7"/>
  <c r="G469" i="7"/>
  <c r="G555" i="7"/>
  <c r="G384" i="7"/>
  <c r="G519" i="7"/>
  <c r="G440" i="7"/>
  <c r="G468" i="7"/>
  <c r="G506" i="7"/>
  <c r="G503" i="7"/>
  <c r="G501" i="7"/>
  <c r="G471" i="7"/>
  <c r="G467" i="7"/>
  <c r="G505" i="7"/>
  <c r="G523" i="7"/>
  <c r="G524" i="7"/>
  <c r="G561" i="7"/>
  <c r="G22" i="7"/>
  <c r="G57" i="7"/>
  <c r="G93" i="7"/>
  <c r="G507" i="7"/>
  <c r="G23" i="7"/>
  <c r="G68" i="7"/>
  <c r="G12" i="7"/>
  <c r="G127" i="7"/>
  <c r="G98" i="7"/>
  <c r="G511" i="7"/>
  <c r="G424" i="7"/>
  <c r="G4" i="7"/>
  <c r="G115" i="7"/>
  <c r="G530" i="7"/>
  <c r="G545" i="7"/>
  <c r="G557" i="7"/>
  <c r="G576" i="7"/>
  <c r="G389" i="7"/>
  <c r="G16" i="7"/>
  <c r="G514" i="7"/>
  <c r="G38" i="7"/>
  <c r="G412" i="7"/>
  <c r="G82" i="7"/>
  <c r="G423" i="7"/>
  <c r="G429" i="7"/>
  <c r="G427" i="7"/>
  <c r="G574" i="7"/>
  <c r="G512" i="7"/>
  <c r="G510" i="7"/>
  <c r="G508" i="7"/>
  <c r="G553" i="7"/>
  <c r="G529" i="7"/>
  <c r="G30" i="7"/>
  <c r="G31" i="7"/>
  <c r="G35" i="7"/>
  <c r="G49" i="7"/>
  <c r="G407" i="7"/>
  <c r="G528" i="7"/>
  <c r="G542" i="7"/>
  <c r="G279" i="7"/>
  <c r="G572" i="7"/>
  <c r="G546" i="7"/>
  <c r="G515" i="7"/>
  <c r="G122" i="7"/>
  <c r="G436" i="7"/>
  <c r="G544" i="7"/>
  <c r="G124" i="7"/>
  <c r="G431" i="7"/>
  <c r="G430" i="7"/>
  <c r="G289" i="7"/>
  <c r="G18" i="7"/>
  <c r="G543" i="7"/>
  <c r="G562" i="7"/>
  <c r="G123" i="7"/>
  <c r="G575" i="7"/>
  <c r="G421" i="7"/>
  <c r="G11" i="7"/>
  <c r="G419" i="7"/>
  <c r="G409" i="7"/>
  <c r="G552" i="7"/>
  <c r="G573" i="7"/>
  <c r="G285" i="7"/>
  <c r="G441" i="7"/>
  <c r="G10" i="7"/>
  <c r="G587" i="7"/>
  <c r="G393" i="7"/>
  <c r="G17" i="7"/>
  <c r="G554" i="7"/>
  <c r="G422" i="7"/>
  <c r="G560" i="7"/>
  <c r="G547" i="7"/>
  <c r="G71" i="7"/>
  <c r="G549" i="7"/>
  <c r="G533" i="7"/>
  <c r="G283" i="7"/>
  <c r="G80" i="7"/>
  <c r="G559" i="7"/>
  <c r="G558" i="7"/>
  <c r="G21" i="7"/>
  <c r="G390" i="7"/>
  <c r="G288" i="7"/>
  <c r="G394" i="7"/>
  <c r="G19" i="7"/>
  <c r="G284" i="7"/>
  <c r="S425" i="8" l="1"/>
  <c r="S432" i="8" l="1"/>
  <c r="G453" i="7"/>
  <c r="G447" i="7"/>
  <c r="S426" i="8"/>
  <c r="S433" i="8" l="1"/>
  <c r="G454" i="7"/>
  <c r="G448" i="7"/>
  <c r="S427" i="8"/>
  <c r="S434" i="8" l="1"/>
  <c r="G455" i="7"/>
  <c r="G449" i="7"/>
  <c r="S428" i="8"/>
  <c r="G450" i="7" l="1"/>
  <c r="S429" i="8"/>
  <c r="S435" i="8"/>
  <c r="G456" i="7"/>
  <c r="S436" i="8" l="1"/>
  <c r="G457" i="7"/>
</calcChain>
</file>

<file path=xl/comments1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默认填写1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策划查看用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target选中目标
owner施放技能者自身，owner类的主动技能需要在AI中专门配置释放技能的AI规则。
source 作为传递者出现，例如A给B上一个buff，buff的类型是eot，效果是以B为起点朝C打一个扇形，则该eot效果的范围起始点为source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point点，无参数
circle圆(施法者到目标的连线为区域中心线)
参数1：半径
fan扇形(施法者到目标的连线为区域中心线)
参数1：半径
参数2：角度
pin_fanring / overfaning (扇环效果 / 弹道调用的扇环效果)
参数1：半径
参数2：角度
pin_rect / overrect (柱状射线效果 / 柱状射线调用的弹道效果)
参数1：长度
参数2：宽度
overfan
参数1：角度
注意：
1、如果范围初始点为owner，则默认为圆形，角度不填
2、如果范围初始点为target，如果是圆，则角度不填，如果是扇形，则正常填角度，并默认圆心为owner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hostile：敌方
friendly：友方
all：不分目标
hostile_dead：死亡的敌方
friendly_dead：死亡的友方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范围技能目标填写大于1时此处不填则默认为随机。
hp_min血量百分比最小
state
参数1：状态名字
faction
参数1：阵营关键字
exclude：排除目标
参数1：owner/source
random:随机目标数量
参数1：数量
team:战斗中起效，用于配置加血类光环
参数1：combating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当角色身上的免疫组状态中包含该字段中的状态名称时该效果无效。该字段数据读取“限免”分页中的免疫1、2、3。。。中的数据
普通攻击：attack
技能攻击：skill
加血：heal
增益BUFF：buff
减损BUFF：debuff
控制：restriction（包括沉默、普通攻击、移动、变形、位移、挑起、嘲讽）
冰状态：ice
酒状态：wine
流血：bleed
腐蚀：corrode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hurt伤害，美术资源是作用点的效果
参数1：结算id
hurtself:自伤
参数1：结算ID
hurtback:反伤：已攻击者的攻击数值和受击者所属物/魔类型的攻击者的防御值计算伤害。
参数1：结算ID
heal治疗，美术资源是作用点的效果
参数1：结算id
buff加buff，美术资源是作用点的效果
参数1：buffid
force场力，美术资源是作用点的效果
参数1：场力id
state给目标上下状态
参数1：0下状态，1上状态
参数2：状态关键字 
关键字枚举：
static：不会移动
dead:死亡
revivable:可复活状态
summon:召唤继承自己属性的角色
参数1：召唤NPCID
参数2：召唤数量
参数3：生命、攻击、防御继承本体原始属性的百分比
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效果上附带的mod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一般此处填写受击特效和force名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black：黑名单
参数1：target/</t>
        </r>
      </text>
    </comment>
    <comment ref="P42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此填写无任何意义，只是为了防止不填写而报错，仅作填充使用</t>
        </r>
      </text>
    </comment>
    <comment ref="P55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此填写无任何意义，只是为了防止不填写而报错，仅作填充使用</t>
        </r>
      </text>
    </comment>
    <comment ref="P62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此填写无任何意义，只是为了防止不填写而报错，仅作填充使用</t>
        </r>
      </text>
    </comment>
  </commentList>
</comments>
</file>

<file path=xl/comments2.xml><?xml version="1.0" encoding="utf-8"?>
<comments xmlns="http://schemas.openxmlformats.org/spreadsheetml/2006/main">
  <authors>
    <author>brianhong</author>
    <author>tangyuanfei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buff的持续时间，时间结束后消失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replace替换
discard丢弃，加不上
overtime累加时间，以第一个上的属性效果为准，后上的只加时间，不管等级属性
覆盖参数：时间上限(秒)
stack效果叠加
覆盖参数：叠加层数上限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eot 一段时间内触发效果
参数1：单位时间，填0表示持续时间结束后触发后面的效果
参数2：效果1
参数3：效果2
参数4：效果3
attr 改变角色属性
参数1：属性关键字
参数2：万分比（一般只有攻防血和移动速度比例填写此处）
参数3：固定数值
state附加状态
参数1：状态关键字
mod 修改战斗过程
参数1：修饰id
shift位移
参数1：位移角度(以owner和target连线的顺时针方向为0度起始)
参数2：位移距离(米)
参数3：位移时间(秒)(buff持续时间&gt;配置时间，则位移后眩晕，若小于，则提前结束位移)
hate 集火给友方加的buff，除了集火外其他嘲讽均需同时配置沉默效果，避免被嘲讽后因技能AI去攻击其他目标。
参数1：不填默认为source即传递者，否则填写owner即释放者
lash:
把目标插起，参数在代码中配置
transform:变身
参数1：变身角色ID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tangyuanfei:
</t>
        </r>
        <r>
          <rPr>
            <sz val="9"/>
            <color indexed="81"/>
            <rFont val="宋体"/>
            <family val="3"/>
            <charset val="134"/>
          </rPr>
          <t>hp:生命上限
attack：攻击
phydef：物防
magdef：魔防
hit：命中
dodge：闪避
critical:暴击
resilience：韧性
block：格挡
broke:击破
speed:移动速度
atkrate:攻速
damage_inc：额外伤害
damage_up：伤害率
damage_down：免伤
damage_inc：额外伤害
damage_dec：额外免伤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移动速度填这里。
正值加速，负值减速</t>
        </r>
      </text>
    </comment>
    <comment ref="L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攻速填这里，
正值减速，负值加速，
暴击倍数填写绝对值，结算里填写浮点数，不除以10000计算，填1就是+1倍
格挡倍数填写万分比数值。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Buff在角色身上的美术表现</t>
        </r>
      </text>
    </comment>
  </commentList>
</comments>
</file>

<file path=xl/comments3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shield吸收伤害护盾
参数1：吸收伤害上限
hurt:受伤效果
参数1、2、3：效果ID
stealhp:吸血
参数1：万分比
参数2：数值
attr 改变角色属性
参数1：属性关键字
参数2：万分比
参数3：固定数值
hit：攻击时附带效果
参数1、2、3：效果ID
death:死亡后执行
参数1、2、3：效果ID
kill：击杀后执行
参数1、2、3：效果ID
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random：随机几率
参数1：结算ID
state:对方状态
参数1：状态关键字
faction：对方势力
参数1：势力名
hp_ratio_diff:两者生命对比谁高
参数1：谁高，owner/target
hp_ratio:目标生命低于多少百分比
参数1：数值，万分比算，如低于一半则填写5000
effect_group:效果起效类型
参数1：attack(普攻)
black：黑名单
参数1：状态关键字，neardeath(濒死状态)
gender：性别
参数1：性别代号，male(男)、female(女)</t>
        </r>
      </text>
    </comment>
  </commentList>
</comments>
</file>

<file path=xl/comments4.xml><?xml version="1.0" encoding="utf-8"?>
<comments xmlns="http://schemas.openxmlformats.org/spreadsheetml/2006/main">
  <authors>
    <author>brianhong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0、不可闪避
1、可被闪避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0、可被格挡
1、无视格挡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 可以暴击
1 无视暴击
2 必定暴击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0计算防御
1无视防御</t>
        </r>
      </text>
    </comment>
  </commentList>
</comments>
</file>

<file path=xl/sharedStrings.xml><?xml version="1.0" encoding="utf-8"?>
<sst xmlns="http://schemas.openxmlformats.org/spreadsheetml/2006/main" count="4183" uniqueCount="1315">
  <si>
    <t>id</t>
  </si>
  <si>
    <t>type</t>
  </si>
  <si>
    <t>id</t>
    <phoneticPr fontId="2" type="noConversion"/>
  </si>
  <si>
    <t>参数4</t>
  </si>
  <si>
    <t>类型</t>
  </si>
  <si>
    <t>参数2</t>
  </si>
  <si>
    <t>参数3</t>
  </si>
  <si>
    <t>name</t>
    <phoneticPr fontId="2" type="noConversion"/>
  </si>
  <si>
    <t>parm4</t>
    <phoneticPr fontId="1" type="noConversion"/>
  </si>
  <si>
    <t>duration</t>
    <phoneticPr fontId="5" type="noConversion"/>
  </si>
  <si>
    <t>parm1</t>
    <phoneticPr fontId="1" type="noConversion"/>
  </si>
  <si>
    <t>parm2</t>
    <phoneticPr fontId="1" type="noConversion"/>
  </si>
  <si>
    <t>parm3</t>
    <phoneticPr fontId="1" type="noConversion"/>
  </si>
  <si>
    <t>parm4</t>
    <phoneticPr fontId="1" type="noConversion"/>
  </si>
  <si>
    <t>overlap_parm</t>
    <phoneticPr fontId="1" type="noConversion"/>
  </si>
  <si>
    <t>overlap_type</t>
    <phoneticPr fontId="1" type="noConversion"/>
  </si>
  <si>
    <t>编号</t>
  </si>
  <si>
    <t>名称</t>
  </si>
  <si>
    <t>参数1</t>
  </si>
  <si>
    <t>name</t>
  </si>
  <si>
    <t>parm1</t>
  </si>
  <si>
    <t>parm2</t>
  </si>
  <si>
    <t>parm3</t>
  </si>
  <si>
    <t>cond1</t>
    <phoneticPr fontId="1" type="noConversion"/>
  </si>
  <si>
    <t>cond2</t>
    <phoneticPr fontId="1" type="noConversion"/>
  </si>
  <si>
    <t>burst</t>
    <phoneticPr fontId="1" type="noConversion"/>
  </si>
  <si>
    <t>critical</t>
    <phoneticPr fontId="1" type="noConversion"/>
  </si>
  <si>
    <t>level</t>
    <phoneticPr fontId="1" type="noConversion"/>
  </si>
  <si>
    <t>cond1parm1</t>
    <phoneticPr fontId="1" type="noConversion"/>
  </si>
  <si>
    <t>cond2parm1</t>
    <phoneticPr fontId="1" type="noConversion"/>
  </si>
  <si>
    <t>replace</t>
    <phoneticPr fontId="1" type="noConversion"/>
  </si>
  <si>
    <t>attr</t>
    <phoneticPr fontId="1" type="noConversion"/>
  </si>
  <si>
    <t>attack</t>
    <phoneticPr fontId="1" type="noConversion"/>
  </si>
  <si>
    <t>attr</t>
    <phoneticPr fontId="1" type="noConversion"/>
  </si>
  <si>
    <t>phydef</t>
    <phoneticPr fontId="1" type="noConversion"/>
  </si>
  <si>
    <t>magdef</t>
    <phoneticPr fontId="1" type="noConversion"/>
  </si>
  <si>
    <t>hp</t>
    <phoneticPr fontId="1" type="noConversion"/>
  </si>
  <si>
    <t>damage_inc</t>
    <phoneticPr fontId="1" type="noConversion"/>
  </si>
  <si>
    <t>damage_dec</t>
    <phoneticPr fontId="1" type="noConversion"/>
  </si>
  <si>
    <t>attack</t>
    <phoneticPr fontId="1" type="noConversion"/>
  </si>
  <si>
    <t>phydef</t>
  </si>
  <si>
    <t>magdef</t>
    <phoneticPr fontId="1" type="noConversion"/>
  </si>
  <si>
    <t>critical</t>
    <phoneticPr fontId="1" type="noConversion"/>
  </si>
  <si>
    <t>resilience</t>
    <phoneticPr fontId="1" type="noConversion"/>
  </si>
  <si>
    <t>broke</t>
    <phoneticPr fontId="1" type="noConversion"/>
  </si>
  <si>
    <t>block</t>
    <phoneticPr fontId="1" type="noConversion"/>
  </si>
  <si>
    <t>hit</t>
    <phoneticPr fontId="1" type="noConversion"/>
  </si>
  <si>
    <t>dodge</t>
    <phoneticPr fontId="1" type="noConversion"/>
  </si>
  <si>
    <t>critical_multiple</t>
    <phoneticPr fontId="1" type="noConversion"/>
  </si>
  <si>
    <t>block_multiple</t>
    <phoneticPr fontId="1" type="noConversion"/>
  </si>
  <si>
    <t>damage_up</t>
    <phoneticPr fontId="1" type="noConversion"/>
  </si>
  <si>
    <t>damage_down</t>
    <phoneticPr fontId="1" type="noConversion"/>
  </si>
  <si>
    <t>heal</t>
    <phoneticPr fontId="1" type="noConversion"/>
  </si>
  <si>
    <t>mod</t>
    <phoneticPr fontId="1" type="noConversion"/>
  </si>
  <si>
    <t>attr</t>
    <phoneticPr fontId="1" type="noConversion"/>
  </si>
  <si>
    <t>damage_up</t>
    <phoneticPr fontId="1" type="noConversion"/>
  </si>
  <si>
    <t>damage_down</t>
  </si>
  <si>
    <t>damage_down</t>
    <phoneticPr fontId="1" type="noConversion"/>
  </si>
  <si>
    <t>alliance</t>
    <phoneticPr fontId="1" type="noConversion"/>
  </si>
  <si>
    <t>horde</t>
    <phoneticPr fontId="1" type="noConversion"/>
  </si>
  <si>
    <t>order</t>
    <phoneticPr fontId="1" type="noConversion"/>
  </si>
  <si>
    <t>chaos</t>
    <phoneticPr fontId="1" type="noConversion"/>
  </si>
  <si>
    <t>buff</t>
    <phoneticPr fontId="1" type="noConversion"/>
  </si>
  <si>
    <t>eot</t>
    <phoneticPr fontId="1" type="noConversion"/>
  </si>
  <si>
    <t>attr</t>
    <phoneticPr fontId="1" type="noConversion"/>
  </si>
  <si>
    <t>attr</t>
    <phoneticPr fontId="1" type="noConversion"/>
  </si>
  <si>
    <t>damage_up</t>
    <phoneticPr fontId="1" type="noConversion"/>
  </si>
  <si>
    <t>mod</t>
    <phoneticPr fontId="1" type="noConversion"/>
  </si>
  <si>
    <t>atkrate</t>
    <phoneticPr fontId="1" type="noConversion"/>
  </si>
  <si>
    <t>phydef</t>
    <phoneticPr fontId="1" type="noConversion"/>
  </si>
  <si>
    <t>magdef</t>
  </si>
  <si>
    <t>mod</t>
    <phoneticPr fontId="1" type="noConversion"/>
  </si>
  <si>
    <t>attr</t>
    <phoneticPr fontId="1" type="noConversion"/>
  </si>
  <si>
    <t>male</t>
    <phoneticPr fontId="1" type="noConversion"/>
  </si>
  <si>
    <t>male</t>
    <phoneticPr fontId="1" type="noConversion"/>
  </si>
  <si>
    <t>attr</t>
    <phoneticPr fontId="1" type="noConversion"/>
  </si>
  <si>
    <t>类型</t>
    <phoneticPr fontId="1" type="noConversion"/>
  </si>
  <si>
    <t>mod</t>
    <phoneticPr fontId="1" type="noConversion"/>
  </si>
  <si>
    <t>hurt</t>
    <phoneticPr fontId="1" type="noConversion"/>
  </si>
  <si>
    <t>遗技</t>
    <phoneticPr fontId="5" type="noConversion"/>
  </si>
  <si>
    <t>遗谋</t>
    <phoneticPr fontId="5" type="noConversion"/>
  </si>
  <si>
    <t>owner_hp_ratio</t>
    <phoneticPr fontId="1" type="noConversion"/>
  </si>
  <si>
    <t>attr</t>
    <phoneticPr fontId="1" type="noConversion"/>
  </si>
  <si>
    <t>attr</t>
    <phoneticPr fontId="1" type="noConversion"/>
  </si>
  <si>
    <t>嗜杀</t>
    <phoneticPr fontId="5" type="noConversion"/>
  </si>
  <si>
    <t>replace</t>
    <phoneticPr fontId="1" type="noConversion"/>
  </si>
  <si>
    <t>overtime</t>
    <phoneticPr fontId="1" type="noConversion"/>
  </si>
  <si>
    <t>heal</t>
    <phoneticPr fontId="1" type="noConversion"/>
  </si>
  <si>
    <t>崎岖之眩晕</t>
    <phoneticPr fontId="5" type="noConversion"/>
  </si>
  <si>
    <t>state</t>
    <phoneticPr fontId="1" type="noConversion"/>
  </si>
  <si>
    <t>handless,moveless,silence</t>
    <phoneticPr fontId="1" type="noConversion"/>
  </si>
  <si>
    <t>buff_stun</t>
  </si>
  <si>
    <t>mod</t>
    <phoneticPr fontId="1" type="noConversion"/>
  </si>
  <si>
    <t>寒冻之冰封</t>
    <phoneticPr fontId="5" type="noConversion"/>
  </si>
  <si>
    <t>buff_freeze</t>
  </si>
  <si>
    <t>state</t>
    <phoneticPr fontId="1" type="noConversion"/>
  </si>
  <si>
    <t>state</t>
    <phoneticPr fontId="1" type="noConversion"/>
  </si>
  <si>
    <t>ice</t>
    <phoneticPr fontId="1" type="noConversion"/>
  </si>
  <si>
    <t>state</t>
    <phoneticPr fontId="1" type="noConversion"/>
  </si>
  <si>
    <t>attr</t>
    <phoneticPr fontId="1" type="noConversion"/>
  </si>
  <si>
    <t>target_state</t>
    <phoneticPr fontId="1" type="noConversion"/>
  </si>
  <si>
    <t>target_gender</t>
    <phoneticPr fontId="1" type="noConversion"/>
  </si>
  <si>
    <t>target_faction</t>
    <phoneticPr fontId="2" type="noConversion"/>
  </si>
  <si>
    <t>ice</t>
    <phoneticPr fontId="1" type="noConversion"/>
  </si>
  <si>
    <t>酒晕之加酒状态</t>
    <phoneticPr fontId="1" type="noConversion"/>
  </si>
  <si>
    <t>replace</t>
    <phoneticPr fontId="1" type="noConversion"/>
  </si>
  <si>
    <t>wine</t>
    <phoneticPr fontId="1" type="noConversion"/>
  </si>
  <si>
    <t>冰风之加冰状态</t>
    <phoneticPr fontId="1" type="noConversion"/>
  </si>
  <si>
    <t>冰风之降低攻速</t>
    <phoneticPr fontId="1" type="noConversion"/>
  </si>
  <si>
    <t>attr</t>
    <phoneticPr fontId="1" type="noConversion"/>
  </si>
  <si>
    <t>ice</t>
    <phoneticPr fontId="1" type="noConversion"/>
  </si>
  <si>
    <t>atkrate</t>
    <phoneticPr fontId="1" type="noConversion"/>
  </si>
  <si>
    <t>stealhp</t>
    <phoneticPr fontId="1" type="noConversion"/>
  </si>
  <si>
    <t>严谨之免疫酒</t>
    <phoneticPr fontId="5" type="noConversion"/>
  </si>
  <si>
    <t>严谨之提升伤害率</t>
    <phoneticPr fontId="5" type="noConversion"/>
  </si>
  <si>
    <t>hit</t>
    <phoneticPr fontId="1" type="noConversion"/>
  </si>
  <si>
    <t>圣洁之免疫冰</t>
    <phoneticPr fontId="5" type="noConversion"/>
  </si>
  <si>
    <t>圣洁之提升伤害率</t>
    <phoneticPr fontId="5" type="noConversion"/>
  </si>
  <si>
    <t>鲁莽之免疫眩晕</t>
    <phoneticPr fontId="5" type="noConversion"/>
  </si>
  <si>
    <t>鲁莽之提升免伤率</t>
    <phoneticPr fontId="5" type="noConversion"/>
  </si>
  <si>
    <t>鲁莽之提升韧性</t>
    <phoneticPr fontId="5" type="noConversion"/>
  </si>
  <si>
    <t>resilience</t>
    <phoneticPr fontId="1" type="noConversion"/>
  </si>
  <si>
    <t>overtime</t>
    <phoneticPr fontId="1" type="noConversion"/>
  </si>
  <si>
    <t>战神之提升伤害率</t>
    <phoneticPr fontId="5" type="noConversion"/>
  </si>
  <si>
    <t>战神之提升免伤率</t>
    <phoneticPr fontId="5" type="noConversion"/>
  </si>
  <si>
    <t>stealhp</t>
    <phoneticPr fontId="1" type="noConversion"/>
  </si>
  <si>
    <t>冰甲之提升物防</t>
    <phoneticPr fontId="5" type="noConversion"/>
  </si>
  <si>
    <t>冰甲之提升魔防</t>
    <phoneticPr fontId="5" type="noConversion"/>
  </si>
  <si>
    <t>冰甲之附加效果</t>
    <phoneticPr fontId="1" type="noConversion"/>
  </si>
  <si>
    <t>attr</t>
    <phoneticPr fontId="1" type="noConversion"/>
  </si>
  <si>
    <t>magdef</t>
    <phoneticPr fontId="1" type="noConversion"/>
  </si>
  <si>
    <t>冰甲之降低移动速度</t>
    <phoneticPr fontId="1" type="noConversion"/>
  </si>
  <si>
    <t>冰甲之降低攻击速度</t>
    <phoneticPr fontId="1" type="noConversion"/>
  </si>
  <si>
    <t>speed</t>
    <phoneticPr fontId="1" type="noConversion"/>
  </si>
  <si>
    <t>neardeath</t>
    <phoneticPr fontId="1" type="noConversion"/>
  </si>
  <si>
    <t>owner_black</t>
    <phoneticPr fontId="1" type="noConversion"/>
  </si>
  <si>
    <t>neardeath</t>
    <phoneticPr fontId="1" type="noConversion"/>
  </si>
  <si>
    <t>dodge</t>
    <phoneticPr fontId="1" type="noConversion"/>
  </si>
  <si>
    <t>破坏提升攻击</t>
    <phoneticPr fontId="1" type="noConversion"/>
  </si>
  <si>
    <t>坚韧提升物防</t>
    <phoneticPr fontId="1" type="noConversion"/>
  </si>
  <si>
    <t>屏障提升魔防</t>
    <phoneticPr fontId="1" type="noConversion"/>
  </si>
  <si>
    <t>命力提升生命</t>
    <phoneticPr fontId="1" type="noConversion"/>
  </si>
  <si>
    <t>霸者提升额外伤害</t>
    <phoneticPr fontId="1" type="noConversion"/>
  </si>
  <si>
    <t>稳固提升额外免伤</t>
    <phoneticPr fontId="1" type="noConversion"/>
  </si>
  <si>
    <t>韧壁提升物防百分比</t>
    <phoneticPr fontId="1" type="noConversion"/>
  </si>
  <si>
    <t>破血提升攻击百分比</t>
    <phoneticPr fontId="1" type="noConversion"/>
  </si>
  <si>
    <t>屏护提升魔防百分比</t>
    <phoneticPr fontId="1" type="noConversion"/>
  </si>
  <si>
    <t>耐力提升生命百分比</t>
    <phoneticPr fontId="1" type="noConversion"/>
  </si>
  <si>
    <t>暴击提升暴击</t>
    <phoneticPr fontId="1" type="noConversion"/>
  </si>
  <si>
    <t>韧性提升韧性</t>
    <phoneticPr fontId="1" type="noConversion"/>
  </si>
  <si>
    <t>击破提升击破</t>
    <phoneticPr fontId="1" type="noConversion"/>
  </si>
  <si>
    <t>格挡提升格挡</t>
    <phoneticPr fontId="1" type="noConversion"/>
  </si>
  <si>
    <t>命中提升命中</t>
    <phoneticPr fontId="1" type="noConversion"/>
  </si>
  <si>
    <t>闪避提升闪避</t>
    <phoneticPr fontId="1" type="noConversion"/>
  </si>
  <si>
    <t>狂怒之提升暴击</t>
    <phoneticPr fontId="1" type="noConversion"/>
  </si>
  <si>
    <t>狂怒之提升暴击倍数</t>
    <phoneticPr fontId="1" type="noConversion"/>
  </si>
  <si>
    <t>壁垒之提升格挡</t>
    <phoneticPr fontId="1" type="noConversion"/>
  </si>
  <si>
    <t>壁垒之提升格挡倍数</t>
    <phoneticPr fontId="1" type="noConversion"/>
  </si>
  <si>
    <t>突击提升伤害率</t>
    <phoneticPr fontId="1" type="noConversion"/>
  </si>
  <si>
    <t>自利提升免伤率</t>
    <phoneticPr fontId="1" type="noConversion"/>
  </si>
  <si>
    <t>活气提升被治疗百分比</t>
    <phoneticPr fontId="1" type="noConversion"/>
  </si>
  <si>
    <t>荆棘光环</t>
    <phoneticPr fontId="5" type="noConversion"/>
  </si>
  <si>
    <t>专注光环</t>
    <phoneticPr fontId="5" type="noConversion"/>
  </si>
  <si>
    <t>美娇光环</t>
    <phoneticPr fontId="5" type="noConversion"/>
  </si>
  <si>
    <t>妖艳光环</t>
    <phoneticPr fontId="5" type="noConversion"/>
  </si>
  <si>
    <t>耐久光环</t>
    <phoneticPr fontId="5" type="noConversion"/>
  </si>
  <si>
    <t>荆棘光环反伤</t>
    <phoneticPr fontId="1" type="noConversion"/>
  </si>
  <si>
    <t>attr</t>
    <phoneticPr fontId="1" type="noConversion"/>
  </si>
  <si>
    <t>美色之受到男性伤害提升伤害减免</t>
    <phoneticPr fontId="1" type="noConversion"/>
  </si>
  <si>
    <t>英气之对男性伤害提升伤害加成</t>
    <phoneticPr fontId="1" type="noConversion"/>
  </si>
  <si>
    <t>压制之自身生命比对方高时提升伤害加成</t>
    <phoneticPr fontId="5" type="noConversion"/>
  </si>
  <si>
    <t>金汤之自身生命比对方高时提升伤害减免</t>
    <phoneticPr fontId="5" type="noConversion"/>
  </si>
  <si>
    <t>战意之自身生命比对方低时提升伤害加成</t>
    <phoneticPr fontId="5" type="noConversion"/>
  </si>
  <si>
    <t>警戒之自身生命比对方低时提升伤害减免</t>
    <phoneticPr fontId="5" type="noConversion"/>
  </si>
  <si>
    <t>斩杀之对生命低于一半的目标时提升伤害加成</t>
    <phoneticPr fontId="5" type="noConversion"/>
  </si>
  <si>
    <t>遗馈之死亡时回复己方全体一定生命</t>
    <phoneticPr fontId="5" type="noConversion"/>
  </si>
  <si>
    <t>遗赠之死亡时回复己方血最少目标一定生命</t>
    <phoneticPr fontId="5" type="noConversion"/>
  </si>
  <si>
    <t>遗技之死亡时降低敌方全体伤害率</t>
    <phoneticPr fontId="1" type="noConversion"/>
  </si>
  <si>
    <t>遗谋之死亡时提高己方全体免伤</t>
    <phoneticPr fontId="5" type="noConversion"/>
  </si>
  <si>
    <t>嗜杀之击杀后提升自己伤害率</t>
    <phoneticPr fontId="5" type="noConversion"/>
  </si>
  <si>
    <t>诛杀之击杀后回复自己一定生命</t>
    <phoneticPr fontId="5" type="noConversion"/>
  </si>
  <si>
    <t>崎岖之一定概率让攻击者眩晕</t>
    <phoneticPr fontId="5" type="noConversion"/>
  </si>
  <si>
    <t>寒冻之一定概率让攻击者冰冻</t>
    <phoneticPr fontId="5" type="noConversion"/>
  </si>
  <si>
    <t>酒气之一定概率附加酒状态</t>
    <phoneticPr fontId="5" type="noConversion"/>
  </si>
  <si>
    <t>专注光环之提升物防</t>
  </si>
  <si>
    <t>专注光环之提升物防</t>
    <phoneticPr fontId="5" type="noConversion"/>
  </si>
  <si>
    <t>专注光环之提升魔防</t>
    <phoneticPr fontId="5" type="noConversion"/>
  </si>
  <si>
    <t>邪恶光环之持续回血</t>
    <phoneticPr fontId="5" type="noConversion"/>
  </si>
  <si>
    <t>荆棘光环之反伤</t>
    <phoneticPr fontId="5" type="noConversion"/>
  </si>
  <si>
    <t>耐久光环之提升攻速</t>
  </si>
  <si>
    <t>耐久光环之提升攻速</t>
    <phoneticPr fontId="5" type="noConversion"/>
  </si>
  <si>
    <t>冰魂之如果目标有冰状态则受其伤害减免</t>
    <phoneticPr fontId="5" type="noConversion"/>
  </si>
  <si>
    <t>冰魂之如果目标有冰状态则受其伤害减免</t>
    <phoneticPr fontId="5" type="noConversion"/>
  </si>
  <si>
    <t>hurt</t>
    <phoneticPr fontId="1" type="noConversion"/>
  </si>
  <si>
    <t>random</t>
  </si>
  <si>
    <t>target_hp_ratio</t>
    <phoneticPr fontId="1" type="noConversion"/>
  </si>
  <si>
    <t>遗馈之死亡时回复己方全体一定生命</t>
    <phoneticPr fontId="5" type="noConversion"/>
  </si>
  <si>
    <t>酒魂之如果目标有酒状态则受其伤害减免</t>
    <phoneticPr fontId="5" type="noConversion"/>
  </si>
  <si>
    <t>酒魂之如果目标有酒状态则受其伤害减免</t>
    <phoneticPr fontId="5" type="noConversion"/>
  </si>
  <si>
    <t>buff_ice</t>
    <phoneticPr fontId="1" type="noConversion"/>
  </si>
  <si>
    <t>buff_wine</t>
    <phoneticPr fontId="1" type="noConversion"/>
  </si>
  <si>
    <t>buff_wine</t>
    <phoneticPr fontId="1" type="noConversion"/>
  </si>
  <si>
    <t>wine</t>
    <phoneticPr fontId="1" type="noConversion"/>
  </si>
  <si>
    <t>death</t>
    <phoneticPr fontId="1" type="noConversion"/>
  </si>
  <si>
    <t>kill</t>
    <phoneticPr fontId="1" type="noConversion"/>
  </si>
  <si>
    <t>hurt</t>
    <phoneticPr fontId="1" type="noConversion"/>
  </si>
  <si>
    <t>hurt</t>
    <phoneticPr fontId="1" type="noConversion"/>
  </si>
  <si>
    <t>anti_stun</t>
    <phoneticPr fontId="1" type="noConversion"/>
  </si>
  <si>
    <t>stun</t>
    <phoneticPr fontId="1" type="noConversion"/>
  </si>
  <si>
    <t>hit</t>
    <phoneticPr fontId="1" type="noConversion"/>
  </si>
  <si>
    <t>buff_defencedown</t>
    <phoneticPr fontId="1" type="noConversion"/>
  </si>
  <si>
    <t>buff_defenceup</t>
    <phoneticPr fontId="1" type="noConversion"/>
  </si>
  <si>
    <t>buff_attackup</t>
    <phoneticPr fontId="1" type="noConversion"/>
  </si>
  <si>
    <t>buff_defencedown</t>
    <phoneticPr fontId="1" type="noConversion"/>
  </si>
  <si>
    <t>owner</t>
    <phoneticPr fontId="1" type="noConversion"/>
  </si>
  <si>
    <t>target</t>
    <phoneticPr fontId="1" type="noConversion"/>
  </si>
  <si>
    <t>士气减少技能初冷时间百分比</t>
    <phoneticPr fontId="1" type="noConversion"/>
  </si>
  <si>
    <t>可被闪避</t>
  </si>
  <si>
    <t>无视格挡</t>
  </si>
  <si>
    <t>无视暴击</t>
  </si>
  <si>
    <t>无视防御</t>
  </si>
  <si>
    <t>dodge</t>
  </si>
  <si>
    <t>noblock</t>
  </si>
  <si>
    <t>nocritical</t>
  </si>
  <si>
    <t>nodefence</t>
  </si>
  <si>
    <t>hp_ratio_diff</t>
    <phoneticPr fontId="1" type="noConversion"/>
  </si>
  <si>
    <t>owner_hp_ratio</t>
    <phoneticPr fontId="1" type="noConversion"/>
  </si>
  <si>
    <t>激怒之自己生命低于80%提升伤害加成</t>
    <phoneticPr fontId="5" type="noConversion"/>
  </si>
  <si>
    <t>激怒之自己生命低于60%提升伤害加成</t>
    <phoneticPr fontId="1" type="noConversion"/>
  </si>
  <si>
    <t>激怒之自己生命低于40%提升伤害加成</t>
    <phoneticPr fontId="1" type="noConversion"/>
  </si>
  <si>
    <t>激怒之自己生命低于20%提升伤害加成</t>
    <phoneticPr fontId="1" type="noConversion"/>
  </si>
  <si>
    <t>龟缩之自己生命低于80%提升伤害减免</t>
    <phoneticPr fontId="5" type="noConversion"/>
  </si>
  <si>
    <t>龟缩之自己生命低于60%提升伤害减免</t>
    <phoneticPr fontId="1" type="noConversion"/>
  </si>
  <si>
    <t>龟缩之自己生命低于40%提升伤害减免</t>
    <phoneticPr fontId="1" type="noConversion"/>
  </si>
  <si>
    <t>龟缩之自己生命低于20%提升伤害减免</t>
    <phoneticPr fontId="1" type="noConversion"/>
  </si>
  <si>
    <t>effect_group</t>
    <phoneticPr fontId="1" type="noConversion"/>
  </si>
  <si>
    <t>attack</t>
    <phoneticPr fontId="1" type="noConversion"/>
  </si>
  <si>
    <t>酒魔之如果目标有酒状态则普攻时对其伤害提升伤害加成</t>
    <phoneticPr fontId="5" type="noConversion"/>
  </si>
  <si>
    <t>冰魔之如果目标有冰状态则普攻时对其伤害提升伤害加成</t>
    <phoneticPr fontId="5" type="noConversion"/>
  </si>
  <si>
    <t>吸血之普攻时吸血</t>
    <phoneticPr fontId="1" type="noConversion"/>
  </si>
  <si>
    <t>战神之目标有流血状态时普攻吸血</t>
    <phoneticPr fontId="5" type="noConversion"/>
  </si>
  <si>
    <t>酒魔之如果目标有酒状态则普攻时对其伤害提升伤害加成</t>
    <phoneticPr fontId="5" type="noConversion"/>
  </si>
  <si>
    <t>attr</t>
    <phoneticPr fontId="1" type="noConversion"/>
  </si>
  <si>
    <t>buff_ccttion_aura</t>
    <phoneticPr fontId="1" type="noConversion"/>
  </si>
  <si>
    <t>buff_unholy_aura</t>
    <phoneticPr fontId="1" type="noConversion"/>
  </si>
  <si>
    <t xml:space="preserve"> </t>
    <phoneticPr fontId="1" type="noConversion"/>
  </si>
  <si>
    <t>美娇光环之己方女性提升伤害加成</t>
    <phoneticPr fontId="5" type="noConversion"/>
  </si>
  <si>
    <t>wine</t>
    <phoneticPr fontId="1" type="noConversion"/>
  </si>
  <si>
    <t>damage_up</t>
    <phoneticPr fontId="1" type="noConversion"/>
  </si>
  <si>
    <t>破坏Ⅰ</t>
  </si>
  <si>
    <t>破坏Ⅱ</t>
  </si>
  <si>
    <t>破坏Ⅲ</t>
  </si>
  <si>
    <t>破坏Ⅳ</t>
  </si>
  <si>
    <t>破坏Ⅴ</t>
  </si>
  <si>
    <t>破坏Ⅵ</t>
  </si>
  <si>
    <t>破坏Ⅶ</t>
  </si>
  <si>
    <t>坚韧Ⅰ</t>
  </si>
  <si>
    <t>坚韧Ⅱ</t>
  </si>
  <si>
    <t>坚韧Ⅲ</t>
  </si>
  <si>
    <t>坚韧Ⅳ</t>
  </si>
  <si>
    <t>坚韧Ⅴ</t>
  </si>
  <si>
    <t>坚韧Ⅵ</t>
  </si>
  <si>
    <t>坚韧Ⅶ</t>
  </si>
  <si>
    <t>天赋名</t>
    <phoneticPr fontId="5" type="noConversion"/>
  </si>
  <si>
    <t>name</t>
    <phoneticPr fontId="5" type="noConversion"/>
  </si>
  <si>
    <t>desc</t>
    <phoneticPr fontId="7" type="noConversion"/>
  </si>
  <si>
    <t>屏障Ⅰ</t>
  </si>
  <si>
    <t>屏障Ⅱ</t>
  </si>
  <si>
    <t>屏障Ⅲ</t>
  </si>
  <si>
    <t>屏障Ⅳ</t>
  </si>
  <si>
    <t>屏障Ⅴ</t>
  </si>
  <si>
    <t>屏障Ⅵ</t>
  </si>
  <si>
    <t>屏障Ⅶ</t>
  </si>
  <si>
    <t>命力Ⅰ</t>
  </si>
  <si>
    <t>命力Ⅱ</t>
  </si>
  <si>
    <t>命力Ⅲ</t>
  </si>
  <si>
    <t>命力Ⅳ</t>
  </si>
  <si>
    <t>命力Ⅴ</t>
  </si>
  <si>
    <t>命力Ⅵ</t>
  </si>
  <si>
    <t>命力Ⅶ</t>
  </si>
  <si>
    <t>霸者Ⅰ</t>
  </si>
  <si>
    <t>霸者Ⅱ</t>
  </si>
  <si>
    <t>霸者Ⅲ</t>
  </si>
  <si>
    <t>霸者Ⅳ</t>
  </si>
  <si>
    <t>霸者Ⅴ</t>
  </si>
  <si>
    <t>霸者Ⅵ</t>
  </si>
  <si>
    <t>霸者Ⅶ</t>
  </si>
  <si>
    <t>稳固Ⅰ</t>
  </si>
  <si>
    <t>稳固Ⅱ</t>
  </si>
  <si>
    <t>稳固Ⅲ</t>
  </si>
  <si>
    <t>稳固Ⅳ</t>
  </si>
  <si>
    <t>稳固Ⅴ</t>
  </si>
  <si>
    <t>稳固Ⅵ</t>
  </si>
  <si>
    <t>稳固Ⅶ</t>
  </si>
  <si>
    <t>破血Ⅰ</t>
  </si>
  <si>
    <t>破血Ⅱ</t>
  </si>
  <si>
    <t>破血Ⅲ</t>
  </si>
  <si>
    <t>破血Ⅳ</t>
  </si>
  <si>
    <t>破血Ⅴ</t>
  </si>
  <si>
    <t>破血Ⅵ</t>
  </si>
  <si>
    <t>破血Ⅶ</t>
  </si>
  <si>
    <t>韧璧Ⅰ</t>
  </si>
  <si>
    <t>韧璧Ⅱ</t>
  </si>
  <si>
    <t>韧璧Ⅲ</t>
  </si>
  <si>
    <t>韧璧Ⅳ</t>
  </si>
  <si>
    <t>韧璧Ⅴ</t>
  </si>
  <si>
    <t>韧璧Ⅵ</t>
  </si>
  <si>
    <t>韧璧Ⅶ</t>
  </si>
  <si>
    <t>屏护Ⅰ</t>
  </si>
  <si>
    <t>屏护Ⅱ</t>
  </si>
  <si>
    <t>屏护Ⅲ</t>
  </si>
  <si>
    <t>屏护Ⅳ</t>
  </si>
  <si>
    <t>屏护Ⅴ</t>
  </si>
  <si>
    <t>屏护Ⅵ</t>
  </si>
  <si>
    <t>屏护Ⅶ</t>
  </si>
  <si>
    <t>耐力Ⅰ</t>
  </si>
  <si>
    <t>耐力Ⅱ</t>
  </si>
  <si>
    <t>耐力Ⅲ</t>
  </si>
  <si>
    <t>耐力Ⅳ</t>
  </si>
  <si>
    <t>耐力Ⅴ</t>
  </si>
  <si>
    <t>耐力Ⅵ</t>
  </si>
  <si>
    <t>耐力Ⅶ</t>
  </si>
  <si>
    <t>暴击Ⅰ</t>
  </si>
  <si>
    <t>暴击Ⅱ</t>
  </si>
  <si>
    <t>暴击Ⅲ</t>
  </si>
  <si>
    <t>暴击Ⅳ</t>
  </si>
  <si>
    <t>暴击Ⅴ</t>
  </si>
  <si>
    <t>暴击Ⅵ</t>
  </si>
  <si>
    <t>暴击Ⅶ</t>
  </si>
  <si>
    <t>韧性Ⅰ</t>
  </si>
  <si>
    <t>韧性Ⅱ</t>
  </si>
  <si>
    <t>韧性Ⅲ</t>
  </si>
  <si>
    <t>韧性Ⅳ</t>
  </si>
  <si>
    <t>韧性Ⅴ</t>
  </si>
  <si>
    <t>韧性Ⅵ</t>
  </si>
  <si>
    <t>韧性Ⅶ</t>
  </si>
  <si>
    <t>击破Ⅰ</t>
  </si>
  <si>
    <t>击破Ⅱ</t>
  </si>
  <si>
    <t>击破Ⅲ</t>
  </si>
  <si>
    <t>击破Ⅳ</t>
  </si>
  <si>
    <t>击破Ⅴ</t>
  </si>
  <si>
    <t>击破Ⅵ</t>
  </si>
  <si>
    <t>击破Ⅶ</t>
  </si>
  <si>
    <t>格档Ⅰ</t>
  </si>
  <si>
    <t>格档Ⅱ</t>
  </si>
  <si>
    <t>格档Ⅲ</t>
  </si>
  <si>
    <t>格档Ⅳ</t>
  </si>
  <si>
    <t>格档Ⅴ</t>
  </si>
  <si>
    <t>格档Ⅵ</t>
  </si>
  <si>
    <t>格档Ⅶ</t>
  </si>
  <si>
    <t>命中Ⅰ</t>
  </si>
  <si>
    <t>命中Ⅱ</t>
  </si>
  <si>
    <t>命中Ⅲ</t>
  </si>
  <si>
    <t>命中Ⅳ</t>
  </si>
  <si>
    <t>命中Ⅴ</t>
  </si>
  <si>
    <t>命中Ⅵ</t>
  </si>
  <si>
    <t>命中Ⅶ</t>
  </si>
  <si>
    <t>闪避Ⅰ</t>
  </si>
  <si>
    <t>闪避Ⅱ</t>
  </si>
  <si>
    <t>闪避Ⅲ</t>
  </si>
  <si>
    <t>闪避Ⅳ</t>
  </si>
  <si>
    <t>闪避Ⅴ</t>
  </si>
  <si>
    <t>闪避Ⅵ</t>
  </si>
  <si>
    <t>闪避Ⅶ</t>
  </si>
  <si>
    <t>狂怒Ⅰ</t>
  </si>
  <si>
    <t>狂怒Ⅱ</t>
  </si>
  <si>
    <t>狂怒Ⅲ</t>
  </si>
  <si>
    <t>狂怒Ⅳ</t>
  </si>
  <si>
    <t>狂怒Ⅴ</t>
  </si>
  <si>
    <t>狂怒Ⅵ</t>
  </si>
  <si>
    <t>狂怒Ⅶ</t>
  </si>
  <si>
    <t>壁垒Ⅰ</t>
  </si>
  <si>
    <t>壁垒Ⅱ</t>
  </si>
  <si>
    <t>壁垒Ⅲ</t>
  </si>
  <si>
    <t>壁垒Ⅳ</t>
  </si>
  <si>
    <t>壁垒Ⅴ</t>
  </si>
  <si>
    <t>壁垒Ⅵ</t>
  </si>
  <si>
    <t>壁垒Ⅶ</t>
  </si>
  <si>
    <t>突击Ⅰ</t>
  </si>
  <si>
    <t>突击Ⅱ</t>
  </si>
  <si>
    <t>突击Ⅲ</t>
  </si>
  <si>
    <t>突击Ⅳ</t>
  </si>
  <si>
    <t>突击Ⅴ</t>
  </si>
  <si>
    <t>突击Ⅵ</t>
  </si>
  <si>
    <t>突击Ⅶ</t>
  </si>
  <si>
    <t>自利Ⅰ</t>
  </si>
  <si>
    <t>自利Ⅱ</t>
  </si>
  <si>
    <t>自利Ⅲ</t>
  </si>
  <si>
    <t>自利Ⅳ</t>
  </si>
  <si>
    <t>自利Ⅴ</t>
  </si>
  <si>
    <t>自利Ⅵ</t>
  </si>
  <si>
    <t>自利Ⅶ</t>
  </si>
  <si>
    <t>士气Ⅰ</t>
  </si>
  <si>
    <t>士气Ⅱ</t>
  </si>
  <si>
    <t>士气Ⅲ</t>
  </si>
  <si>
    <t>士气Ⅳ</t>
  </si>
  <si>
    <t>士气Ⅴ</t>
  </si>
  <si>
    <t>士气Ⅵ</t>
  </si>
  <si>
    <t>士气Ⅶ</t>
  </si>
  <si>
    <t>活气Ⅰ</t>
  </si>
  <si>
    <t>活气Ⅱ</t>
  </si>
  <si>
    <t>活气Ⅲ</t>
  </si>
  <si>
    <t>活气Ⅳ</t>
  </si>
  <si>
    <t>活气Ⅴ</t>
  </si>
  <si>
    <t>活气Ⅵ</t>
  </si>
  <si>
    <t>活气Ⅶ</t>
  </si>
  <si>
    <t>荆棘Ⅰ</t>
  </si>
  <si>
    <t>荆棘Ⅱ</t>
  </si>
  <si>
    <t>荆棘Ⅲ</t>
  </si>
  <si>
    <t>荆棘Ⅳ</t>
  </si>
  <si>
    <t>荆棘Ⅴ</t>
  </si>
  <si>
    <t>荆棘Ⅵ</t>
  </si>
  <si>
    <t>荆棘Ⅶ</t>
  </si>
  <si>
    <t>耐久Ⅰ</t>
  </si>
  <si>
    <t>耐久Ⅱ</t>
  </si>
  <si>
    <t>耐久Ⅲ</t>
  </si>
  <si>
    <t>耐久Ⅳ</t>
  </si>
  <si>
    <t>耐久Ⅴ</t>
  </si>
  <si>
    <t>耐久Ⅵ</t>
  </si>
  <si>
    <t>耐久Ⅶ</t>
  </si>
  <si>
    <t>专注Ⅰ</t>
  </si>
  <si>
    <t>专注Ⅱ</t>
  </si>
  <si>
    <t>专注Ⅲ</t>
  </si>
  <si>
    <t>专注Ⅳ</t>
  </si>
  <si>
    <t>专注Ⅴ</t>
  </si>
  <si>
    <t>专注Ⅵ</t>
  </si>
  <si>
    <t>专注Ⅶ</t>
  </si>
  <si>
    <t>邪恶Ⅰ</t>
  </si>
  <si>
    <t>邪恶Ⅱ</t>
  </si>
  <si>
    <t>邪恶Ⅲ</t>
  </si>
  <si>
    <t>邪恶Ⅳ</t>
  </si>
  <si>
    <t>邪恶Ⅴ</t>
  </si>
  <si>
    <t>邪恶Ⅵ</t>
  </si>
  <si>
    <t>邪恶Ⅶ</t>
  </si>
  <si>
    <t>美娇Ⅰ</t>
  </si>
  <si>
    <t>美娇Ⅱ</t>
  </si>
  <si>
    <t>美娇Ⅲ</t>
  </si>
  <si>
    <t>美娇Ⅳ</t>
  </si>
  <si>
    <t>美娇Ⅴ</t>
  </si>
  <si>
    <t>美娇Ⅵ</t>
  </si>
  <si>
    <t>美娇Ⅶ</t>
  </si>
  <si>
    <t>妖艳Ⅰ</t>
  </si>
  <si>
    <t>妖艳Ⅱ</t>
  </si>
  <si>
    <t>妖艳Ⅲ</t>
  </si>
  <si>
    <t>妖艳Ⅳ</t>
  </si>
  <si>
    <t>妖艳Ⅴ</t>
  </si>
  <si>
    <t>妖艳Ⅵ</t>
  </si>
  <si>
    <t>妖艳Ⅶ</t>
  </si>
  <si>
    <t>美色Ⅰ</t>
  </si>
  <si>
    <t>美色Ⅱ</t>
  </si>
  <si>
    <t>美色Ⅲ</t>
  </si>
  <si>
    <t>美色Ⅳ</t>
  </si>
  <si>
    <t>美色Ⅴ</t>
  </si>
  <si>
    <t>美色Ⅵ</t>
  </si>
  <si>
    <t>美色Ⅶ</t>
  </si>
  <si>
    <t>英气Ⅰ</t>
  </si>
  <si>
    <t>英气Ⅱ</t>
  </si>
  <si>
    <t>英气Ⅲ</t>
  </si>
  <si>
    <t>英气Ⅳ</t>
  </si>
  <si>
    <t>英气Ⅴ</t>
  </si>
  <si>
    <t>英气Ⅵ</t>
  </si>
  <si>
    <t>英气Ⅶ</t>
  </si>
  <si>
    <t>压制Ⅰ</t>
  </si>
  <si>
    <t>压制Ⅱ</t>
  </si>
  <si>
    <t>压制Ⅲ</t>
  </si>
  <si>
    <t>压制Ⅳ</t>
  </si>
  <si>
    <t>压制Ⅴ</t>
  </si>
  <si>
    <t>压制Ⅵ</t>
  </si>
  <si>
    <t>压制Ⅶ</t>
  </si>
  <si>
    <t>金汤Ⅰ</t>
  </si>
  <si>
    <t>金汤Ⅱ</t>
  </si>
  <si>
    <t>金汤Ⅲ</t>
  </si>
  <si>
    <t>金汤Ⅳ</t>
  </si>
  <si>
    <t>金汤Ⅴ</t>
  </si>
  <si>
    <t>金汤Ⅵ</t>
  </si>
  <si>
    <t>金汤Ⅶ</t>
  </si>
  <si>
    <t>战意Ⅰ</t>
  </si>
  <si>
    <t>战意Ⅱ</t>
  </si>
  <si>
    <t>战意Ⅲ</t>
  </si>
  <si>
    <t>战意Ⅳ</t>
  </si>
  <si>
    <t>战意Ⅴ</t>
  </si>
  <si>
    <t>战意Ⅵ</t>
  </si>
  <si>
    <t>战意Ⅶ</t>
  </si>
  <si>
    <t>警戒Ⅰ</t>
  </si>
  <si>
    <t>警戒Ⅱ</t>
  </si>
  <si>
    <t>警戒Ⅲ</t>
  </si>
  <si>
    <t>警戒Ⅳ</t>
  </si>
  <si>
    <t>警戒Ⅴ</t>
  </si>
  <si>
    <t>警戒Ⅵ</t>
  </si>
  <si>
    <t>警戒Ⅶ</t>
  </si>
  <si>
    <t>暂不做Ⅰ</t>
  </si>
  <si>
    <t>暂不做Ⅱ</t>
  </si>
  <si>
    <t>暂不做Ⅲ</t>
  </si>
  <si>
    <t>暂不做Ⅳ</t>
  </si>
  <si>
    <t>暂不做Ⅴ</t>
  </si>
  <si>
    <t>暂不做Ⅵ</t>
  </si>
  <si>
    <t>暂不做Ⅶ</t>
  </si>
  <si>
    <t>激怒Ⅰ</t>
  </si>
  <si>
    <t>激怒Ⅱ</t>
  </si>
  <si>
    <t>激怒Ⅲ</t>
  </si>
  <si>
    <t>激怒Ⅳ</t>
  </si>
  <si>
    <t>激怒Ⅴ</t>
  </si>
  <si>
    <t>激怒Ⅵ</t>
  </si>
  <si>
    <t>激怒Ⅶ</t>
  </si>
  <si>
    <t>斩杀Ⅱ</t>
  </si>
  <si>
    <t>斩杀Ⅲ</t>
  </si>
  <si>
    <t>斩杀Ⅳ</t>
  </si>
  <si>
    <t>斩杀Ⅴ</t>
  </si>
  <si>
    <t>斩杀Ⅵ</t>
  </si>
  <si>
    <t>斩杀Ⅶ</t>
  </si>
  <si>
    <t>遗馈Ⅰ</t>
  </si>
  <si>
    <t>遗馈Ⅱ</t>
  </si>
  <si>
    <t>遗馈Ⅲ</t>
  </si>
  <si>
    <t>遗馈Ⅳ</t>
  </si>
  <si>
    <t>遗馈Ⅴ</t>
  </si>
  <si>
    <t>遗馈Ⅵ</t>
  </si>
  <si>
    <t>遗馈Ⅶ</t>
  </si>
  <si>
    <t>遗赠Ⅰ</t>
  </si>
  <si>
    <t>遗赠Ⅱ</t>
  </si>
  <si>
    <t>遗赠Ⅲ</t>
  </si>
  <si>
    <t>遗赠Ⅳ</t>
  </si>
  <si>
    <t>遗赠Ⅴ</t>
  </si>
  <si>
    <t>遗赠Ⅵ</t>
  </si>
  <si>
    <t>遗赠Ⅶ</t>
  </si>
  <si>
    <t>遗技Ⅰ</t>
  </si>
  <si>
    <t>遗技Ⅱ</t>
  </si>
  <si>
    <t>遗技Ⅲ</t>
  </si>
  <si>
    <t>遗技Ⅳ</t>
  </si>
  <si>
    <t>遗技Ⅴ</t>
  </si>
  <si>
    <t>遗技Ⅵ</t>
  </si>
  <si>
    <t>遗技Ⅶ</t>
  </si>
  <si>
    <t>遗谋Ⅱ</t>
  </si>
  <si>
    <t>遗谋Ⅲ</t>
  </si>
  <si>
    <t>遗谋Ⅳ</t>
  </si>
  <si>
    <t>遗谋Ⅴ</t>
  </si>
  <si>
    <t>遗谋Ⅵ</t>
  </si>
  <si>
    <t>遗谋Ⅶ</t>
  </si>
  <si>
    <t>嗜杀Ⅱ</t>
  </si>
  <si>
    <t>嗜杀Ⅲ</t>
  </si>
  <si>
    <t>嗜杀Ⅳ</t>
  </si>
  <si>
    <t>嗜杀Ⅴ</t>
  </si>
  <si>
    <t>嗜杀Ⅵ</t>
  </si>
  <si>
    <t>嗜杀Ⅶ</t>
  </si>
  <si>
    <t>诛杀Ⅰ</t>
  </si>
  <si>
    <t>诛杀Ⅱ</t>
  </si>
  <si>
    <t>诛杀Ⅲ</t>
  </si>
  <si>
    <t>诛杀Ⅳ</t>
  </si>
  <si>
    <t>诛杀Ⅴ</t>
  </si>
  <si>
    <t>诛杀Ⅵ</t>
  </si>
  <si>
    <t>诛杀Ⅶ</t>
  </si>
  <si>
    <t>崎岖Ⅰ</t>
  </si>
  <si>
    <t>崎岖Ⅱ</t>
  </si>
  <si>
    <t>崎岖Ⅲ</t>
  </si>
  <si>
    <t>崎岖Ⅳ</t>
  </si>
  <si>
    <t>崎岖Ⅴ</t>
  </si>
  <si>
    <t>崎岖Ⅵ</t>
  </si>
  <si>
    <t>崎岖Ⅶ</t>
  </si>
  <si>
    <t>寒冻Ⅰ</t>
  </si>
  <si>
    <t>寒冻Ⅱ</t>
  </si>
  <si>
    <t>寒冻Ⅲ</t>
  </si>
  <si>
    <t>寒冻Ⅳ</t>
  </si>
  <si>
    <t>寒冻Ⅴ</t>
  </si>
  <si>
    <t>寒冻Ⅵ</t>
  </si>
  <si>
    <t>寒冻Ⅶ</t>
  </si>
  <si>
    <t>酒气Ⅰ</t>
  </si>
  <si>
    <t>酒气Ⅱ</t>
  </si>
  <si>
    <t>酒气Ⅲ</t>
  </si>
  <si>
    <t>酒气Ⅳ</t>
  </si>
  <si>
    <t>酒气Ⅴ</t>
  </si>
  <si>
    <t>酒气Ⅵ</t>
  </si>
  <si>
    <t>酒气Ⅶ</t>
  </si>
  <si>
    <t>酒魂Ⅰ</t>
  </si>
  <si>
    <t>酒魂Ⅱ</t>
  </si>
  <si>
    <t>酒魂Ⅲ</t>
  </si>
  <si>
    <t>酒魂Ⅳ</t>
  </si>
  <si>
    <t>酒魂Ⅴ</t>
  </si>
  <si>
    <t>酒魂Ⅵ</t>
  </si>
  <si>
    <t>酒魂Ⅶ</t>
  </si>
  <si>
    <t>冰魂Ⅰ</t>
  </si>
  <si>
    <t>冰魂Ⅱ</t>
  </si>
  <si>
    <t>冰魂Ⅲ</t>
  </si>
  <si>
    <t>冰魂Ⅳ</t>
  </si>
  <si>
    <t>冰魂Ⅴ</t>
  </si>
  <si>
    <t>冰魂Ⅵ</t>
  </si>
  <si>
    <t>冰魂Ⅶ</t>
  </si>
  <si>
    <t>酒魔Ⅰ</t>
  </si>
  <si>
    <t>酒魔Ⅱ</t>
  </si>
  <si>
    <t>酒魔Ⅲ</t>
  </si>
  <si>
    <t>酒魔Ⅳ</t>
  </si>
  <si>
    <t>酒魔Ⅴ</t>
  </si>
  <si>
    <t>酒魔Ⅵ</t>
  </si>
  <si>
    <t>酒魔Ⅶ</t>
  </si>
  <si>
    <t>冰魔Ⅰ</t>
  </si>
  <si>
    <t>冰魔Ⅱ</t>
  </si>
  <si>
    <t>冰魔Ⅲ</t>
  </si>
  <si>
    <t>冰魔Ⅳ</t>
  </si>
  <si>
    <t>冰魔Ⅴ</t>
  </si>
  <si>
    <t>冰魔Ⅵ</t>
  </si>
  <si>
    <t>冰魔Ⅶ</t>
  </si>
  <si>
    <t>酒晕Ⅰ</t>
  </si>
  <si>
    <t>酒晕Ⅱ</t>
  </si>
  <si>
    <t>酒晕Ⅲ</t>
  </si>
  <si>
    <t>酒晕Ⅳ</t>
  </si>
  <si>
    <t>酒晕Ⅴ</t>
  </si>
  <si>
    <t>酒晕Ⅵ</t>
  </si>
  <si>
    <t>酒晕Ⅶ</t>
  </si>
  <si>
    <t>冰风Ⅰ</t>
  </si>
  <si>
    <t>冰风Ⅱ</t>
  </si>
  <si>
    <t>冰风Ⅲ</t>
  </si>
  <si>
    <t>冰风Ⅳ</t>
  </si>
  <si>
    <t>冰风Ⅴ</t>
  </si>
  <si>
    <t>冰风Ⅵ</t>
  </si>
  <si>
    <t>冰风Ⅶ</t>
  </si>
  <si>
    <t>吸血Ⅰ</t>
  </si>
  <si>
    <t>吸血Ⅱ</t>
  </si>
  <si>
    <t>吸血Ⅲ</t>
  </si>
  <si>
    <t>吸血Ⅳ</t>
  </si>
  <si>
    <t>吸血Ⅴ</t>
  </si>
  <si>
    <t>吸血Ⅵ</t>
  </si>
  <si>
    <t>吸血Ⅶ</t>
  </si>
  <si>
    <t>严谨Ⅰ</t>
  </si>
  <si>
    <t>严谨Ⅱ</t>
  </si>
  <si>
    <t>严谨Ⅲ</t>
  </si>
  <si>
    <t>严谨Ⅳ</t>
  </si>
  <si>
    <t>严谨Ⅴ</t>
  </si>
  <si>
    <t>严谨Ⅵ</t>
  </si>
  <si>
    <t>严谨Ⅶ</t>
  </si>
  <si>
    <t>圣洁Ⅰ</t>
  </si>
  <si>
    <t>圣洁Ⅱ</t>
  </si>
  <si>
    <t>圣洁Ⅲ</t>
  </si>
  <si>
    <t>圣洁Ⅳ</t>
  </si>
  <si>
    <t>圣洁Ⅴ</t>
  </si>
  <si>
    <t>圣洁Ⅵ</t>
  </si>
  <si>
    <t>圣洁Ⅶ</t>
  </si>
  <si>
    <t>鲁莽Ⅰ</t>
  </si>
  <si>
    <t>鲁莽Ⅱ</t>
  </si>
  <si>
    <t>鲁莽Ⅲ</t>
  </si>
  <si>
    <t>鲁莽Ⅳ</t>
  </si>
  <si>
    <t>鲁莽Ⅴ</t>
  </si>
  <si>
    <t>鲁莽Ⅵ</t>
  </si>
  <si>
    <t>鲁莽Ⅶ</t>
  </si>
  <si>
    <t>战神Ⅰ</t>
  </si>
  <si>
    <t>战神Ⅱ</t>
  </si>
  <si>
    <t>战神Ⅲ</t>
  </si>
  <si>
    <t>战神Ⅳ</t>
  </si>
  <si>
    <t>战神Ⅴ</t>
  </si>
  <si>
    <t>战神Ⅵ</t>
  </si>
  <si>
    <t>战神Ⅶ</t>
  </si>
  <si>
    <t>冰甲Ⅰ</t>
  </si>
  <si>
    <t>冰甲Ⅱ</t>
  </si>
  <si>
    <t>冰甲Ⅲ</t>
  </si>
  <si>
    <t>冰甲Ⅳ</t>
  </si>
  <si>
    <t>冰甲Ⅴ</t>
  </si>
  <si>
    <t>冰甲Ⅵ</t>
  </si>
  <si>
    <t>冰甲Ⅶ</t>
  </si>
  <si>
    <t>buff1</t>
  </si>
  <si>
    <t>buff_id</t>
  </si>
  <si>
    <t>buff2</t>
  </si>
  <si>
    <t>buff3</t>
  </si>
  <si>
    <t>buff4</t>
  </si>
  <si>
    <t>buff5</t>
  </si>
  <si>
    <t>buff2_id</t>
  </si>
  <si>
    <t>buff3_id</t>
  </si>
  <si>
    <t>buff4_id</t>
  </si>
  <si>
    <t>buff5_id</t>
  </si>
  <si>
    <t>描述1</t>
    <phoneticPr fontId="1" type="noConversion"/>
  </si>
  <si>
    <t>描述2</t>
  </si>
  <si>
    <t>描述3</t>
  </si>
  <si>
    <t>描述4</t>
  </si>
  <si>
    <t>描述5</t>
  </si>
  <si>
    <t>值1</t>
    <phoneticPr fontId="1" type="noConversion"/>
  </si>
  <si>
    <t>值2</t>
  </si>
  <si>
    <t>值3</t>
  </si>
  <si>
    <t>值4</t>
  </si>
  <si>
    <t>值5</t>
  </si>
  <si>
    <t>first_skill_rate</t>
  </si>
  <si>
    <t>blood</t>
    <phoneticPr fontId="1" type="noConversion"/>
  </si>
  <si>
    <t>妖艳光环之敌方男性降低伤害加成</t>
    <phoneticPr fontId="5" type="noConversion"/>
  </si>
  <si>
    <t>斩杀Ⅰ</t>
    <phoneticPr fontId="1" type="noConversion"/>
  </si>
  <si>
    <t>abc</t>
    <phoneticPr fontId="1" type="noConversion"/>
  </si>
  <si>
    <t>遗谋Ⅰ</t>
    <phoneticPr fontId="1" type="noConversion"/>
  </si>
  <si>
    <t>嗜杀Ⅰ</t>
    <phoneticPr fontId="1" type="noConversion"/>
  </si>
  <si>
    <t>冰风之普攻时一定概率附加冰状态并降低双速</t>
    <phoneticPr fontId="1" type="noConversion"/>
  </si>
  <si>
    <t>冰风之普攻时一定概率附加冰状态并降低双速</t>
    <phoneticPr fontId="1" type="noConversion"/>
  </si>
  <si>
    <t>冰风之降低移动速度</t>
    <phoneticPr fontId="1" type="noConversion"/>
  </si>
  <si>
    <t>speed</t>
    <phoneticPr fontId="1" type="noConversion"/>
  </si>
  <si>
    <t>描述</t>
    <phoneticPr fontId="7" type="noConversion"/>
  </si>
  <si>
    <t>吸血之几率</t>
  </si>
  <si>
    <t>anti_ice</t>
  </si>
  <si>
    <t>anti_wine</t>
  </si>
  <si>
    <t>anti_wine,anti_ice</t>
  </si>
  <si>
    <t>anti_dot</t>
    <phoneticPr fontId="1" type="noConversion"/>
  </si>
  <si>
    <t>broke</t>
    <phoneticPr fontId="1" type="noConversion"/>
  </si>
  <si>
    <t>sfx</t>
    <phoneticPr fontId="1" type="noConversion"/>
  </si>
  <si>
    <t>等级</t>
    <phoneticPr fontId="1" type="noConversion"/>
  </si>
  <si>
    <t>参数4</t>
    <phoneticPr fontId="1" type="noConversion"/>
  </si>
  <si>
    <t>编号</t>
    <phoneticPr fontId="5" type="noConversion"/>
  </si>
  <si>
    <t>等级</t>
    <phoneticPr fontId="1" type="noConversion"/>
  </si>
  <si>
    <t>名称</t>
    <phoneticPr fontId="5" type="noConversion"/>
  </si>
  <si>
    <t>大招倍数</t>
    <phoneticPr fontId="1" type="noConversion"/>
  </si>
  <si>
    <t>持续时间</t>
    <phoneticPr fontId="5" type="noConversion"/>
  </si>
  <si>
    <t>覆盖规则</t>
    <phoneticPr fontId="1" type="noConversion"/>
  </si>
  <si>
    <t>覆盖参数</t>
    <phoneticPr fontId="1" type="noConversion"/>
  </si>
  <si>
    <t>参数1</t>
    <phoneticPr fontId="1" type="noConversion"/>
  </si>
  <si>
    <t>美术特效</t>
    <phoneticPr fontId="1" type="noConversion"/>
  </si>
  <si>
    <t>大招倍数</t>
    <phoneticPr fontId="1" type="noConversion"/>
  </si>
  <si>
    <t>条件1类型</t>
    <phoneticPr fontId="1" type="noConversion"/>
  </si>
  <si>
    <t>条件1参数1</t>
    <phoneticPr fontId="1" type="noConversion"/>
  </si>
  <si>
    <t>条件2类型</t>
    <phoneticPr fontId="1" type="noConversion"/>
  </si>
  <si>
    <t>条件2参数1</t>
    <phoneticPr fontId="1" type="noConversion"/>
  </si>
  <si>
    <t>分组</t>
    <phoneticPr fontId="5" type="noConversion"/>
  </si>
  <si>
    <t>group</t>
    <phoneticPr fontId="5" type="noConversion"/>
  </si>
  <si>
    <t>freeze</t>
    <phoneticPr fontId="1" type="noConversion"/>
  </si>
  <si>
    <t>条件1参数2</t>
  </si>
  <si>
    <t>cond1parm2</t>
  </si>
  <si>
    <t>cond2parm2</t>
  </si>
  <si>
    <t>条件2参数2</t>
  </si>
  <si>
    <t>破生对生灵伤害加成</t>
  </si>
  <si>
    <t>破兽对兽灵伤害加成</t>
  </si>
  <si>
    <t>破魔对魔灵伤害加成</t>
  </si>
  <si>
    <t>破神对神灵伤害加成</t>
  </si>
  <si>
    <t>生进光环</t>
  </si>
  <si>
    <t>生固光环</t>
  </si>
  <si>
    <t>魔进光环</t>
  </si>
  <si>
    <t>魔固光环</t>
  </si>
  <si>
    <t>神进光环</t>
    <phoneticPr fontId="1" type="noConversion"/>
  </si>
  <si>
    <t>兽进光环</t>
  </si>
  <si>
    <t>兽固光环</t>
  </si>
  <si>
    <t>抵兽被兽灵伤害减免</t>
  </si>
  <si>
    <t>兽进光环之提升兽灵伤害率</t>
  </si>
  <si>
    <t>兽固光环之提升兽灵免伤率</t>
  </si>
  <si>
    <t>抵生被生灵伤害减免</t>
  </si>
  <si>
    <t>生进光环之提升生灵伤害率</t>
  </si>
  <si>
    <t>生固光环之提升生灵免伤率</t>
  </si>
  <si>
    <t>抵神被神灵伤害减免</t>
  </si>
  <si>
    <t>抵神被神灵伤害减免</t>
    <phoneticPr fontId="1" type="noConversion"/>
  </si>
  <si>
    <t>神固光环</t>
    <phoneticPr fontId="1" type="noConversion"/>
  </si>
  <si>
    <t>神进光环之提升神灵伤害率</t>
  </si>
  <si>
    <t>神进光环之提升神灵伤害率</t>
    <phoneticPr fontId="1" type="noConversion"/>
  </si>
  <si>
    <t>神固光环之提升神灵免伤率</t>
  </si>
  <si>
    <t>神固光环之提升神灵免伤率</t>
    <phoneticPr fontId="1" type="noConversion"/>
  </si>
  <si>
    <t>抵魔被魔灵伤害减免</t>
  </si>
  <si>
    <t>魔进光环之提升魔灵伤害率</t>
  </si>
  <si>
    <t>魔固光环之提升魔灵免伤率</t>
  </si>
  <si>
    <t>抵神被神灵伤害减免</t>
    <phoneticPr fontId="1" type="noConversion"/>
  </si>
  <si>
    <t>破神对神灵伤害加成</t>
    <phoneticPr fontId="1" type="noConversion"/>
  </si>
  <si>
    <t>神固Ⅰ</t>
  </si>
  <si>
    <t>神固Ⅱ</t>
  </si>
  <si>
    <t>神固Ⅲ</t>
  </si>
  <si>
    <t>神固Ⅳ</t>
  </si>
  <si>
    <t>神固Ⅴ</t>
  </si>
  <si>
    <t>神固Ⅵ</t>
  </si>
  <si>
    <t>神固Ⅶ</t>
  </si>
  <si>
    <t>神进Ⅰ</t>
  </si>
  <si>
    <t>神进Ⅱ</t>
  </si>
  <si>
    <t>神进Ⅲ</t>
  </si>
  <si>
    <t>神进Ⅳ</t>
  </si>
  <si>
    <t>神进Ⅴ</t>
  </si>
  <si>
    <t>神进Ⅵ</t>
  </si>
  <si>
    <t>神进Ⅶ</t>
  </si>
  <si>
    <t>抵神Ⅰ</t>
  </si>
  <si>
    <t>抵神Ⅱ</t>
  </si>
  <si>
    <t>抵神Ⅲ</t>
  </si>
  <si>
    <t>抵神Ⅳ</t>
  </si>
  <si>
    <t>抵神Ⅴ</t>
  </si>
  <si>
    <t>抵神Ⅵ</t>
  </si>
  <si>
    <t>抵神Ⅶ</t>
  </si>
  <si>
    <t>破神Ⅰ</t>
  </si>
  <si>
    <t>破神Ⅱ</t>
  </si>
  <si>
    <t>破神Ⅲ</t>
  </si>
  <si>
    <t>破神Ⅳ</t>
  </si>
  <si>
    <t>破神Ⅴ</t>
  </si>
  <si>
    <t>破神Ⅵ</t>
  </si>
  <si>
    <t>破神Ⅶ</t>
  </si>
  <si>
    <t>破兽Ⅰ</t>
  </si>
  <si>
    <t>破兽Ⅱ</t>
  </si>
  <si>
    <t>破兽Ⅲ</t>
  </si>
  <si>
    <t>破兽Ⅳ</t>
  </si>
  <si>
    <t>破兽Ⅴ</t>
  </si>
  <si>
    <t>破兽Ⅵ</t>
  </si>
  <si>
    <t>破兽Ⅶ</t>
  </si>
  <si>
    <t>抵兽Ⅰ</t>
  </si>
  <si>
    <t>抵兽Ⅱ</t>
  </si>
  <si>
    <t>抵兽Ⅲ</t>
  </si>
  <si>
    <t>抵兽Ⅳ</t>
  </si>
  <si>
    <t>抵兽Ⅴ</t>
  </si>
  <si>
    <t>抵兽Ⅵ</t>
  </si>
  <si>
    <t>抵兽Ⅶ</t>
  </si>
  <si>
    <t>兽进Ⅰ</t>
  </si>
  <si>
    <t>兽进Ⅱ</t>
  </si>
  <si>
    <t>兽进Ⅲ</t>
  </si>
  <si>
    <t>兽进Ⅳ</t>
  </si>
  <si>
    <t>兽进Ⅴ</t>
  </si>
  <si>
    <t>兽进Ⅵ</t>
  </si>
  <si>
    <t>兽进Ⅶ</t>
  </si>
  <si>
    <t>兽固Ⅰ</t>
  </si>
  <si>
    <t>兽固Ⅱ</t>
  </si>
  <si>
    <t>兽固Ⅲ</t>
  </si>
  <si>
    <t>兽固Ⅳ</t>
  </si>
  <si>
    <t>兽固Ⅴ</t>
  </si>
  <si>
    <t>兽固Ⅵ</t>
  </si>
  <si>
    <t>兽固Ⅶ</t>
  </si>
  <si>
    <t>破生Ⅰ</t>
  </si>
  <si>
    <t>破生Ⅱ</t>
  </si>
  <si>
    <t>破生Ⅲ</t>
  </si>
  <si>
    <t>破生Ⅳ</t>
  </si>
  <si>
    <t>破生Ⅴ</t>
  </si>
  <si>
    <t>破生Ⅵ</t>
  </si>
  <si>
    <t>破生Ⅶ</t>
  </si>
  <si>
    <t>抵生Ⅰ</t>
  </si>
  <si>
    <t>抵生Ⅱ</t>
  </si>
  <si>
    <t>抵生Ⅲ</t>
  </si>
  <si>
    <t>抵生Ⅳ</t>
  </si>
  <si>
    <t>抵生Ⅴ</t>
  </si>
  <si>
    <t>抵生Ⅵ</t>
  </si>
  <si>
    <t>抵生Ⅶ</t>
  </si>
  <si>
    <t>生进Ⅰ</t>
  </si>
  <si>
    <t>生进Ⅱ</t>
  </si>
  <si>
    <t>生进Ⅲ</t>
  </si>
  <si>
    <t>生进Ⅳ</t>
  </si>
  <si>
    <t>生进Ⅴ</t>
  </si>
  <si>
    <t>生进Ⅵ</t>
  </si>
  <si>
    <t>生进Ⅶ</t>
  </si>
  <si>
    <t>生固Ⅰ</t>
  </si>
  <si>
    <t>生固Ⅱ</t>
  </si>
  <si>
    <t>生固Ⅲ</t>
  </si>
  <si>
    <t>生固Ⅳ</t>
  </si>
  <si>
    <t>生固Ⅴ</t>
  </si>
  <si>
    <t>生固Ⅵ</t>
  </si>
  <si>
    <t>生固Ⅶ</t>
  </si>
  <si>
    <t>破魔Ⅰ</t>
  </si>
  <si>
    <t>破魔Ⅱ</t>
  </si>
  <si>
    <t>破魔Ⅲ</t>
  </si>
  <si>
    <t>破魔Ⅳ</t>
  </si>
  <si>
    <t>破魔Ⅴ</t>
  </si>
  <si>
    <t>破魔Ⅵ</t>
  </si>
  <si>
    <t>破魔Ⅶ</t>
  </si>
  <si>
    <t>抵魔Ⅰ</t>
  </si>
  <si>
    <t>抵魔Ⅱ</t>
  </si>
  <si>
    <t>抵魔Ⅲ</t>
  </si>
  <si>
    <t>抵魔Ⅳ</t>
  </si>
  <si>
    <t>抵魔Ⅴ</t>
  </si>
  <si>
    <t>抵魔Ⅵ</t>
  </si>
  <si>
    <t>抵魔Ⅶ</t>
  </si>
  <si>
    <t>魔进Ⅰ</t>
  </si>
  <si>
    <t>魔进Ⅱ</t>
  </si>
  <si>
    <t>魔进Ⅲ</t>
  </si>
  <si>
    <t>魔进Ⅳ</t>
  </si>
  <si>
    <t>魔进Ⅴ</t>
  </si>
  <si>
    <t>魔进Ⅵ</t>
  </si>
  <si>
    <t>魔进Ⅶ</t>
  </si>
  <si>
    <t>魔固Ⅰ</t>
  </si>
  <si>
    <t>魔固Ⅱ</t>
  </si>
  <si>
    <t>魔固Ⅲ</t>
  </si>
  <si>
    <t>魔固Ⅳ</t>
  </si>
  <si>
    <t>魔固Ⅴ</t>
  </si>
  <si>
    <t>魔固Ⅵ</t>
  </si>
  <si>
    <t>魔固Ⅶ</t>
  </si>
  <si>
    <t>光魂之自身有圣光标记则提升自身伤害减免</t>
    <phoneticPr fontId="1" type="noConversion"/>
  </si>
  <si>
    <t>replace</t>
    <phoneticPr fontId="1" type="noConversion"/>
  </si>
  <si>
    <t>mod</t>
    <phoneticPr fontId="1" type="noConversion"/>
  </si>
  <si>
    <t>owner_state</t>
    <phoneticPr fontId="1" type="noConversion"/>
  </si>
  <si>
    <t>light</t>
    <phoneticPr fontId="1" type="noConversion"/>
  </si>
  <si>
    <t>鲁莽之免疫沉默</t>
    <phoneticPr fontId="5" type="noConversion"/>
  </si>
  <si>
    <t>英灵之提升免伤率</t>
    <phoneticPr fontId="5" type="noConversion"/>
  </si>
  <si>
    <t>英灵之普攻时几率降低治疗率</t>
    <phoneticPr fontId="5" type="noConversion"/>
  </si>
  <si>
    <t>英灵之普攻降低治疗率</t>
    <phoneticPr fontId="5" type="noConversion"/>
  </si>
  <si>
    <t>英灵之普攻时几率降低治疗率</t>
    <phoneticPr fontId="5" type="noConversion"/>
  </si>
  <si>
    <t>attr</t>
    <phoneticPr fontId="1" type="noConversion"/>
  </si>
  <si>
    <t>无暇之死亡复活</t>
  </si>
  <si>
    <t>无暇之死亡复活</t>
    <phoneticPr fontId="5" type="noConversion"/>
  </si>
  <si>
    <t>无暇之免疫圣骑</t>
    <phoneticPr fontId="5" type="noConversion"/>
  </si>
  <si>
    <t>无暇之死亡复活之回血</t>
  </si>
  <si>
    <t>无暇之免疫</t>
  </si>
  <si>
    <t>暗灵之提升伤害率</t>
  </si>
  <si>
    <t>暗灵之提升闪避率</t>
  </si>
  <si>
    <t>暗灵之免疫dot</t>
  </si>
  <si>
    <t>势能之初始获得能量</t>
    <phoneticPr fontId="1" type="noConversion"/>
  </si>
  <si>
    <t>anti_silence</t>
    <phoneticPr fontId="1" type="noConversion"/>
  </si>
  <si>
    <t>英灵Ⅰ</t>
    <phoneticPr fontId="1" type="noConversion"/>
  </si>
  <si>
    <t>英灵Ⅱ</t>
    <phoneticPr fontId="1" type="noConversion"/>
  </si>
  <si>
    <t>英灵Ⅲ</t>
    <phoneticPr fontId="1" type="noConversion"/>
  </si>
  <si>
    <t>英灵Ⅳ</t>
    <phoneticPr fontId="1" type="noConversion"/>
  </si>
  <si>
    <t>英灵Ⅴ</t>
    <phoneticPr fontId="1" type="noConversion"/>
  </si>
  <si>
    <t>英灵Ⅵ</t>
    <phoneticPr fontId="1" type="noConversion"/>
  </si>
  <si>
    <t>英灵Ⅶ</t>
    <phoneticPr fontId="1" type="noConversion"/>
  </si>
  <si>
    <t>无暇Ⅰ</t>
    <phoneticPr fontId="1" type="noConversion"/>
  </si>
  <si>
    <t>无暇Ⅱ</t>
  </si>
  <si>
    <t>无暇Ⅲ</t>
  </si>
  <si>
    <t>无暇Ⅳ</t>
  </si>
  <si>
    <t>无暇Ⅴ</t>
  </si>
  <si>
    <t>无暇Ⅵ</t>
  </si>
  <si>
    <t>无暇Ⅶ</t>
  </si>
  <si>
    <t>暗灵Ⅰ</t>
  </si>
  <si>
    <t>暗灵Ⅱ</t>
  </si>
  <si>
    <t>暗灵Ⅲ</t>
  </si>
  <si>
    <t>暗灵Ⅳ</t>
  </si>
  <si>
    <t>暗灵Ⅴ</t>
  </si>
  <si>
    <t>暗灵Ⅵ</t>
  </si>
  <si>
    <t>暗灵Ⅶ</t>
  </si>
  <si>
    <t>光魂Ⅰ</t>
  </si>
  <si>
    <t>光魂Ⅱ</t>
  </si>
  <si>
    <t>光魂Ⅲ</t>
  </si>
  <si>
    <t>光魂Ⅳ</t>
  </si>
  <si>
    <t>光魂Ⅴ</t>
  </si>
  <si>
    <t>光魂Ⅵ</t>
  </si>
  <si>
    <t>光魂Ⅶ</t>
  </si>
  <si>
    <t>英灵之提升暴击倍数</t>
    <phoneticPr fontId="5" type="noConversion"/>
  </si>
  <si>
    <t>eot</t>
    <phoneticPr fontId="1" type="noConversion"/>
  </si>
  <si>
    <t>能量Ⅰ</t>
  </si>
  <si>
    <t>能量Ⅱ</t>
  </si>
  <si>
    <t>能量Ⅲ</t>
  </si>
  <si>
    <t>能量Ⅳ</t>
  </si>
  <si>
    <t>能量Ⅴ</t>
  </si>
  <si>
    <t>能量Ⅵ</t>
  </si>
  <si>
    <t>能量Ⅶ</t>
  </si>
  <si>
    <t>酒气之一定概率附加酒状态并降低防御</t>
    <phoneticPr fontId="5" type="noConversion"/>
  </si>
  <si>
    <t>酒气之降低魔防</t>
  </si>
  <si>
    <t>酒气之降低魔防</t>
    <phoneticPr fontId="1" type="noConversion"/>
  </si>
  <si>
    <t>酒气之降低物防</t>
    <phoneticPr fontId="1" type="noConversion"/>
  </si>
  <si>
    <t>wine</t>
    <phoneticPr fontId="1" type="noConversion"/>
  </si>
  <si>
    <t>attr</t>
    <phoneticPr fontId="1" type="noConversion"/>
  </si>
  <si>
    <t>phydef</t>
    <phoneticPr fontId="1" type="noConversion"/>
  </si>
  <si>
    <t>buff_defencedown</t>
    <phoneticPr fontId="1" type="noConversion"/>
  </si>
  <si>
    <t>酒晕之普攻时一定概率附加酒状态并降低防御</t>
    <phoneticPr fontId="5" type="noConversion"/>
  </si>
  <si>
    <t>酒晕之普攻时一定概率附加酒状态并降低防御</t>
    <phoneticPr fontId="5" type="noConversion"/>
  </si>
  <si>
    <t>酒晕之降低魔防</t>
    <phoneticPr fontId="1" type="noConversion"/>
  </si>
  <si>
    <t>酒晕之降低物防</t>
    <phoneticPr fontId="1" type="noConversion"/>
  </si>
  <si>
    <t>顽强Ⅰ</t>
  </si>
  <si>
    <t>顽强Ⅱ</t>
  </si>
  <si>
    <t>顽强Ⅲ</t>
  </si>
  <si>
    <t>顽强Ⅳ</t>
  </si>
  <si>
    <t>顽强Ⅴ</t>
  </si>
  <si>
    <t>顽强Ⅵ</t>
  </si>
  <si>
    <t>顽强Ⅶ</t>
  </si>
  <si>
    <t>圣洁之提升格挡率</t>
  </si>
  <si>
    <t>block</t>
    <phoneticPr fontId="1" type="noConversion"/>
  </si>
  <si>
    <t>圣洁之提升格挡倍数</t>
    <phoneticPr fontId="5" type="noConversion"/>
  </si>
  <si>
    <t>block_multiple</t>
  </si>
  <si>
    <t>严谨之提升击破等级</t>
  </si>
  <si>
    <t>英灵之提升暴击等级</t>
  </si>
  <si>
    <t>圣洁之提升格挡等级</t>
  </si>
  <si>
    <t>暗灵之提升闪避等级</t>
  </si>
  <si>
    <t>严谨之提升命中等级</t>
  </si>
  <si>
    <t>anti_wine,anti_ice,anti_blood</t>
    <phoneticPr fontId="1" type="noConversion"/>
  </si>
  <si>
    <t>无暇之免疫酒、冰和流血</t>
    <phoneticPr fontId="5" type="noConversion"/>
  </si>
  <si>
    <t>无暇之提升闪避(不用)</t>
    <phoneticPr fontId="5" type="noConversion"/>
  </si>
  <si>
    <t>ice</t>
    <phoneticPr fontId="1" type="noConversion"/>
  </si>
  <si>
    <t>ice</t>
    <phoneticPr fontId="1" type="noConversion"/>
  </si>
  <si>
    <t>wine</t>
    <phoneticPr fontId="1" type="noConversion"/>
  </si>
  <si>
    <t>buff_durable_aura</t>
    <phoneticPr fontId="1" type="noConversion"/>
  </si>
  <si>
    <t>buff_thorns_aura</t>
  </si>
  <si>
    <t>酒气之加酒印记</t>
  </si>
  <si>
    <t>冰甲之附加冰印记</t>
  </si>
  <si>
    <t>光魂之自身有圣光印记则提升自身伤害减免</t>
  </si>
  <si>
    <t>buff_ice</t>
    <phoneticPr fontId="1" type="noConversion"/>
  </si>
  <si>
    <t>buff_ice_slow</t>
  </si>
  <si>
    <t>参数5</t>
    <phoneticPr fontId="1" type="noConversion"/>
  </si>
  <si>
    <t>parm5</t>
    <phoneticPr fontId="1" type="noConversion"/>
  </si>
  <si>
    <t>buff</t>
    <phoneticPr fontId="1" type="noConversion"/>
  </si>
  <si>
    <t>buff</t>
    <phoneticPr fontId="1" type="noConversion"/>
  </si>
  <si>
    <t>buff</t>
    <phoneticPr fontId="1" type="noConversion"/>
  </si>
  <si>
    <t>buff</t>
    <phoneticPr fontId="1" type="noConversion"/>
  </si>
  <si>
    <t>debuff</t>
    <phoneticPr fontId="1" type="noConversion"/>
  </si>
  <si>
    <t>freeze</t>
  </si>
  <si>
    <t>debuff</t>
    <phoneticPr fontId="1" type="noConversion"/>
  </si>
  <si>
    <t>buff</t>
    <phoneticPr fontId="1" type="noConversion"/>
  </si>
  <si>
    <t>discard</t>
    <phoneticPr fontId="1" type="noConversion"/>
  </si>
  <si>
    <t>血气之一定概率附加血状态并降低防御</t>
    <phoneticPr fontId="5" type="noConversion"/>
  </si>
  <si>
    <t>血气之一定概率附加酒状态</t>
    <phoneticPr fontId="5" type="noConversion"/>
  </si>
  <si>
    <t>blood</t>
    <phoneticPr fontId="1" type="noConversion"/>
  </si>
  <si>
    <t>blood</t>
    <phoneticPr fontId="1" type="noConversion"/>
  </si>
  <si>
    <t>blood</t>
    <phoneticPr fontId="1" type="noConversion"/>
  </si>
  <si>
    <t>血气之加血印记</t>
  </si>
  <si>
    <t>血气之降低物防</t>
  </si>
  <si>
    <t>血气之降低物防</t>
    <phoneticPr fontId="1" type="noConversion"/>
  </si>
  <si>
    <t>血气之降低魔防</t>
  </si>
  <si>
    <t>血气之降低魔防</t>
    <phoneticPr fontId="1" type="noConversion"/>
  </si>
  <si>
    <t>血气之加血标记几率</t>
  </si>
  <si>
    <t>血魂之如果目标有血状态则受其伤害减免</t>
    <phoneticPr fontId="5" type="noConversion"/>
  </si>
  <si>
    <t>blood</t>
    <phoneticPr fontId="1" type="noConversion"/>
  </si>
  <si>
    <t>血魔之如果目标有血状态则普攻时对其伤害提升伤害加成</t>
    <phoneticPr fontId="5" type="noConversion"/>
  </si>
  <si>
    <t>血魂之伤害减免</t>
  </si>
  <si>
    <t>血魔之伤害加成</t>
  </si>
  <si>
    <t>血晕之普攻时一定概率附加血状态并降低防御</t>
    <phoneticPr fontId="5" type="noConversion"/>
  </si>
  <si>
    <t>血晕之普攻时一定概率附加血状态并降低防御</t>
    <phoneticPr fontId="5" type="noConversion"/>
  </si>
  <si>
    <t>血晕之降低物防</t>
  </si>
  <si>
    <t>血晕之降低魔防</t>
  </si>
  <si>
    <t>血晕之加血状态</t>
  </si>
  <si>
    <t>血晕之几率</t>
  </si>
  <si>
    <t>光魔之伤害加成</t>
  </si>
  <si>
    <t>血气Ⅰ</t>
  </si>
  <si>
    <t>血气Ⅱ</t>
  </si>
  <si>
    <t>血气Ⅲ</t>
  </si>
  <si>
    <t>血气Ⅳ</t>
  </si>
  <si>
    <t>血气Ⅴ</t>
  </si>
  <si>
    <t>血气Ⅵ</t>
  </si>
  <si>
    <t>血气Ⅶ</t>
  </si>
  <si>
    <t>血魂Ⅰ</t>
  </si>
  <si>
    <t>血魂Ⅱ</t>
  </si>
  <si>
    <t>血魂Ⅲ</t>
  </si>
  <si>
    <t>血魂Ⅳ</t>
  </si>
  <si>
    <t>血魂Ⅴ</t>
  </si>
  <si>
    <t>血魂Ⅵ</t>
  </si>
  <si>
    <t>血魂Ⅶ</t>
  </si>
  <si>
    <t>血魔之如果目标有血状态则普攻时对其伤害提升伤害加成</t>
    <phoneticPr fontId="5" type="noConversion"/>
  </si>
  <si>
    <t>血魔Ⅰ</t>
  </si>
  <si>
    <t>血魔Ⅱ</t>
  </si>
  <si>
    <t>血魔Ⅲ</t>
  </si>
  <si>
    <t>血魔Ⅳ</t>
  </si>
  <si>
    <t>血魔Ⅴ</t>
  </si>
  <si>
    <t>血魔Ⅵ</t>
  </si>
  <si>
    <t>血魔Ⅶ</t>
  </si>
  <si>
    <t>血晕Ⅰ</t>
  </si>
  <si>
    <t>血晕Ⅱ</t>
  </si>
  <si>
    <t>血晕Ⅲ</t>
  </si>
  <si>
    <t>血晕Ⅳ</t>
  </si>
  <si>
    <t>血晕Ⅴ</t>
  </si>
  <si>
    <t>血晕Ⅵ</t>
  </si>
  <si>
    <t>血晕Ⅶ</t>
  </si>
  <si>
    <t>光魔Ⅰ</t>
  </si>
  <si>
    <t>光魔Ⅱ</t>
  </si>
  <si>
    <t>光魔Ⅲ</t>
  </si>
  <si>
    <t>光魔Ⅳ</t>
  </si>
  <si>
    <t>光魔Ⅴ</t>
  </si>
  <si>
    <t>光魔Ⅵ</t>
  </si>
  <si>
    <t>光魔Ⅶ</t>
  </si>
  <si>
    <t>buff_bleedtab</t>
  </si>
  <si>
    <t>光魔之如果自身有光状态则普攻时对目标伤害提升伤害加成</t>
    <phoneticPr fontId="5" type="noConversion"/>
  </si>
  <si>
    <t>蓄能之初始获得能量</t>
    <phoneticPr fontId="1" type="noConversion"/>
  </si>
  <si>
    <t>replace</t>
    <phoneticPr fontId="1" type="noConversion"/>
  </si>
  <si>
    <t>eot</t>
    <phoneticPr fontId="1" type="noConversion"/>
  </si>
  <si>
    <t>聚能之初始获得能量</t>
    <phoneticPr fontId="1" type="noConversion"/>
  </si>
  <si>
    <t>蓄能Ⅰ</t>
    <phoneticPr fontId="1" type="noConversion"/>
  </si>
  <si>
    <t>蓄能Ⅱ</t>
    <phoneticPr fontId="1" type="noConversion"/>
  </si>
  <si>
    <t>蓄能Ⅲ</t>
    <phoneticPr fontId="1" type="noConversion"/>
  </si>
  <si>
    <t>蓄能Ⅳ</t>
    <phoneticPr fontId="1" type="noConversion"/>
  </si>
  <si>
    <t>蓄能Ⅴ</t>
    <phoneticPr fontId="1" type="noConversion"/>
  </si>
  <si>
    <t>蓄能Ⅵ</t>
    <phoneticPr fontId="1" type="noConversion"/>
  </si>
  <si>
    <t>蓄能Ⅶ</t>
    <phoneticPr fontId="1" type="noConversion"/>
  </si>
  <si>
    <t>聚能Ⅰ</t>
    <phoneticPr fontId="1" type="noConversion"/>
  </si>
  <si>
    <t>聚能Ⅱ</t>
    <phoneticPr fontId="1" type="noConversion"/>
  </si>
  <si>
    <t>聚能Ⅲ</t>
    <phoneticPr fontId="1" type="noConversion"/>
  </si>
  <si>
    <t>聚能Ⅳ</t>
    <phoneticPr fontId="1" type="noConversion"/>
  </si>
  <si>
    <t>聚能Ⅴ</t>
    <phoneticPr fontId="1" type="noConversion"/>
  </si>
  <si>
    <t>聚能Ⅵ</t>
    <phoneticPr fontId="1" type="noConversion"/>
  </si>
  <si>
    <t>聚能Ⅶ</t>
    <phoneticPr fontId="1" type="noConversion"/>
  </si>
  <si>
    <t>等级</t>
  </si>
  <si>
    <t>范围初始点</t>
  </si>
  <si>
    <t>范围类型</t>
  </si>
  <si>
    <t>范围参数1</t>
  </si>
  <si>
    <t>范围参数2</t>
  </si>
  <si>
    <t>目标阵营</t>
  </si>
  <si>
    <t>目标条件</t>
  </si>
  <si>
    <t>目标条件参数1</t>
  </si>
  <si>
    <t>目标条件参数2</t>
  </si>
  <si>
    <t>目标个数</t>
  </si>
  <si>
    <t>分组</t>
  </si>
  <si>
    <t>修饰1</t>
  </si>
  <si>
    <t>修饰2</t>
  </si>
  <si>
    <t>修饰3</t>
  </si>
  <si>
    <t>美术特效</t>
  </si>
  <si>
    <t>事件1</t>
  </si>
  <si>
    <t>事件1参数1</t>
  </si>
  <si>
    <t>事件1参数2</t>
  </si>
  <si>
    <t>事件1参数3</t>
  </si>
  <si>
    <t>事件2</t>
  </si>
  <si>
    <t>事件2参数1</t>
  </si>
  <si>
    <t>事件2参数2</t>
  </si>
  <si>
    <t>事件2参数3</t>
  </si>
  <si>
    <t>level</t>
  </si>
  <si>
    <t>area_origin</t>
  </si>
  <si>
    <t>area_type</t>
  </si>
  <si>
    <t>area_parm1</t>
  </si>
  <si>
    <t>area_parm2</t>
  </si>
  <si>
    <t>target_type</t>
  </si>
  <si>
    <t>target_filter</t>
  </si>
  <si>
    <t>target_filter_parm1</t>
  </si>
  <si>
    <t>target_filter_parm2</t>
  </si>
  <si>
    <t>target_count</t>
  </si>
  <si>
    <t>group</t>
  </si>
  <si>
    <t>parm4</t>
  </si>
  <si>
    <t>mod1</t>
  </si>
  <si>
    <t>mod2</t>
  </si>
  <si>
    <t>mod3</t>
  </si>
  <si>
    <t>sfx</t>
  </si>
  <si>
    <t>event1</t>
  </si>
  <si>
    <t>event1parm1</t>
  </si>
  <si>
    <t>event1parm2</t>
  </si>
  <si>
    <t>event1parm3</t>
  </si>
  <si>
    <t>event2</t>
  </si>
  <si>
    <t>event2parm1</t>
  </si>
  <si>
    <t>event2parm2</t>
  </si>
  <si>
    <t>event2parm3</t>
  </si>
  <si>
    <t>owner</t>
  </si>
  <si>
    <t>circle</t>
  </si>
  <si>
    <t>friendly</t>
  </si>
  <si>
    <t>faction</t>
  </si>
  <si>
    <t>alliance</t>
  </si>
  <si>
    <t>buff</t>
  </si>
  <si>
    <t>horde</t>
  </si>
  <si>
    <t>神进光环</t>
  </si>
  <si>
    <t>order</t>
  </si>
  <si>
    <t>神固光环</t>
  </si>
  <si>
    <t>chaos</t>
  </si>
  <si>
    <t>荆棘光环</t>
  </si>
  <si>
    <t>耐久光环</t>
  </si>
  <si>
    <t>专注光环</t>
  </si>
  <si>
    <t>邪恶光环</t>
  </si>
  <si>
    <t>team</t>
  </si>
  <si>
    <t>combating</t>
  </si>
  <si>
    <t>heal</t>
  </si>
  <si>
    <t>美娇光环</t>
  </si>
  <si>
    <t>gender</t>
  </si>
  <si>
    <t>female</t>
  </si>
  <si>
    <t>妖艳光环</t>
  </si>
  <si>
    <t>hostile</t>
  </si>
  <si>
    <t>male</t>
  </si>
  <si>
    <t>遗馈</t>
  </si>
  <si>
    <t>blow_heal</t>
  </si>
  <si>
    <t>遗赠</t>
  </si>
  <si>
    <t>hp_min</t>
  </si>
  <si>
    <t>遗技</t>
  </si>
  <si>
    <t>遗谋</t>
  </si>
  <si>
    <t>嗜杀</t>
  </si>
  <si>
    <t>point</t>
  </si>
  <si>
    <t>诛杀</t>
  </si>
  <si>
    <t>崎岖之眩晕</t>
  </si>
  <si>
    <t>taget</t>
  </si>
  <si>
    <t>stun</t>
  </si>
  <si>
    <t>寒冻之冰封</t>
  </si>
  <si>
    <t>酒气</t>
  </si>
  <si>
    <t>wine</t>
  </si>
  <si>
    <t>酒晕之加酒状态</t>
  </si>
  <si>
    <t>酒晕之降低物防</t>
  </si>
  <si>
    <t>酒晕之降低魔防</t>
  </si>
  <si>
    <t>冰风之加冰状态</t>
  </si>
  <si>
    <t>ice</t>
  </si>
  <si>
    <t>冰风之降低攻速</t>
  </si>
  <si>
    <t>英勇之普攻时几率降低治疗率</t>
  </si>
  <si>
    <t>debuff</t>
  </si>
  <si>
    <t>冰甲之附加冰标记</t>
  </si>
  <si>
    <t>冰甲之降低移动速度</t>
  </si>
  <si>
    <t>冰甲之降低攻击速度</t>
  </si>
  <si>
    <t>neardeath</t>
  </si>
  <si>
    <t>荆棘光环反伤之伤害</t>
  </si>
  <si>
    <t>hurtback</t>
  </si>
  <si>
    <t>酒气之降低物防</t>
  </si>
  <si>
    <t>冰风之降低移动速度</t>
  </si>
  <si>
    <t>势能之初始获得能量</t>
  </si>
  <si>
    <t>state</t>
  </si>
  <si>
    <t>nil</t>
  </si>
  <si>
    <t>energy</t>
  </si>
  <si>
    <t>血气</t>
  </si>
  <si>
    <t>blood</t>
  </si>
  <si>
    <t>血晕之加酒状态</t>
  </si>
  <si>
    <t>蓄能之初始获得能量</t>
  </si>
  <si>
    <t>聚能之初始获得能量</t>
  </si>
  <si>
    <t>描述</t>
  </si>
  <si>
    <t>大招倍数</t>
  </si>
  <si>
    <t>属性1</t>
  </si>
  <si>
    <t>属性1比最小</t>
  </si>
  <si>
    <t>属性1比最大</t>
  </si>
  <si>
    <t>属性1等级系数</t>
  </si>
  <si>
    <t>属性2</t>
  </si>
  <si>
    <t>属性2比最小</t>
  </si>
  <si>
    <t>属性2比最大</t>
  </si>
  <si>
    <t>属性2等级系数</t>
  </si>
  <si>
    <t>属性3</t>
  </si>
  <si>
    <t>属性3比最小</t>
  </si>
  <si>
    <t>属性3比最大</t>
  </si>
  <si>
    <t>属性3等级系数</t>
  </si>
  <si>
    <t>绝对值最小</t>
  </si>
  <si>
    <t>绝对值最大</t>
  </si>
  <si>
    <t>系数</t>
  </si>
  <si>
    <t>desc</t>
  </si>
  <si>
    <t>burst</t>
  </si>
  <si>
    <t>attr1</t>
  </si>
  <si>
    <t>attr1_ratio_min</t>
  </si>
  <si>
    <t>attr1_ratio_max</t>
  </si>
  <si>
    <t>attr1_level</t>
  </si>
  <si>
    <t>attr2</t>
  </si>
  <si>
    <t>attr2_ratio_min</t>
  </si>
  <si>
    <t>attr2_ratio_max</t>
  </si>
  <si>
    <t>attr2_level</t>
  </si>
  <si>
    <t>attr3</t>
  </si>
  <si>
    <t>attr3_ratio_min</t>
  </si>
  <si>
    <t>attr3_ratio_max</t>
  </si>
  <si>
    <t>attr3_level</t>
  </si>
  <si>
    <t>value_min</t>
  </si>
  <si>
    <t>value_max</t>
  </si>
  <si>
    <t>value_level</t>
  </si>
  <si>
    <t>破坏提升攻击</t>
  </si>
  <si>
    <t>提升攻击</t>
  </si>
  <si>
    <t>坚韧提升物防</t>
  </si>
  <si>
    <t>提升物防</t>
  </si>
  <si>
    <t>屏障提升魔防</t>
  </si>
  <si>
    <t>提升魔防</t>
  </si>
  <si>
    <t>命力提升生命</t>
  </si>
  <si>
    <t>提升生命</t>
  </si>
  <si>
    <t>霸者提升额外伤害</t>
  </si>
  <si>
    <t>提升额外伤害</t>
  </si>
  <si>
    <t>稳固提升额外免伤</t>
  </si>
  <si>
    <t>提升额外免伤</t>
  </si>
  <si>
    <t>破血提升攻击百分比</t>
  </si>
  <si>
    <t>提升攻击百分比</t>
  </si>
  <si>
    <t>韧壁提升物防百分比</t>
  </si>
  <si>
    <t>提升物防百分比</t>
  </si>
  <si>
    <t>屏护提升魔防百分比</t>
  </si>
  <si>
    <t>提升魔防百分比</t>
  </si>
  <si>
    <t>耐力提升生命百分比</t>
  </si>
  <si>
    <t>提升生命百分比</t>
  </si>
  <si>
    <t>暴击提升暴击等级</t>
  </si>
  <si>
    <t>提升暴击</t>
  </si>
  <si>
    <t>韧性提升韧性等级</t>
  </si>
  <si>
    <t>提升韧性</t>
  </si>
  <si>
    <t>击破提升击破等级</t>
  </si>
  <si>
    <t>提升击破</t>
  </si>
  <si>
    <t>格挡提升格挡</t>
  </si>
  <si>
    <t>提升格挡</t>
  </si>
  <si>
    <t>命中提升命中</t>
  </si>
  <si>
    <t>提升命中</t>
  </si>
  <si>
    <t>闪避提升闪避</t>
  </si>
  <si>
    <t>提升闪避</t>
  </si>
  <si>
    <t>狂怒之提升暴击</t>
  </si>
  <si>
    <t>狂怒之提升暴击倍数</t>
  </si>
  <si>
    <t>壁垒之提升格挡</t>
  </si>
  <si>
    <t>壁垒之提升格挡倍数</t>
  </si>
  <si>
    <t>突击提升伤害率</t>
  </si>
  <si>
    <t>自利提升免伤率</t>
  </si>
  <si>
    <t>士气减少技能初冷时间百分比</t>
  </si>
  <si>
    <t>活气提升被治疗百分比</t>
  </si>
  <si>
    <t>荆棘光环之反伤比例</t>
  </si>
  <si>
    <t>attack</t>
  </si>
  <si>
    <t>专注光环之提升魔防</t>
  </si>
  <si>
    <t>邪恶光环之持续回血</t>
  </si>
  <si>
    <t>美娇光环之己方女性伤害加成</t>
  </si>
  <si>
    <t>妖艳光环之敌方男性伤害减免</t>
  </si>
  <si>
    <t>美色之受到男性伤害提升伤害减免</t>
  </si>
  <si>
    <t>英气之对男性伤害提升伤害加成</t>
  </si>
  <si>
    <t>压制之自身生命比对方高时提升伤害加成</t>
  </si>
  <si>
    <t>金汤之自身生命比对方高时提升伤害减免</t>
  </si>
  <si>
    <t>战意之自身生命比对方低时提升伤害加成</t>
  </si>
  <si>
    <t>警戒之自身生命比对方低时提升伤害减免</t>
  </si>
  <si>
    <t>斩杀之对生命低于一半的目标时提升伤害加成</t>
  </si>
  <si>
    <t>遗馈之死亡时回复己方全体一定生命</t>
  </si>
  <si>
    <t>hp</t>
  </si>
  <si>
    <t>遗赠之死亡时回复己方血最少目标一定生命</t>
  </si>
  <si>
    <t>遗技之死亡时降低敌方全体伤害率</t>
  </si>
  <si>
    <t>遗谋之死亡时提高己方全体免伤</t>
  </si>
  <si>
    <t>嗜杀之击杀后提升自己伤害率</t>
  </si>
  <si>
    <t>诛杀之击杀后回复自己一定生命</t>
  </si>
  <si>
    <t>崎岖之几率</t>
  </si>
  <si>
    <t>寒冻之几率</t>
  </si>
  <si>
    <t>酒气之加酒标记几率</t>
  </si>
  <si>
    <t>酒魂之伤害减免</t>
  </si>
  <si>
    <t>冰魂之伤害减免</t>
  </si>
  <si>
    <t>酒魔之伤害加成</t>
  </si>
  <si>
    <t>冰魔之伤害加成</t>
  </si>
  <si>
    <t>酒晕之几率</t>
  </si>
  <si>
    <t>冰风之降攻速</t>
  </si>
  <si>
    <t>冰风之几率</t>
  </si>
  <si>
    <t>吸血之比例</t>
  </si>
  <si>
    <t>严谨之提升伤害率</t>
  </si>
  <si>
    <t>严谨之提升命中率</t>
  </si>
  <si>
    <t>圣洁之提升伤害率</t>
  </si>
  <si>
    <t>鲁莽之提升免伤率</t>
  </si>
  <si>
    <t>鲁莽之提升韧性</t>
  </si>
  <si>
    <t>英勇之提升免伤率</t>
  </si>
  <si>
    <t>英勇之降低治疗率</t>
  </si>
  <si>
    <t>英勇之普攻时降低治疗率几率</t>
  </si>
  <si>
    <t>战神之提升伤害率</t>
  </si>
  <si>
    <t>战神之提升免伤率</t>
  </si>
  <si>
    <t>战神之流血吸血率</t>
  </si>
  <si>
    <t>冰甲之提升物防</t>
  </si>
  <si>
    <t>冰甲之提升魔防</t>
  </si>
  <si>
    <t>无暇之提升闪避(不用)</t>
  </si>
  <si>
    <t>激怒之自己生命低于80%提升伤害加成</t>
  </si>
  <si>
    <t>激怒之自己生命低于60%提升伤害加成</t>
  </si>
  <si>
    <t>激怒之自己生命低于40%提升伤害加成</t>
  </si>
  <si>
    <t>激怒之自己生命低于20%提升伤害加成</t>
  </si>
  <si>
    <t>龟缩之自己生命低于80%提升伤害减免</t>
  </si>
  <si>
    <t>龟缩之自己生命低于60%提升伤害减免</t>
  </si>
  <si>
    <t>龟缩之自己生命低于40%提升伤害减免</t>
  </si>
  <si>
    <t>龟缩之自己生命低于20%提升伤害减免</t>
  </si>
  <si>
    <t>严谨之提升击破率</t>
  </si>
  <si>
    <t>英灵之提升暴击倍数</t>
  </si>
  <si>
    <t>圣洁之提升暴击倍数</t>
  </si>
  <si>
    <t>光魂之自身有圣光标记则提升自身伤害减免</t>
  </si>
  <si>
    <t>英灵之提升暴击</t>
  </si>
  <si>
    <t>圣洁之提升格挡倍数</t>
  </si>
  <si>
    <t>冰甲概率</t>
  </si>
  <si>
    <t>挑衅之一定概率让攻击者嘲讽</t>
    <phoneticPr fontId="1" type="noConversion"/>
  </si>
  <si>
    <t>hate</t>
    <phoneticPr fontId="1" type="noConversion"/>
  </si>
  <si>
    <t>挑衅之嘲讽</t>
  </si>
  <si>
    <t>挑衅之嘲讽沉默</t>
  </si>
  <si>
    <t>hate</t>
    <phoneticPr fontId="1" type="noConversion"/>
  </si>
  <si>
    <t>owner</t>
    <phoneticPr fontId="1" type="noConversion"/>
  </si>
  <si>
    <t>silence</t>
    <phoneticPr fontId="1" type="noConversion"/>
  </si>
  <si>
    <t>state</t>
    <phoneticPr fontId="1" type="noConversion"/>
  </si>
  <si>
    <t>buff_hate</t>
    <phoneticPr fontId="1" type="noConversion"/>
  </si>
  <si>
    <t>挑衅之一定概率让攻击者嘲讽</t>
    <phoneticPr fontId="5" type="noConversion"/>
  </si>
  <si>
    <t>挑衅之几率</t>
  </si>
  <si>
    <t>挑衅之嘲讽沉默</t>
    <phoneticPr fontId="1" type="noConversion"/>
  </si>
  <si>
    <t>restriction</t>
  </si>
  <si>
    <t>挑衅Ⅰ</t>
  </si>
  <si>
    <t>挑衅Ⅱ</t>
  </si>
  <si>
    <t>挑衅Ⅲ</t>
  </si>
  <si>
    <t>挑衅Ⅳ</t>
  </si>
  <si>
    <t>挑衅Ⅴ</t>
  </si>
  <si>
    <t>挑衅Ⅵ</t>
  </si>
  <si>
    <t>挑衅Ⅶ</t>
  </si>
  <si>
    <t>moveless,handless,silence,freeze</t>
    <phoneticPr fontId="1" type="noConversion"/>
  </si>
  <si>
    <t>moveless,handless,silence,freeze</t>
    <phoneticPr fontId="1" type="noConversion"/>
  </si>
  <si>
    <t>moveless,handless,silence,freeze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</si>
</sst>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00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模型"/>
      <sheetName val="英雄模型"/>
      <sheetName val="天赋"/>
      <sheetName val="英雄初始值"/>
      <sheetName val="英雄等级属性"/>
      <sheetName val="英雄升星"/>
      <sheetName val="英雄升阶"/>
      <sheetName val="能量消耗"/>
      <sheetName val="技能"/>
      <sheetName val="神迹技能"/>
      <sheetName val="冒险战力"/>
      <sheetName val="命运之塔战力"/>
      <sheetName val="战力公式"/>
      <sheetName val="Sheet2"/>
      <sheetName val="Sheet1"/>
      <sheetName val="英雄战力"/>
      <sheetName val="爬塔战力"/>
      <sheetName val="产出消耗"/>
    </sheetNames>
    <sheetDataSet>
      <sheetData sheetId="0">
        <row r="3">
          <cell r="O3">
            <v>1</v>
          </cell>
        </row>
      </sheetData>
      <sheetData sheetId="1"/>
      <sheetData sheetId="2">
        <row r="4">
          <cell r="B4">
            <v>180</v>
          </cell>
        </row>
        <row r="38">
          <cell r="M38">
            <v>8</v>
          </cell>
          <cell r="N38">
            <v>8</v>
          </cell>
          <cell r="O38">
            <v>8</v>
          </cell>
        </row>
      </sheetData>
      <sheetData sheetId="3"/>
      <sheetData sheetId="4">
        <row r="1">
          <cell r="Y1">
            <v>2</v>
          </cell>
        </row>
      </sheetData>
      <sheetData sheetId="5"/>
      <sheetData sheetId="6"/>
      <sheetData sheetId="7"/>
      <sheetData sheetId="8">
        <row r="3">
          <cell r="AQ3">
            <v>24000</v>
          </cell>
        </row>
      </sheetData>
      <sheetData sheetId="9"/>
      <sheetData sheetId="10">
        <row r="9">
          <cell r="E9">
            <v>0</v>
          </cell>
        </row>
      </sheetData>
      <sheetData sheetId="11"/>
      <sheetData sheetId="12"/>
      <sheetData sheetId="13" refreshError="1"/>
      <sheetData sheetId="14"/>
      <sheetData sheetId="15">
        <row r="3">
          <cell r="D3">
            <v>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70"/>
  <sheetViews>
    <sheetView zoomScale="85" zoomScaleNormal="85" workbookViewId="0">
      <pane xSplit="3" ySplit="2" topLeftCell="D48" activePane="bottomRight" state="frozen"/>
      <selection pane="topRight" activeCell="C1" sqref="C1"/>
      <selection pane="bottomLeft" activeCell="A3" sqref="A3"/>
      <selection pane="bottomRight" activeCell="O69" sqref="O69"/>
    </sheetView>
  </sheetViews>
  <sheetFormatPr defaultColWidth="9" defaultRowHeight="16.5" x14ac:dyDescent="0.15"/>
  <cols>
    <col min="1" max="1" width="10.25" style="1" customWidth="1"/>
    <col min="2" max="2" width="5.375" style="1" customWidth="1"/>
    <col min="3" max="3" width="27.875" style="10" customWidth="1"/>
    <col min="4" max="4" width="9.875" style="1" customWidth="1"/>
    <col min="5" max="5" width="7.625" style="1" customWidth="1"/>
    <col min="6" max="6" width="10.25" style="1" customWidth="1"/>
    <col min="7" max="7" width="5.875" style="1" customWidth="1"/>
    <col min="8" max="8" width="7.125" style="1" customWidth="1"/>
    <col min="9" max="9" width="9" style="1" customWidth="1"/>
    <col min="10" max="10" width="9.875" style="1" customWidth="1"/>
    <col min="11" max="11" width="9.125" style="1" customWidth="1"/>
    <col min="12" max="12" width="10.125" style="1" customWidth="1"/>
    <col min="13" max="13" width="13.375" style="1" customWidth="1"/>
    <col min="14" max="14" width="8.875" style="1" bestFit="1" customWidth="1"/>
    <col min="15" max="15" width="10.5" style="1" bestFit="1" customWidth="1"/>
    <col min="16" max="18" width="9.125" style="1" customWidth="1"/>
    <col min="19" max="21" width="9.875" style="2" customWidth="1"/>
    <col min="22" max="22" width="16.125" style="1" customWidth="1"/>
    <col min="23" max="23" width="9" style="1"/>
    <col min="24" max="24" width="12.875" style="1" customWidth="1"/>
    <col min="25" max="16384" width="9" style="1"/>
  </cols>
  <sheetData>
    <row r="1" spans="1:30" ht="45" customHeight="1" x14ac:dyDescent="0.15">
      <c r="A1" s="1" t="s">
        <v>16</v>
      </c>
      <c r="B1" s="1" t="s">
        <v>1047</v>
      </c>
      <c r="C1" s="31" t="s">
        <v>17</v>
      </c>
      <c r="D1" s="1" t="s">
        <v>1048</v>
      </c>
      <c r="E1" s="1" t="s">
        <v>1049</v>
      </c>
      <c r="F1" s="1" t="s">
        <v>1050</v>
      </c>
      <c r="G1" s="1" t="s">
        <v>1051</v>
      </c>
      <c r="H1" s="1" t="s">
        <v>1052</v>
      </c>
      <c r="I1" s="1" t="s">
        <v>1053</v>
      </c>
      <c r="J1" s="1" t="s">
        <v>1054</v>
      </c>
      <c r="K1" s="1" t="s">
        <v>1055</v>
      </c>
      <c r="L1" s="1" t="s">
        <v>1056</v>
      </c>
      <c r="M1" s="1" t="s">
        <v>1057</v>
      </c>
      <c r="N1" s="1" t="s">
        <v>4</v>
      </c>
      <c r="O1" s="1" t="s">
        <v>18</v>
      </c>
      <c r="P1" s="1" t="s">
        <v>5</v>
      </c>
      <c r="Q1" s="1" t="s">
        <v>6</v>
      </c>
      <c r="R1" s="1" t="s">
        <v>3</v>
      </c>
      <c r="S1" s="2" t="s">
        <v>1058</v>
      </c>
      <c r="T1" s="2" t="s">
        <v>1059</v>
      </c>
      <c r="U1" s="2" t="s">
        <v>1060</v>
      </c>
      <c r="V1" s="1" t="s">
        <v>1061</v>
      </c>
      <c r="W1" s="1" t="s">
        <v>1062</v>
      </c>
      <c r="X1" s="1" t="s">
        <v>1063</v>
      </c>
      <c r="Y1" s="1" t="s">
        <v>1064</v>
      </c>
      <c r="Z1" s="1" t="s">
        <v>1065</v>
      </c>
      <c r="AA1" s="1" t="s">
        <v>1066</v>
      </c>
      <c r="AB1" s="1" t="s">
        <v>1067</v>
      </c>
      <c r="AC1" s="1" t="s">
        <v>1068</v>
      </c>
      <c r="AD1" s="1" t="s">
        <v>1069</v>
      </c>
    </row>
    <row r="2" spans="1:30" x14ac:dyDescent="0.15">
      <c r="A2" s="1" t="s">
        <v>0</v>
      </c>
      <c r="B2" s="1" t="s">
        <v>1070</v>
      </c>
      <c r="C2" s="10" t="s">
        <v>19</v>
      </c>
      <c r="D2" s="1" t="s">
        <v>1071</v>
      </c>
      <c r="E2" s="1" t="s">
        <v>1072</v>
      </c>
      <c r="F2" s="1" t="s">
        <v>1073</v>
      </c>
      <c r="G2" s="1" t="s">
        <v>1074</v>
      </c>
      <c r="H2" s="1" t="s">
        <v>1075</v>
      </c>
      <c r="I2" s="1" t="s">
        <v>1076</v>
      </c>
      <c r="J2" s="1" t="s">
        <v>1077</v>
      </c>
      <c r="K2" s="1" t="s">
        <v>1078</v>
      </c>
      <c r="L2" s="1" t="s">
        <v>1079</v>
      </c>
      <c r="M2" s="1" t="s">
        <v>1080</v>
      </c>
      <c r="N2" s="1" t="s">
        <v>1</v>
      </c>
      <c r="O2" s="1" t="s">
        <v>20</v>
      </c>
      <c r="P2" s="1" t="s">
        <v>21</v>
      </c>
      <c r="Q2" s="1" t="s">
        <v>22</v>
      </c>
      <c r="R2" s="1" t="s">
        <v>1081</v>
      </c>
      <c r="S2" s="2" t="s">
        <v>1082</v>
      </c>
      <c r="T2" s="2" t="s">
        <v>1083</v>
      </c>
      <c r="U2" s="2" t="s">
        <v>1084</v>
      </c>
      <c r="V2" s="1" t="s">
        <v>1085</v>
      </c>
      <c r="W2" s="1" t="s">
        <v>1086</v>
      </c>
      <c r="X2" s="1" t="s">
        <v>1087</v>
      </c>
      <c r="Y2" s="1" t="s">
        <v>1088</v>
      </c>
      <c r="Z2" s="1" t="s">
        <v>1089</v>
      </c>
      <c r="AA2" s="1" t="s">
        <v>1090</v>
      </c>
      <c r="AB2" s="1" t="s">
        <v>1091</v>
      </c>
      <c r="AC2" s="1" t="s">
        <v>1092</v>
      </c>
      <c r="AD2" s="1" t="s">
        <v>1093</v>
      </c>
    </row>
    <row r="3" spans="1:30" x14ac:dyDescent="0.15">
      <c r="A3" s="1">
        <v>12990001</v>
      </c>
      <c r="B3" s="1">
        <v>1</v>
      </c>
      <c r="C3" s="4" t="s">
        <v>721</v>
      </c>
      <c r="D3" s="1" t="s">
        <v>1094</v>
      </c>
      <c r="E3" s="1" t="s">
        <v>1095</v>
      </c>
      <c r="F3" s="1">
        <v>20</v>
      </c>
      <c r="H3" s="1" t="s">
        <v>1096</v>
      </c>
      <c r="I3" s="1" t="s">
        <v>1097</v>
      </c>
      <c r="J3" s="2" t="s">
        <v>1098</v>
      </c>
      <c r="L3" s="1">
        <v>99</v>
      </c>
      <c r="M3" s="1" t="s">
        <v>1099</v>
      </c>
      <c r="N3" s="1" t="s">
        <v>1099</v>
      </c>
      <c r="O3" s="4">
        <v>13990034</v>
      </c>
    </row>
    <row r="4" spans="1:30" x14ac:dyDescent="0.15">
      <c r="A4" s="1">
        <v>12990002</v>
      </c>
      <c r="B4" s="1">
        <v>1</v>
      </c>
      <c r="C4" s="4" t="s">
        <v>722</v>
      </c>
      <c r="D4" s="1" t="s">
        <v>1094</v>
      </c>
      <c r="E4" s="1" t="s">
        <v>1095</v>
      </c>
      <c r="F4" s="1">
        <v>20</v>
      </c>
      <c r="H4" s="1" t="s">
        <v>1096</v>
      </c>
      <c r="I4" s="1" t="s">
        <v>1097</v>
      </c>
      <c r="J4" s="2" t="s">
        <v>1098</v>
      </c>
      <c r="L4" s="1">
        <v>99</v>
      </c>
      <c r="M4" s="1" t="s">
        <v>1099</v>
      </c>
      <c r="N4" s="1" t="s">
        <v>1099</v>
      </c>
      <c r="O4" s="4">
        <v>13990036</v>
      </c>
    </row>
    <row r="5" spans="1:30" x14ac:dyDescent="0.15">
      <c r="A5" s="1">
        <v>12990003</v>
      </c>
      <c r="B5" s="1">
        <v>1</v>
      </c>
      <c r="C5" s="8" t="s">
        <v>726</v>
      </c>
      <c r="D5" s="1" t="s">
        <v>1094</v>
      </c>
      <c r="E5" s="1" t="s">
        <v>1095</v>
      </c>
      <c r="F5" s="1">
        <v>20</v>
      </c>
      <c r="H5" s="1" t="s">
        <v>1096</v>
      </c>
      <c r="I5" s="1" t="s">
        <v>1097</v>
      </c>
      <c r="J5" s="2" t="s">
        <v>1100</v>
      </c>
      <c r="L5" s="1">
        <v>99</v>
      </c>
      <c r="M5" s="1" t="s">
        <v>1099</v>
      </c>
      <c r="N5" s="1" t="s">
        <v>1099</v>
      </c>
      <c r="O5" s="8">
        <v>13990038</v>
      </c>
    </row>
    <row r="6" spans="1:30" x14ac:dyDescent="0.15">
      <c r="A6" s="4">
        <v>12990004</v>
      </c>
      <c r="B6" s="4">
        <v>1</v>
      </c>
      <c r="C6" s="4" t="s">
        <v>727</v>
      </c>
      <c r="D6" s="4" t="s">
        <v>1094</v>
      </c>
      <c r="E6" s="4" t="s">
        <v>1095</v>
      </c>
      <c r="F6" s="4">
        <v>20</v>
      </c>
      <c r="G6" s="4"/>
      <c r="H6" s="4" t="s">
        <v>1096</v>
      </c>
      <c r="I6" s="4" t="s">
        <v>1097</v>
      </c>
      <c r="J6" s="14" t="s">
        <v>1100</v>
      </c>
      <c r="K6" s="4"/>
      <c r="L6" s="4">
        <v>99</v>
      </c>
      <c r="M6" s="1" t="s">
        <v>1099</v>
      </c>
      <c r="N6" s="4" t="s">
        <v>1099</v>
      </c>
      <c r="O6" s="4">
        <v>13990040</v>
      </c>
    </row>
    <row r="7" spans="1:30" x14ac:dyDescent="0.15">
      <c r="A7" s="4">
        <v>12990005</v>
      </c>
      <c r="B7" s="4">
        <v>1</v>
      </c>
      <c r="C7" s="4" t="s">
        <v>1101</v>
      </c>
      <c r="D7" s="4" t="s">
        <v>1094</v>
      </c>
      <c r="E7" s="4" t="s">
        <v>1095</v>
      </c>
      <c r="F7" s="4">
        <v>20</v>
      </c>
      <c r="G7" s="4"/>
      <c r="H7" s="4" t="s">
        <v>1096</v>
      </c>
      <c r="I7" s="4" t="s">
        <v>1097</v>
      </c>
      <c r="J7" s="14" t="s">
        <v>1102</v>
      </c>
      <c r="K7" s="4"/>
      <c r="L7" s="4">
        <v>99</v>
      </c>
      <c r="M7" s="1" t="s">
        <v>1099</v>
      </c>
      <c r="N7" s="4" t="s">
        <v>1099</v>
      </c>
      <c r="O7" s="4">
        <v>13990042</v>
      </c>
    </row>
    <row r="8" spans="1:30" x14ac:dyDescent="0.15">
      <c r="A8" s="4">
        <v>12990006</v>
      </c>
      <c r="B8" s="4">
        <v>1</v>
      </c>
      <c r="C8" s="4" t="s">
        <v>1103</v>
      </c>
      <c r="D8" s="4" t="s">
        <v>1094</v>
      </c>
      <c r="E8" s="4" t="s">
        <v>1095</v>
      </c>
      <c r="F8" s="4">
        <v>20</v>
      </c>
      <c r="G8" s="4"/>
      <c r="H8" s="4" t="s">
        <v>1096</v>
      </c>
      <c r="I8" s="4" t="s">
        <v>1097</v>
      </c>
      <c r="J8" s="14" t="s">
        <v>1102</v>
      </c>
      <c r="K8" s="4"/>
      <c r="L8" s="4">
        <v>99</v>
      </c>
      <c r="M8" s="1" t="s">
        <v>1099</v>
      </c>
      <c r="N8" s="4" t="s">
        <v>1099</v>
      </c>
      <c r="O8" s="4">
        <v>13990044</v>
      </c>
    </row>
    <row r="9" spans="1:30" x14ac:dyDescent="0.15">
      <c r="A9" s="4">
        <v>12990007</v>
      </c>
      <c r="B9" s="4">
        <v>1</v>
      </c>
      <c r="C9" s="4" t="s">
        <v>723</v>
      </c>
      <c r="D9" s="4" t="s">
        <v>1094</v>
      </c>
      <c r="E9" s="4" t="s">
        <v>1095</v>
      </c>
      <c r="F9" s="4">
        <v>20</v>
      </c>
      <c r="G9" s="4"/>
      <c r="H9" s="4" t="s">
        <v>1096</v>
      </c>
      <c r="I9" s="4" t="s">
        <v>1097</v>
      </c>
      <c r="J9" s="14" t="s">
        <v>1104</v>
      </c>
      <c r="K9" s="4"/>
      <c r="L9" s="4">
        <v>99</v>
      </c>
      <c r="M9" s="1" t="s">
        <v>1099</v>
      </c>
      <c r="N9" s="4" t="s">
        <v>1099</v>
      </c>
      <c r="O9" s="4">
        <v>13990046</v>
      </c>
    </row>
    <row r="10" spans="1:30" x14ac:dyDescent="0.15">
      <c r="A10" s="4">
        <v>12990008</v>
      </c>
      <c r="B10" s="4">
        <v>1</v>
      </c>
      <c r="C10" s="4" t="s">
        <v>724</v>
      </c>
      <c r="D10" s="4" t="s">
        <v>1094</v>
      </c>
      <c r="E10" s="4" t="s">
        <v>1095</v>
      </c>
      <c r="F10" s="4">
        <v>20</v>
      </c>
      <c r="G10" s="4"/>
      <c r="H10" s="4" t="s">
        <v>1096</v>
      </c>
      <c r="I10" s="4" t="s">
        <v>1097</v>
      </c>
      <c r="J10" s="14" t="s">
        <v>1104</v>
      </c>
      <c r="K10" s="4"/>
      <c r="L10" s="4">
        <v>99</v>
      </c>
      <c r="M10" s="1" t="s">
        <v>1099</v>
      </c>
      <c r="N10" s="4" t="s">
        <v>1099</v>
      </c>
      <c r="O10" s="4">
        <v>13990048</v>
      </c>
    </row>
    <row r="11" spans="1:30" x14ac:dyDescent="0.15">
      <c r="A11" s="4">
        <v>12990009</v>
      </c>
      <c r="B11" s="4">
        <v>1</v>
      </c>
      <c r="C11" s="4" t="s">
        <v>1105</v>
      </c>
      <c r="D11" s="4" t="s">
        <v>1094</v>
      </c>
      <c r="E11" s="4" t="s">
        <v>1095</v>
      </c>
      <c r="F11" s="4">
        <v>20</v>
      </c>
      <c r="G11" s="4"/>
      <c r="H11" s="4" t="s">
        <v>1096</v>
      </c>
      <c r="I11" s="4"/>
      <c r="J11" s="4"/>
      <c r="K11" s="4"/>
      <c r="L11" s="4">
        <v>99</v>
      </c>
      <c r="M11" s="1" t="s">
        <v>1099</v>
      </c>
      <c r="N11" s="4" t="s">
        <v>1099</v>
      </c>
      <c r="O11" s="4">
        <v>13990050</v>
      </c>
    </row>
    <row r="12" spans="1:30" x14ac:dyDescent="0.15">
      <c r="A12" s="4">
        <v>12990010</v>
      </c>
      <c r="B12" s="4">
        <v>1</v>
      </c>
      <c r="C12" s="4" t="s">
        <v>1106</v>
      </c>
      <c r="D12" s="4" t="s">
        <v>1094</v>
      </c>
      <c r="E12" s="4" t="s">
        <v>1095</v>
      </c>
      <c r="F12" s="4">
        <v>20</v>
      </c>
      <c r="G12" s="4"/>
      <c r="H12" s="4" t="s">
        <v>1096</v>
      </c>
      <c r="I12" s="4"/>
      <c r="J12" s="4"/>
      <c r="K12" s="4"/>
      <c r="L12" s="4">
        <v>99</v>
      </c>
      <c r="M12" s="1" t="s">
        <v>1099</v>
      </c>
      <c r="N12" s="4" t="s">
        <v>1099</v>
      </c>
      <c r="O12" s="4">
        <v>13990052</v>
      </c>
    </row>
    <row r="13" spans="1:30" x14ac:dyDescent="0.15">
      <c r="A13" s="4">
        <v>12990011</v>
      </c>
      <c r="B13" s="4">
        <v>1</v>
      </c>
      <c r="C13" s="4" t="s">
        <v>1107</v>
      </c>
      <c r="D13" s="4" t="s">
        <v>1094</v>
      </c>
      <c r="E13" s="4" t="s">
        <v>1095</v>
      </c>
      <c r="F13" s="4">
        <v>20</v>
      </c>
      <c r="G13" s="4"/>
      <c r="H13" s="4" t="s">
        <v>1096</v>
      </c>
      <c r="I13" s="4"/>
      <c r="J13" s="4"/>
      <c r="K13" s="4"/>
      <c r="L13" s="4">
        <v>99</v>
      </c>
      <c r="M13" s="1" t="s">
        <v>1099</v>
      </c>
      <c r="N13" s="4" t="s">
        <v>1099</v>
      </c>
      <c r="O13" s="4">
        <v>13990054</v>
      </c>
    </row>
    <row r="14" spans="1:30" x14ac:dyDescent="0.15">
      <c r="A14" s="4">
        <v>12990012</v>
      </c>
      <c r="B14" s="4">
        <v>1</v>
      </c>
      <c r="C14" s="4" t="s">
        <v>1107</v>
      </c>
      <c r="D14" s="4" t="s">
        <v>1094</v>
      </c>
      <c r="E14" s="4" t="s">
        <v>1095</v>
      </c>
      <c r="F14" s="4">
        <v>20</v>
      </c>
      <c r="G14" s="4"/>
      <c r="H14" s="4" t="s">
        <v>1096</v>
      </c>
      <c r="I14" s="4"/>
      <c r="J14" s="4"/>
      <c r="K14" s="4"/>
      <c r="L14" s="4">
        <v>99</v>
      </c>
      <c r="M14" s="1" t="s">
        <v>1099</v>
      </c>
      <c r="N14" s="4" t="s">
        <v>1099</v>
      </c>
      <c r="O14" s="4">
        <v>13990056</v>
      </c>
    </row>
    <row r="15" spans="1:30" x14ac:dyDescent="0.15">
      <c r="A15" s="4">
        <v>12990013</v>
      </c>
      <c r="B15" s="4">
        <v>1</v>
      </c>
      <c r="C15" s="4" t="s">
        <v>1108</v>
      </c>
      <c r="D15" s="4" t="s">
        <v>1094</v>
      </c>
      <c r="E15" s="4" t="s">
        <v>1095</v>
      </c>
      <c r="F15" s="4">
        <v>20</v>
      </c>
      <c r="G15" s="4"/>
      <c r="H15" s="4" t="s">
        <v>1096</v>
      </c>
      <c r="I15" s="4" t="s">
        <v>1109</v>
      </c>
      <c r="J15" s="4" t="s">
        <v>1110</v>
      </c>
      <c r="K15" s="4"/>
      <c r="L15" s="4">
        <v>99</v>
      </c>
      <c r="M15" s="4" t="s">
        <v>1111</v>
      </c>
      <c r="N15" s="4" t="s">
        <v>1111</v>
      </c>
      <c r="O15" s="4">
        <v>15990045</v>
      </c>
    </row>
    <row r="16" spans="1:30" x14ac:dyDescent="0.15">
      <c r="A16" s="4">
        <v>12990014</v>
      </c>
      <c r="B16" s="4">
        <v>1</v>
      </c>
      <c r="C16" s="4" t="s">
        <v>1112</v>
      </c>
      <c r="D16" s="4" t="s">
        <v>1094</v>
      </c>
      <c r="E16" s="4" t="s">
        <v>1095</v>
      </c>
      <c r="F16" s="4">
        <v>20</v>
      </c>
      <c r="G16" s="4"/>
      <c r="H16" s="4" t="s">
        <v>1096</v>
      </c>
      <c r="I16" s="4" t="s">
        <v>1113</v>
      </c>
      <c r="J16" s="4" t="s">
        <v>1114</v>
      </c>
      <c r="K16" s="4"/>
      <c r="L16" s="4">
        <v>99</v>
      </c>
      <c r="M16" s="1" t="s">
        <v>1099</v>
      </c>
      <c r="N16" s="4" t="s">
        <v>1099</v>
      </c>
      <c r="O16" s="4">
        <v>13990059</v>
      </c>
    </row>
    <row r="17" spans="1:22" x14ac:dyDescent="0.15">
      <c r="A17" s="4">
        <v>12990015</v>
      </c>
      <c r="B17" s="4">
        <v>1</v>
      </c>
      <c r="C17" s="4" t="s">
        <v>1115</v>
      </c>
      <c r="D17" s="4" t="s">
        <v>1094</v>
      </c>
      <c r="E17" s="4" t="s">
        <v>1095</v>
      </c>
      <c r="F17" s="4">
        <v>20</v>
      </c>
      <c r="G17" s="4"/>
      <c r="H17" s="4" t="s">
        <v>1116</v>
      </c>
      <c r="I17" s="4" t="s">
        <v>1113</v>
      </c>
      <c r="J17" s="4" t="s">
        <v>1117</v>
      </c>
      <c r="K17" s="4"/>
      <c r="L17" s="4">
        <v>99</v>
      </c>
      <c r="M17" s="1" t="s">
        <v>1099</v>
      </c>
      <c r="N17" s="4" t="s">
        <v>1099</v>
      </c>
      <c r="O17" s="4">
        <v>13990061</v>
      </c>
    </row>
    <row r="18" spans="1:22" x14ac:dyDescent="0.15">
      <c r="A18" s="4">
        <v>12990016</v>
      </c>
      <c r="B18" s="4">
        <v>1</v>
      </c>
      <c r="C18" s="4" t="s">
        <v>1118</v>
      </c>
      <c r="D18" s="4" t="s">
        <v>1094</v>
      </c>
      <c r="E18" s="4" t="s">
        <v>1095</v>
      </c>
      <c r="F18" s="4">
        <v>20</v>
      </c>
      <c r="G18" s="4"/>
      <c r="H18" s="4" t="s">
        <v>1096</v>
      </c>
      <c r="K18" s="4"/>
      <c r="L18" s="4">
        <v>99</v>
      </c>
      <c r="M18" s="4" t="s">
        <v>1111</v>
      </c>
      <c r="N18" s="4" t="s">
        <v>1111</v>
      </c>
      <c r="O18" s="4">
        <v>15990057</v>
      </c>
      <c r="V18" s="17" t="s">
        <v>1119</v>
      </c>
    </row>
    <row r="19" spans="1:22" x14ac:dyDescent="0.15">
      <c r="A19" s="4">
        <v>12990017</v>
      </c>
      <c r="B19" s="4">
        <v>1</v>
      </c>
      <c r="C19" s="4" t="s">
        <v>1120</v>
      </c>
      <c r="D19" s="4" t="s">
        <v>1094</v>
      </c>
      <c r="E19" s="4" t="s">
        <v>1095</v>
      </c>
      <c r="F19" s="4">
        <v>20</v>
      </c>
      <c r="G19" s="4"/>
      <c r="H19" s="4" t="s">
        <v>1096</v>
      </c>
      <c r="I19" s="4" t="s">
        <v>1121</v>
      </c>
      <c r="J19" s="4"/>
      <c r="K19" s="4"/>
      <c r="L19" s="4">
        <v>1</v>
      </c>
      <c r="M19" s="4" t="s">
        <v>1111</v>
      </c>
      <c r="N19" s="4" t="s">
        <v>1111</v>
      </c>
      <c r="O19" s="4">
        <v>15990058</v>
      </c>
      <c r="V19" s="17" t="s">
        <v>1119</v>
      </c>
    </row>
    <row r="20" spans="1:22" x14ac:dyDescent="0.15">
      <c r="A20" s="4">
        <v>12990018</v>
      </c>
      <c r="B20" s="4">
        <v>1</v>
      </c>
      <c r="C20" s="4" t="s">
        <v>1122</v>
      </c>
      <c r="D20" s="4" t="s">
        <v>1094</v>
      </c>
      <c r="E20" s="4" t="s">
        <v>1095</v>
      </c>
      <c r="F20" s="4">
        <v>20</v>
      </c>
      <c r="G20" s="4"/>
      <c r="H20" s="4" t="s">
        <v>1116</v>
      </c>
      <c r="I20" s="4"/>
      <c r="J20" s="4"/>
      <c r="K20" s="4"/>
      <c r="L20" s="4">
        <v>99</v>
      </c>
      <c r="M20" s="1" t="s">
        <v>1099</v>
      </c>
      <c r="N20" s="4" t="s">
        <v>1099</v>
      </c>
      <c r="O20" s="4">
        <v>13990074</v>
      </c>
    </row>
    <row r="21" spans="1:22" x14ac:dyDescent="0.15">
      <c r="A21" s="4">
        <v>12990019</v>
      </c>
      <c r="B21" s="4">
        <v>1</v>
      </c>
      <c r="C21" s="4" t="s">
        <v>1123</v>
      </c>
      <c r="D21" s="4" t="s">
        <v>1094</v>
      </c>
      <c r="E21" s="4" t="s">
        <v>1095</v>
      </c>
      <c r="F21" s="4">
        <v>20</v>
      </c>
      <c r="G21" s="4"/>
      <c r="H21" s="4" t="s">
        <v>1096</v>
      </c>
      <c r="K21" s="4"/>
      <c r="L21" s="4">
        <v>99</v>
      </c>
      <c r="M21" s="1" t="s">
        <v>1099</v>
      </c>
      <c r="N21" s="4" t="s">
        <v>1099</v>
      </c>
      <c r="O21" s="4">
        <v>13990076</v>
      </c>
    </row>
    <row r="22" spans="1:22" x14ac:dyDescent="0.15">
      <c r="A22" s="4">
        <v>12990020</v>
      </c>
      <c r="B22" s="4">
        <v>1</v>
      </c>
      <c r="C22" s="4" t="s">
        <v>1124</v>
      </c>
      <c r="D22" s="4" t="s">
        <v>1094</v>
      </c>
      <c r="E22" s="4" t="s">
        <v>1125</v>
      </c>
      <c r="F22" s="4"/>
      <c r="G22" s="4"/>
      <c r="H22" s="4" t="s">
        <v>1096</v>
      </c>
      <c r="I22" s="4"/>
      <c r="J22" s="4"/>
      <c r="K22" s="4"/>
      <c r="L22" s="4">
        <v>1</v>
      </c>
      <c r="M22" s="1" t="s">
        <v>1099</v>
      </c>
      <c r="N22" s="4" t="s">
        <v>1099</v>
      </c>
      <c r="O22" s="4">
        <v>13990078</v>
      </c>
    </row>
    <row r="23" spans="1:22" x14ac:dyDescent="0.15">
      <c r="A23" s="4">
        <v>12990021</v>
      </c>
      <c r="B23" s="4">
        <v>1</v>
      </c>
      <c r="C23" s="4" t="s">
        <v>1126</v>
      </c>
      <c r="D23" s="4" t="s">
        <v>1094</v>
      </c>
      <c r="E23" s="4" t="s">
        <v>1125</v>
      </c>
      <c r="F23" s="4"/>
      <c r="G23" s="4"/>
      <c r="H23" s="4" t="s">
        <v>1096</v>
      </c>
      <c r="I23" s="4"/>
      <c r="J23" s="4"/>
      <c r="K23" s="4"/>
      <c r="L23" s="4">
        <v>1</v>
      </c>
      <c r="M23" s="4" t="s">
        <v>1111</v>
      </c>
      <c r="N23" s="4" t="s">
        <v>1111</v>
      </c>
      <c r="O23" s="4">
        <v>15990062</v>
      </c>
      <c r="V23" s="17" t="s">
        <v>1119</v>
      </c>
    </row>
    <row r="24" spans="1:22" x14ac:dyDescent="0.15">
      <c r="A24" s="4">
        <v>12990022</v>
      </c>
      <c r="B24" s="4">
        <v>1</v>
      </c>
      <c r="C24" s="4" t="s">
        <v>1127</v>
      </c>
      <c r="D24" s="4" t="s">
        <v>1128</v>
      </c>
      <c r="E24" s="4" t="s">
        <v>1125</v>
      </c>
      <c r="F24" s="4"/>
      <c r="G24" s="4"/>
      <c r="H24" s="4" t="s">
        <v>1116</v>
      </c>
      <c r="I24" s="4"/>
      <c r="J24" s="4"/>
      <c r="K24" s="4"/>
      <c r="L24" s="4">
        <v>1</v>
      </c>
      <c r="M24" s="4" t="s">
        <v>1129</v>
      </c>
      <c r="N24" s="4" t="s">
        <v>1099</v>
      </c>
      <c r="O24" s="4">
        <v>13990081</v>
      </c>
    </row>
    <row r="25" spans="1:22" x14ac:dyDescent="0.15">
      <c r="A25" s="4">
        <v>12990023</v>
      </c>
      <c r="B25" s="4">
        <v>1</v>
      </c>
      <c r="C25" s="4" t="s">
        <v>1130</v>
      </c>
      <c r="D25" s="4" t="s">
        <v>1128</v>
      </c>
      <c r="E25" s="4" t="s">
        <v>1125</v>
      </c>
      <c r="F25" s="4"/>
      <c r="G25" s="4"/>
      <c r="H25" s="4" t="s">
        <v>1116</v>
      </c>
      <c r="I25" s="4"/>
      <c r="J25" s="4"/>
      <c r="K25" s="4"/>
      <c r="L25" s="4">
        <v>1</v>
      </c>
      <c r="M25" s="4" t="s">
        <v>964</v>
      </c>
      <c r="N25" s="4" t="s">
        <v>1099</v>
      </c>
      <c r="O25" s="4">
        <v>13990083</v>
      </c>
    </row>
    <row r="26" spans="1:22" x14ac:dyDescent="0.15">
      <c r="A26" s="4">
        <v>12990024</v>
      </c>
      <c r="B26" s="4">
        <v>1</v>
      </c>
      <c r="C26" s="4" t="s">
        <v>1131</v>
      </c>
      <c r="D26" s="4" t="s">
        <v>1128</v>
      </c>
      <c r="E26" s="4" t="s">
        <v>1125</v>
      </c>
      <c r="F26" s="4"/>
      <c r="G26" s="4"/>
      <c r="H26" s="4" t="s">
        <v>1116</v>
      </c>
      <c r="I26" s="4"/>
      <c r="J26" s="4"/>
      <c r="K26" s="4"/>
      <c r="L26" s="4">
        <v>1</v>
      </c>
      <c r="M26" s="4" t="s">
        <v>1132</v>
      </c>
      <c r="N26" s="4" t="s">
        <v>1099</v>
      </c>
      <c r="O26" s="14">
        <v>13990085</v>
      </c>
    </row>
    <row r="27" spans="1:22" x14ac:dyDescent="0.15">
      <c r="A27" s="4">
        <v>12990025</v>
      </c>
      <c r="B27" s="4">
        <v>1</v>
      </c>
      <c r="C27" s="4" t="s">
        <v>1133</v>
      </c>
      <c r="D27" s="4" t="s">
        <v>1128</v>
      </c>
      <c r="E27" s="4" t="s">
        <v>1125</v>
      </c>
      <c r="F27" s="4"/>
      <c r="G27" s="4"/>
      <c r="H27" s="4" t="s">
        <v>1116</v>
      </c>
      <c r="I27" s="4"/>
      <c r="J27" s="4"/>
      <c r="K27" s="4"/>
      <c r="L27" s="4">
        <v>1</v>
      </c>
      <c r="M27" s="4" t="s">
        <v>1132</v>
      </c>
      <c r="N27" s="4" t="s">
        <v>1099</v>
      </c>
      <c r="O27" s="14">
        <v>13990091</v>
      </c>
    </row>
    <row r="28" spans="1:22" x14ac:dyDescent="0.15">
      <c r="A28" s="4">
        <v>12990026</v>
      </c>
      <c r="B28" s="4">
        <v>1</v>
      </c>
      <c r="C28" s="4" t="s">
        <v>1134</v>
      </c>
      <c r="D28" s="4" t="s">
        <v>1128</v>
      </c>
      <c r="E28" s="4" t="s">
        <v>1125</v>
      </c>
      <c r="F28" s="4"/>
      <c r="G28" s="4"/>
      <c r="H28" s="4" t="s">
        <v>1116</v>
      </c>
      <c r="I28" s="4"/>
      <c r="J28" s="4"/>
      <c r="K28" s="4"/>
      <c r="L28" s="4">
        <v>1</v>
      </c>
      <c r="M28" s="4" t="s">
        <v>1132</v>
      </c>
      <c r="N28" s="4" t="s">
        <v>1099</v>
      </c>
      <c r="O28" s="14">
        <v>13990092</v>
      </c>
    </row>
    <row r="29" spans="1:22" x14ac:dyDescent="0.15">
      <c r="A29" s="4">
        <v>12990027</v>
      </c>
      <c r="B29" s="4">
        <v>1</v>
      </c>
      <c r="C29" s="4" t="s">
        <v>1135</v>
      </c>
      <c r="D29" s="4" t="s">
        <v>1128</v>
      </c>
      <c r="E29" s="4" t="s">
        <v>1125</v>
      </c>
      <c r="F29" s="4"/>
      <c r="G29" s="4"/>
      <c r="H29" s="4" t="s">
        <v>1116</v>
      </c>
      <c r="I29" s="4"/>
      <c r="J29" s="4"/>
      <c r="K29" s="4"/>
      <c r="L29" s="4">
        <v>1</v>
      </c>
      <c r="M29" s="4" t="s">
        <v>1132</v>
      </c>
      <c r="N29" s="4" t="s">
        <v>1099</v>
      </c>
      <c r="O29" s="14">
        <v>13990093</v>
      </c>
    </row>
    <row r="30" spans="1:22" x14ac:dyDescent="0.15">
      <c r="A30" s="4">
        <v>12990028</v>
      </c>
      <c r="B30" s="4">
        <v>1</v>
      </c>
      <c r="C30" s="4" t="s">
        <v>1136</v>
      </c>
      <c r="D30" s="4" t="s">
        <v>1128</v>
      </c>
      <c r="E30" s="4" t="s">
        <v>1125</v>
      </c>
      <c r="F30" s="4"/>
      <c r="G30" s="4"/>
      <c r="H30" s="4" t="s">
        <v>1116</v>
      </c>
      <c r="I30" s="4"/>
      <c r="J30" s="4"/>
      <c r="K30" s="4"/>
      <c r="L30" s="4">
        <v>1</v>
      </c>
      <c r="M30" s="4" t="s">
        <v>1137</v>
      </c>
      <c r="N30" s="4" t="s">
        <v>1099</v>
      </c>
      <c r="O30" s="14">
        <v>13990095</v>
      </c>
    </row>
    <row r="31" spans="1:22" x14ac:dyDescent="0.15">
      <c r="A31" s="4">
        <v>12990029</v>
      </c>
      <c r="B31" s="4">
        <v>1</v>
      </c>
      <c r="C31" s="4" t="s">
        <v>1138</v>
      </c>
      <c r="D31" s="4" t="s">
        <v>1128</v>
      </c>
      <c r="E31" s="4" t="s">
        <v>1125</v>
      </c>
      <c r="F31" s="4"/>
      <c r="G31" s="4"/>
      <c r="H31" s="4" t="s">
        <v>1116</v>
      </c>
      <c r="I31" s="4"/>
      <c r="J31" s="4"/>
      <c r="K31" s="4"/>
      <c r="L31" s="4">
        <v>1</v>
      </c>
      <c r="M31" s="4" t="s">
        <v>1137</v>
      </c>
      <c r="N31" s="4" t="s">
        <v>1099</v>
      </c>
      <c r="O31" s="14">
        <v>13990096</v>
      </c>
    </row>
    <row r="32" spans="1:22" x14ac:dyDescent="0.15">
      <c r="A32" s="4">
        <v>12990030</v>
      </c>
      <c r="B32" s="4">
        <v>1</v>
      </c>
      <c r="C32" s="14" t="s">
        <v>1139</v>
      </c>
      <c r="D32" s="4" t="s">
        <v>1128</v>
      </c>
      <c r="E32" s="4" t="s">
        <v>1125</v>
      </c>
      <c r="F32" s="4"/>
      <c r="G32" s="4"/>
      <c r="H32" s="4" t="s">
        <v>1116</v>
      </c>
      <c r="I32" s="4"/>
      <c r="J32" s="4"/>
      <c r="K32" s="4"/>
      <c r="L32" s="4">
        <v>1</v>
      </c>
      <c r="M32" s="4" t="s">
        <v>1140</v>
      </c>
      <c r="N32" s="4" t="s">
        <v>1099</v>
      </c>
      <c r="O32" s="14">
        <v>13990109</v>
      </c>
    </row>
    <row r="33" spans="1:24" x14ac:dyDescent="0.15">
      <c r="A33" s="4">
        <v>12990031</v>
      </c>
      <c r="B33" s="4">
        <v>1</v>
      </c>
      <c r="C33" s="4" t="s">
        <v>1141</v>
      </c>
      <c r="D33" s="4" t="s">
        <v>1128</v>
      </c>
      <c r="E33" s="4" t="s">
        <v>1125</v>
      </c>
      <c r="F33" s="4"/>
      <c r="G33" s="4"/>
      <c r="H33" s="4" t="s">
        <v>1116</v>
      </c>
      <c r="I33" s="4"/>
      <c r="J33" s="4"/>
      <c r="K33" s="4"/>
      <c r="L33" s="4">
        <v>1</v>
      </c>
      <c r="M33" s="4" t="s">
        <v>1137</v>
      </c>
      <c r="N33" s="4" t="s">
        <v>1099</v>
      </c>
      <c r="O33" s="14">
        <v>13990116</v>
      </c>
    </row>
    <row r="34" spans="1:24" x14ac:dyDescent="0.15">
      <c r="A34" s="4">
        <v>12990032</v>
      </c>
      <c r="B34" s="4">
        <v>1</v>
      </c>
      <c r="C34" s="4" t="s">
        <v>1142</v>
      </c>
      <c r="D34" s="4" t="s">
        <v>1128</v>
      </c>
      <c r="E34" s="4" t="s">
        <v>1125</v>
      </c>
      <c r="F34" s="4"/>
      <c r="G34" s="4"/>
      <c r="H34" s="4" t="s">
        <v>1116</v>
      </c>
      <c r="I34" s="4"/>
      <c r="J34" s="4"/>
      <c r="K34" s="4"/>
      <c r="L34" s="4">
        <v>1</v>
      </c>
      <c r="M34" s="4" t="s">
        <v>1137</v>
      </c>
      <c r="N34" s="4" t="s">
        <v>1099</v>
      </c>
      <c r="O34" s="14">
        <v>13990117</v>
      </c>
    </row>
    <row r="35" spans="1:24" x14ac:dyDescent="0.15">
      <c r="A35" s="4">
        <v>12990033</v>
      </c>
      <c r="B35" s="4">
        <v>1</v>
      </c>
      <c r="C35" s="4" t="s">
        <v>1143</v>
      </c>
      <c r="D35" s="4" t="s">
        <v>1128</v>
      </c>
      <c r="E35" s="4" t="s">
        <v>1125</v>
      </c>
      <c r="F35" s="4"/>
      <c r="G35" s="4"/>
      <c r="H35" s="4" t="s">
        <v>1116</v>
      </c>
      <c r="I35" s="4"/>
      <c r="J35" s="4"/>
      <c r="K35" s="4"/>
      <c r="L35" s="4">
        <v>1</v>
      </c>
      <c r="M35" s="4" t="s">
        <v>1137</v>
      </c>
      <c r="N35" s="4" t="s">
        <v>1099</v>
      </c>
      <c r="O35" s="14">
        <v>13990118</v>
      </c>
    </row>
    <row r="36" spans="1:24" x14ac:dyDescent="0.15">
      <c r="A36" s="4">
        <v>12990034</v>
      </c>
      <c r="B36" s="4">
        <v>1</v>
      </c>
      <c r="C36" s="4" t="s">
        <v>872</v>
      </c>
      <c r="D36" s="4" t="s">
        <v>1094</v>
      </c>
      <c r="E36" s="4" t="s">
        <v>1125</v>
      </c>
      <c r="F36" s="4"/>
      <c r="G36" s="4"/>
      <c r="H36" s="4" t="s">
        <v>1096</v>
      </c>
      <c r="I36" s="4"/>
      <c r="J36" s="4"/>
      <c r="K36" s="4"/>
      <c r="L36" s="4">
        <v>1</v>
      </c>
      <c r="M36" s="4" t="s">
        <v>1144</v>
      </c>
      <c r="N36" s="4" t="s">
        <v>1111</v>
      </c>
      <c r="O36" s="4">
        <v>15990092</v>
      </c>
      <c r="V36" s="17" t="s">
        <v>1119</v>
      </c>
    </row>
    <row r="37" spans="1:24" x14ac:dyDescent="0.15">
      <c r="A37" s="4">
        <v>12990035</v>
      </c>
      <c r="B37" s="4">
        <v>1</v>
      </c>
      <c r="C37" s="4" t="s">
        <v>873</v>
      </c>
      <c r="D37" s="4" t="s">
        <v>1094</v>
      </c>
      <c r="E37" s="4" t="s">
        <v>1125</v>
      </c>
      <c r="F37" s="4"/>
      <c r="G37" s="4"/>
      <c r="H37" s="4" t="s">
        <v>1096</v>
      </c>
      <c r="I37" s="4"/>
      <c r="J37" s="4"/>
      <c r="K37" s="4"/>
      <c r="L37" s="4">
        <v>1</v>
      </c>
      <c r="M37" s="4" t="s">
        <v>1099</v>
      </c>
      <c r="N37" s="4" t="s">
        <v>1099</v>
      </c>
      <c r="O37" s="14">
        <v>13990121</v>
      </c>
    </row>
    <row r="38" spans="1:24" x14ac:dyDescent="0.15">
      <c r="A38" s="4">
        <v>12990036</v>
      </c>
      <c r="B38" s="4">
        <v>1</v>
      </c>
      <c r="C38" s="4" t="s">
        <v>1145</v>
      </c>
      <c r="D38" s="4" t="s">
        <v>1128</v>
      </c>
      <c r="E38" s="4" t="s">
        <v>1125</v>
      </c>
      <c r="F38" s="4"/>
      <c r="G38" s="4"/>
      <c r="H38" s="4" t="s">
        <v>1116</v>
      </c>
      <c r="I38" s="4"/>
      <c r="J38" s="4"/>
      <c r="K38" s="4"/>
      <c r="L38" s="4">
        <v>1</v>
      </c>
      <c r="M38" s="4"/>
      <c r="N38" s="4" t="s">
        <v>1146</v>
      </c>
      <c r="O38" s="4">
        <v>15990041</v>
      </c>
    </row>
    <row r="39" spans="1:24" x14ac:dyDescent="0.15">
      <c r="A39" s="4">
        <v>12990037</v>
      </c>
      <c r="B39" s="4">
        <v>1</v>
      </c>
      <c r="C39" s="4" t="s">
        <v>1147</v>
      </c>
      <c r="D39" s="4" t="s">
        <v>1128</v>
      </c>
      <c r="E39" s="4" t="s">
        <v>1125</v>
      </c>
      <c r="F39" s="4"/>
      <c r="G39" s="4"/>
      <c r="H39" s="4" t="s">
        <v>1116</v>
      </c>
      <c r="I39" s="4"/>
      <c r="J39" s="4"/>
      <c r="K39" s="4"/>
      <c r="L39" s="4">
        <v>1</v>
      </c>
      <c r="M39" s="4" t="s">
        <v>1132</v>
      </c>
      <c r="N39" s="4" t="s">
        <v>1099</v>
      </c>
      <c r="O39" s="14">
        <v>13990134</v>
      </c>
    </row>
    <row r="40" spans="1:24" x14ac:dyDescent="0.15">
      <c r="A40" s="4">
        <v>12990038</v>
      </c>
      <c r="B40" s="4">
        <v>1</v>
      </c>
      <c r="C40" s="4" t="s">
        <v>917</v>
      </c>
      <c r="D40" s="4" t="s">
        <v>1128</v>
      </c>
      <c r="E40" s="4" t="s">
        <v>1125</v>
      </c>
      <c r="F40" s="4"/>
      <c r="G40" s="4"/>
      <c r="H40" s="4" t="s">
        <v>1116</v>
      </c>
      <c r="I40" s="4"/>
      <c r="J40" s="4"/>
      <c r="K40" s="4"/>
      <c r="L40" s="4">
        <v>1</v>
      </c>
      <c r="M40" s="4" t="s">
        <v>1132</v>
      </c>
      <c r="N40" s="4" t="s">
        <v>1099</v>
      </c>
      <c r="O40" s="14">
        <v>13990135</v>
      </c>
    </row>
    <row r="41" spans="1:24" x14ac:dyDescent="0.15">
      <c r="A41" s="4">
        <v>12990039</v>
      </c>
      <c r="B41" s="4">
        <v>1</v>
      </c>
      <c r="C41" s="14" t="s">
        <v>1148</v>
      </c>
      <c r="D41" s="4" t="s">
        <v>1128</v>
      </c>
      <c r="E41" s="4" t="s">
        <v>1125</v>
      </c>
      <c r="F41" s="4"/>
      <c r="G41" s="4"/>
      <c r="H41" s="4" t="s">
        <v>1116</v>
      </c>
      <c r="I41" s="4"/>
      <c r="J41" s="4"/>
      <c r="K41" s="4"/>
      <c r="L41" s="4">
        <v>1</v>
      </c>
      <c r="M41" s="4" t="s">
        <v>1137</v>
      </c>
      <c r="N41" s="4" t="s">
        <v>1099</v>
      </c>
      <c r="O41" s="14">
        <v>13990136</v>
      </c>
    </row>
    <row r="42" spans="1:24" x14ac:dyDescent="0.15">
      <c r="A42" s="4">
        <v>12990040</v>
      </c>
      <c r="B42" s="4">
        <v>1</v>
      </c>
      <c r="C42" s="4" t="s">
        <v>1149</v>
      </c>
      <c r="D42" s="4" t="s">
        <v>1094</v>
      </c>
      <c r="E42" s="4" t="s">
        <v>1125</v>
      </c>
      <c r="F42" s="4"/>
      <c r="G42" s="4"/>
      <c r="H42" s="4" t="s">
        <v>1096</v>
      </c>
      <c r="I42" s="4"/>
      <c r="J42" s="4"/>
      <c r="K42" s="4"/>
      <c r="L42" s="4">
        <v>1</v>
      </c>
      <c r="M42" s="4"/>
      <c r="N42" s="4" t="s">
        <v>1150</v>
      </c>
      <c r="O42" s="4">
        <v>0</v>
      </c>
      <c r="P42" s="1" t="s">
        <v>1151</v>
      </c>
      <c r="W42" s="1" t="s">
        <v>1152</v>
      </c>
      <c r="X42" s="13">
        <v>5</v>
      </c>
    </row>
    <row r="43" spans="1:24" x14ac:dyDescent="0.15">
      <c r="A43" s="4">
        <v>12990040</v>
      </c>
      <c r="B43" s="4">
        <v>2</v>
      </c>
      <c r="C43" s="4" t="s">
        <v>1149</v>
      </c>
      <c r="D43" s="4" t="s">
        <v>1094</v>
      </c>
      <c r="E43" s="4" t="s">
        <v>1125</v>
      </c>
      <c r="F43" s="4"/>
      <c r="G43" s="4"/>
      <c r="H43" s="4" t="s">
        <v>1096</v>
      </c>
      <c r="I43" s="4"/>
      <c r="J43" s="4"/>
      <c r="K43" s="4"/>
      <c r="L43" s="4">
        <v>1</v>
      </c>
      <c r="M43" s="4"/>
      <c r="N43" s="4" t="s">
        <v>1150</v>
      </c>
      <c r="O43" s="4">
        <v>0</v>
      </c>
      <c r="P43" s="1" t="s">
        <v>1151</v>
      </c>
      <c r="W43" s="1" t="s">
        <v>1152</v>
      </c>
      <c r="X43" s="13">
        <v>5</v>
      </c>
    </row>
    <row r="44" spans="1:24" x14ac:dyDescent="0.15">
      <c r="A44" s="4">
        <v>12990040</v>
      </c>
      <c r="B44" s="4">
        <v>3</v>
      </c>
      <c r="C44" s="4" t="s">
        <v>1149</v>
      </c>
      <c r="D44" s="4" t="s">
        <v>1094</v>
      </c>
      <c r="E44" s="4" t="s">
        <v>1125</v>
      </c>
      <c r="F44" s="4"/>
      <c r="G44" s="4"/>
      <c r="H44" s="4" t="s">
        <v>1096</v>
      </c>
      <c r="I44" s="4"/>
      <c r="J44" s="4"/>
      <c r="K44" s="4"/>
      <c r="L44" s="4">
        <v>1</v>
      </c>
      <c r="M44" s="4"/>
      <c r="N44" s="4" t="s">
        <v>1150</v>
      </c>
      <c r="O44" s="4">
        <v>0</v>
      </c>
      <c r="P44" s="1" t="s">
        <v>1151</v>
      </c>
      <c r="W44" s="1" t="s">
        <v>1152</v>
      </c>
      <c r="X44" s="13">
        <v>5</v>
      </c>
    </row>
    <row r="45" spans="1:24" x14ac:dyDescent="0.15">
      <c r="A45" s="4">
        <v>12990040</v>
      </c>
      <c r="B45" s="4">
        <v>4</v>
      </c>
      <c r="C45" s="4" t="s">
        <v>1149</v>
      </c>
      <c r="D45" s="4" t="s">
        <v>1094</v>
      </c>
      <c r="E45" s="4" t="s">
        <v>1125</v>
      </c>
      <c r="F45" s="4"/>
      <c r="G45" s="4"/>
      <c r="H45" s="4" t="s">
        <v>1096</v>
      </c>
      <c r="I45" s="4"/>
      <c r="J45" s="4"/>
      <c r="K45" s="4"/>
      <c r="L45" s="4">
        <v>1</v>
      </c>
      <c r="M45" s="4"/>
      <c r="N45" s="4" t="s">
        <v>1150</v>
      </c>
      <c r="O45" s="4">
        <v>0</v>
      </c>
      <c r="P45" s="1" t="s">
        <v>1151</v>
      </c>
      <c r="W45" s="1" t="s">
        <v>1152</v>
      </c>
      <c r="X45" s="13">
        <v>5</v>
      </c>
    </row>
    <row r="46" spans="1:24" x14ac:dyDescent="0.15">
      <c r="A46" s="4">
        <v>12990040</v>
      </c>
      <c r="B46" s="4">
        <v>5</v>
      </c>
      <c r="C46" s="4" t="s">
        <v>1149</v>
      </c>
      <c r="D46" s="4" t="s">
        <v>1094</v>
      </c>
      <c r="E46" s="4" t="s">
        <v>1125</v>
      </c>
      <c r="F46" s="4"/>
      <c r="G46" s="4"/>
      <c r="H46" s="4" t="s">
        <v>1096</v>
      </c>
      <c r="I46" s="4"/>
      <c r="J46" s="4"/>
      <c r="K46" s="4"/>
      <c r="L46" s="4">
        <v>1</v>
      </c>
      <c r="M46" s="4"/>
      <c r="N46" s="4" t="s">
        <v>1150</v>
      </c>
      <c r="O46" s="4">
        <v>0</v>
      </c>
      <c r="P46" s="1" t="s">
        <v>1151</v>
      </c>
      <c r="W46" s="1" t="s">
        <v>1152</v>
      </c>
      <c r="X46" s="13">
        <v>5</v>
      </c>
    </row>
    <row r="47" spans="1:24" x14ac:dyDescent="0.15">
      <c r="A47" s="4">
        <v>12990040</v>
      </c>
      <c r="B47" s="4">
        <v>6</v>
      </c>
      <c r="C47" s="4" t="s">
        <v>1149</v>
      </c>
      <c r="D47" s="4" t="s">
        <v>1094</v>
      </c>
      <c r="E47" s="4" t="s">
        <v>1125</v>
      </c>
      <c r="H47" s="4" t="s">
        <v>1096</v>
      </c>
      <c r="L47" s="4">
        <v>1</v>
      </c>
      <c r="N47" s="4" t="s">
        <v>1150</v>
      </c>
      <c r="O47" s="4">
        <v>0</v>
      </c>
      <c r="P47" s="1" t="s">
        <v>1151</v>
      </c>
      <c r="W47" s="1" t="s">
        <v>1152</v>
      </c>
      <c r="X47" s="13">
        <v>5</v>
      </c>
    </row>
    <row r="48" spans="1:24" x14ac:dyDescent="0.15">
      <c r="A48" s="4">
        <v>12990040</v>
      </c>
      <c r="B48" s="4">
        <v>7</v>
      </c>
      <c r="C48" s="4" t="s">
        <v>1149</v>
      </c>
      <c r="D48" s="4" t="s">
        <v>1094</v>
      </c>
      <c r="E48" s="4" t="s">
        <v>1125</v>
      </c>
      <c r="H48" s="4" t="s">
        <v>1096</v>
      </c>
      <c r="L48" s="4">
        <v>1</v>
      </c>
      <c r="N48" s="4" t="s">
        <v>1150</v>
      </c>
      <c r="O48" s="4">
        <v>0</v>
      </c>
      <c r="P48" s="1" t="s">
        <v>1151</v>
      </c>
      <c r="W48" s="1" t="s">
        <v>1152</v>
      </c>
      <c r="X48" s="13">
        <v>5</v>
      </c>
    </row>
    <row r="49" spans="1:24" x14ac:dyDescent="0.15">
      <c r="A49" s="4">
        <v>12990041</v>
      </c>
      <c r="B49" s="4">
        <v>1</v>
      </c>
      <c r="C49" s="4" t="s">
        <v>1153</v>
      </c>
      <c r="D49" s="4" t="s">
        <v>1128</v>
      </c>
      <c r="E49" s="4" t="s">
        <v>1125</v>
      </c>
      <c r="F49" s="4"/>
      <c r="G49" s="4"/>
      <c r="H49" s="4" t="s">
        <v>1116</v>
      </c>
      <c r="I49" s="4"/>
      <c r="J49" s="4"/>
      <c r="K49" s="4"/>
      <c r="L49" s="4">
        <v>1</v>
      </c>
      <c r="M49" s="40" t="s">
        <v>1154</v>
      </c>
      <c r="N49" s="4" t="s">
        <v>1099</v>
      </c>
      <c r="O49" s="12">
        <v>13990149</v>
      </c>
    </row>
    <row r="50" spans="1:24" x14ac:dyDescent="0.15">
      <c r="A50" s="4">
        <v>12990042</v>
      </c>
      <c r="B50" s="4">
        <v>1</v>
      </c>
      <c r="C50" s="4" t="s">
        <v>974</v>
      </c>
      <c r="D50" s="4" t="s">
        <v>1128</v>
      </c>
      <c r="E50" s="4" t="s">
        <v>1125</v>
      </c>
      <c r="F50" s="4"/>
      <c r="G50" s="4"/>
      <c r="H50" s="4" t="s">
        <v>1116</v>
      </c>
      <c r="I50" s="4"/>
      <c r="J50" s="4"/>
      <c r="K50" s="4"/>
      <c r="L50" s="4">
        <v>1</v>
      </c>
      <c r="M50" s="40" t="s">
        <v>1154</v>
      </c>
      <c r="N50" s="4" t="s">
        <v>1099</v>
      </c>
      <c r="O50" s="12">
        <v>13990150</v>
      </c>
    </row>
    <row r="51" spans="1:24" x14ac:dyDescent="0.15">
      <c r="A51" s="4">
        <v>12990043</v>
      </c>
      <c r="B51" s="4">
        <v>1</v>
      </c>
      <c r="C51" s="4" t="s">
        <v>976</v>
      </c>
      <c r="D51" s="4" t="s">
        <v>1128</v>
      </c>
      <c r="E51" s="4" t="s">
        <v>1125</v>
      </c>
      <c r="F51" s="4"/>
      <c r="G51" s="4"/>
      <c r="H51" s="4" t="s">
        <v>1116</v>
      </c>
      <c r="I51" s="4"/>
      <c r="J51" s="4"/>
      <c r="K51" s="4"/>
      <c r="L51" s="4">
        <v>1</v>
      </c>
      <c r="M51" s="40" t="s">
        <v>1154</v>
      </c>
      <c r="N51" s="4" t="s">
        <v>1099</v>
      </c>
      <c r="O51" s="12">
        <v>13990151</v>
      </c>
    </row>
    <row r="52" spans="1:24" x14ac:dyDescent="0.15">
      <c r="A52" s="4">
        <v>12990044</v>
      </c>
      <c r="B52" s="4">
        <v>1</v>
      </c>
      <c r="C52" s="4" t="s">
        <v>1155</v>
      </c>
      <c r="D52" s="4" t="s">
        <v>1128</v>
      </c>
      <c r="E52" s="4" t="s">
        <v>1125</v>
      </c>
      <c r="F52" s="4"/>
      <c r="G52" s="4"/>
      <c r="H52" s="4" t="s">
        <v>1116</v>
      </c>
      <c r="I52" s="4"/>
      <c r="J52" s="4"/>
      <c r="K52" s="4"/>
      <c r="L52" s="4">
        <v>1</v>
      </c>
      <c r="M52" s="40" t="s">
        <v>1154</v>
      </c>
      <c r="N52" s="4" t="s">
        <v>1099</v>
      </c>
      <c r="O52" s="12">
        <v>13990152</v>
      </c>
    </row>
    <row r="53" spans="1:24" x14ac:dyDescent="0.15">
      <c r="A53" s="4">
        <v>12990045</v>
      </c>
      <c r="B53" s="4">
        <v>1</v>
      </c>
      <c r="C53" s="4" t="s">
        <v>986</v>
      </c>
      <c r="D53" s="4" t="s">
        <v>1128</v>
      </c>
      <c r="E53" s="4" t="s">
        <v>1125</v>
      </c>
      <c r="F53" s="4"/>
      <c r="G53" s="4"/>
      <c r="H53" s="4" t="s">
        <v>1116</v>
      </c>
      <c r="I53" s="4"/>
      <c r="J53" s="4"/>
      <c r="K53" s="4"/>
      <c r="L53" s="4">
        <v>1</v>
      </c>
      <c r="M53" s="40" t="s">
        <v>1154</v>
      </c>
      <c r="N53" s="4" t="s">
        <v>1099</v>
      </c>
      <c r="O53" s="12">
        <v>13990153</v>
      </c>
    </row>
    <row r="54" spans="1:24" x14ac:dyDescent="0.15">
      <c r="A54" s="4">
        <v>12990046</v>
      </c>
      <c r="B54" s="4">
        <v>1</v>
      </c>
      <c r="C54" s="4" t="s">
        <v>987</v>
      </c>
      <c r="D54" s="4" t="s">
        <v>1128</v>
      </c>
      <c r="E54" s="4" t="s">
        <v>1125</v>
      </c>
      <c r="F54" s="4"/>
      <c r="G54" s="4"/>
      <c r="H54" s="4" t="s">
        <v>1116</v>
      </c>
      <c r="I54" s="4"/>
      <c r="J54" s="4"/>
      <c r="K54" s="4"/>
      <c r="L54" s="4">
        <v>1</v>
      </c>
      <c r="M54" s="40" t="s">
        <v>1154</v>
      </c>
      <c r="N54" s="4" t="s">
        <v>1099</v>
      </c>
      <c r="O54" s="12">
        <v>13990154</v>
      </c>
    </row>
    <row r="55" spans="1:24" x14ac:dyDescent="0.15">
      <c r="A55" s="12">
        <v>12990147</v>
      </c>
      <c r="B55" s="4">
        <v>1</v>
      </c>
      <c r="C55" s="4" t="s">
        <v>1156</v>
      </c>
      <c r="D55" s="4" t="s">
        <v>1094</v>
      </c>
      <c r="E55" s="4" t="s">
        <v>1125</v>
      </c>
      <c r="F55" s="4"/>
      <c r="G55" s="4"/>
      <c r="H55" s="4" t="s">
        <v>1096</v>
      </c>
      <c r="I55" s="4"/>
      <c r="J55" s="4"/>
      <c r="K55" s="4"/>
      <c r="L55" s="4">
        <v>1</v>
      </c>
      <c r="M55" s="4"/>
      <c r="N55" s="4" t="s">
        <v>1150</v>
      </c>
      <c r="O55" s="4">
        <v>0</v>
      </c>
      <c r="P55" s="1" t="s">
        <v>1151</v>
      </c>
      <c r="W55" s="1" t="s">
        <v>1152</v>
      </c>
      <c r="X55" s="13">
        <v>7</v>
      </c>
    </row>
    <row r="56" spans="1:24" x14ac:dyDescent="0.15">
      <c r="A56" s="12">
        <v>12990147</v>
      </c>
      <c r="B56" s="4">
        <v>2</v>
      </c>
      <c r="C56" s="4" t="s">
        <v>1156</v>
      </c>
      <c r="D56" s="4" t="s">
        <v>1094</v>
      </c>
      <c r="E56" s="4" t="s">
        <v>1125</v>
      </c>
      <c r="F56" s="4"/>
      <c r="G56" s="4"/>
      <c r="H56" s="4" t="s">
        <v>1096</v>
      </c>
      <c r="I56" s="4"/>
      <c r="J56" s="4"/>
      <c r="K56" s="4"/>
      <c r="L56" s="4">
        <v>1</v>
      </c>
      <c r="M56" s="4"/>
      <c r="N56" s="4" t="s">
        <v>1150</v>
      </c>
      <c r="O56" s="4">
        <v>0</v>
      </c>
      <c r="P56" s="1" t="s">
        <v>1151</v>
      </c>
      <c r="W56" s="1" t="s">
        <v>1152</v>
      </c>
      <c r="X56" s="13">
        <v>7</v>
      </c>
    </row>
    <row r="57" spans="1:24" x14ac:dyDescent="0.15">
      <c r="A57" s="12">
        <v>12990147</v>
      </c>
      <c r="B57" s="4">
        <v>3</v>
      </c>
      <c r="C57" s="4" t="s">
        <v>1156</v>
      </c>
      <c r="D57" s="4" t="s">
        <v>1094</v>
      </c>
      <c r="E57" s="4" t="s">
        <v>1125</v>
      </c>
      <c r="F57" s="4"/>
      <c r="G57" s="4"/>
      <c r="H57" s="4" t="s">
        <v>1096</v>
      </c>
      <c r="I57" s="4"/>
      <c r="J57" s="4"/>
      <c r="K57" s="4"/>
      <c r="L57" s="4">
        <v>1</v>
      </c>
      <c r="M57" s="4"/>
      <c r="N57" s="4" t="s">
        <v>1150</v>
      </c>
      <c r="O57" s="4">
        <v>0</v>
      </c>
      <c r="P57" s="1" t="s">
        <v>1151</v>
      </c>
      <c r="W57" s="1" t="s">
        <v>1152</v>
      </c>
      <c r="X57" s="13">
        <v>7</v>
      </c>
    </row>
    <row r="58" spans="1:24" x14ac:dyDescent="0.15">
      <c r="A58" s="12">
        <v>12990147</v>
      </c>
      <c r="B58" s="4">
        <v>4</v>
      </c>
      <c r="C58" s="4" t="s">
        <v>1156</v>
      </c>
      <c r="D58" s="4" t="s">
        <v>1094</v>
      </c>
      <c r="E58" s="4" t="s">
        <v>1125</v>
      </c>
      <c r="F58" s="4"/>
      <c r="G58" s="4"/>
      <c r="H58" s="4" t="s">
        <v>1096</v>
      </c>
      <c r="I58" s="4"/>
      <c r="J58" s="4"/>
      <c r="K58" s="4"/>
      <c r="L58" s="4">
        <v>1</v>
      </c>
      <c r="M58" s="4"/>
      <c r="N58" s="4" t="s">
        <v>1150</v>
      </c>
      <c r="O58" s="4">
        <v>0</v>
      </c>
      <c r="P58" s="1" t="s">
        <v>1151</v>
      </c>
      <c r="W58" s="1" t="s">
        <v>1152</v>
      </c>
      <c r="X58" s="13">
        <v>7</v>
      </c>
    </row>
    <row r="59" spans="1:24" x14ac:dyDescent="0.15">
      <c r="A59" s="12">
        <v>12990147</v>
      </c>
      <c r="B59" s="4">
        <v>5</v>
      </c>
      <c r="C59" s="4" t="s">
        <v>1156</v>
      </c>
      <c r="D59" s="4" t="s">
        <v>1094</v>
      </c>
      <c r="E59" s="4" t="s">
        <v>1125</v>
      </c>
      <c r="F59" s="4"/>
      <c r="G59" s="4"/>
      <c r="H59" s="4" t="s">
        <v>1096</v>
      </c>
      <c r="I59" s="4"/>
      <c r="J59" s="4"/>
      <c r="K59" s="4"/>
      <c r="L59" s="4">
        <v>1</v>
      </c>
      <c r="M59" s="4"/>
      <c r="N59" s="4" t="s">
        <v>1150</v>
      </c>
      <c r="O59" s="4">
        <v>0</v>
      </c>
      <c r="P59" s="1" t="s">
        <v>1151</v>
      </c>
      <c r="W59" s="1" t="s">
        <v>1152</v>
      </c>
      <c r="X59" s="13">
        <v>7</v>
      </c>
    </row>
    <row r="60" spans="1:24" x14ac:dyDescent="0.15">
      <c r="A60" s="12">
        <v>12990147</v>
      </c>
      <c r="B60" s="4">
        <v>6</v>
      </c>
      <c r="C60" s="4" t="s">
        <v>1156</v>
      </c>
      <c r="D60" s="4" t="s">
        <v>1094</v>
      </c>
      <c r="E60" s="4" t="s">
        <v>1125</v>
      </c>
      <c r="H60" s="4" t="s">
        <v>1096</v>
      </c>
      <c r="L60" s="4">
        <v>1</v>
      </c>
      <c r="N60" s="4" t="s">
        <v>1150</v>
      </c>
      <c r="O60" s="4">
        <v>0</v>
      </c>
      <c r="P60" s="1" t="s">
        <v>1151</v>
      </c>
      <c r="W60" s="1" t="s">
        <v>1152</v>
      </c>
      <c r="X60" s="13">
        <v>7</v>
      </c>
    </row>
    <row r="61" spans="1:24" x14ac:dyDescent="0.15">
      <c r="A61" s="12">
        <v>12990147</v>
      </c>
      <c r="B61" s="4">
        <v>7</v>
      </c>
      <c r="C61" s="4" t="s">
        <v>1156</v>
      </c>
      <c r="D61" s="4" t="s">
        <v>1094</v>
      </c>
      <c r="E61" s="4" t="s">
        <v>1125</v>
      </c>
      <c r="H61" s="4" t="s">
        <v>1096</v>
      </c>
      <c r="L61" s="4">
        <v>1</v>
      </c>
      <c r="N61" s="4" t="s">
        <v>1150</v>
      </c>
      <c r="O61" s="4">
        <v>0</v>
      </c>
      <c r="P61" s="1" t="s">
        <v>1151</v>
      </c>
      <c r="W61" s="1" t="s">
        <v>1152</v>
      </c>
      <c r="X61" s="13">
        <v>7</v>
      </c>
    </row>
    <row r="62" spans="1:24" x14ac:dyDescent="0.15">
      <c r="A62" s="12">
        <v>12990148</v>
      </c>
      <c r="B62" s="4">
        <v>1</v>
      </c>
      <c r="C62" s="4" t="s">
        <v>1157</v>
      </c>
      <c r="D62" s="4" t="s">
        <v>1094</v>
      </c>
      <c r="E62" s="4" t="s">
        <v>1125</v>
      </c>
      <c r="F62" s="4"/>
      <c r="G62" s="4"/>
      <c r="H62" s="4" t="s">
        <v>1096</v>
      </c>
      <c r="I62" s="4"/>
      <c r="J62" s="4"/>
      <c r="K62" s="4"/>
      <c r="L62" s="4">
        <v>1</v>
      </c>
      <c r="M62" s="4"/>
      <c r="N62" s="4" t="s">
        <v>1150</v>
      </c>
      <c r="O62" s="4">
        <v>0</v>
      </c>
      <c r="P62" s="1" t="s">
        <v>1151</v>
      </c>
      <c r="W62" s="1" t="s">
        <v>1152</v>
      </c>
      <c r="X62" s="13">
        <v>10</v>
      </c>
    </row>
    <row r="63" spans="1:24" x14ac:dyDescent="0.15">
      <c r="A63" s="12">
        <v>12990148</v>
      </c>
      <c r="B63" s="4">
        <v>2</v>
      </c>
      <c r="C63" s="4" t="s">
        <v>1157</v>
      </c>
      <c r="D63" s="4" t="s">
        <v>1094</v>
      </c>
      <c r="E63" s="4" t="s">
        <v>1125</v>
      </c>
      <c r="F63" s="4"/>
      <c r="G63" s="4"/>
      <c r="H63" s="4" t="s">
        <v>1096</v>
      </c>
      <c r="I63" s="4"/>
      <c r="J63" s="4"/>
      <c r="K63" s="4"/>
      <c r="L63" s="4">
        <v>1</v>
      </c>
      <c r="M63" s="4"/>
      <c r="N63" s="4" t="s">
        <v>1150</v>
      </c>
      <c r="O63" s="4">
        <v>0</v>
      </c>
      <c r="P63" s="1" t="s">
        <v>1151</v>
      </c>
      <c r="W63" s="1" t="s">
        <v>1152</v>
      </c>
      <c r="X63" s="13">
        <v>10</v>
      </c>
    </row>
    <row r="64" spans="1:24" x14ac:dyDescent="0.15">
      <c r="A64" s="12">
        <v>12990148</v>
      </c>
      <c r="B64" s="4">
        <v>3</v>
      </c>
      <c r="C64" s="4" t="s">
        <v>1157</v>
      </c>
      <c r="D64" s="4" t="s">
        <v>1094</v>
      </c>
      <c r="E64" s="4" t="s">
        <v>1125</v>
      </c>
      <c r="F64" s="4"/>
      <c r="G64" s="4"/>
      <c r="H64" s="4" t="s">
        <v>1096</v>
      </c>
      <c r="I64" s="4"/>
      <c r="J64" s="4"/>
      <c r="K64" s="4"/>
      <c r="L64" s="4">
        <v>1</v>
      </c>
      <c r="M64" s="4"/>
      <c r="N64" s="4" t="s">
        <v>1150</v>
      </c>
      <c r="O64" s="4">
        <v>0</v>
      </c>
      <c r="P64" s="1" t="s">
        <v>1151</v>
      </c>
      <c r="W64" s="1" t="s">
        <v>1152</v>
      </c>
      <c r="X64" s="13">
        <v>10</v>
      </c>
    </row>
    <row r="65" spans="1:24" x14ac:dyDescent="0.15">
      <c r="A65" s="12">
        <v>12990148</v>
      </c>
      <c r="B65" s="4">
        <v>4</v>
      </c>
      <c r="C65" s="4" t="s">
        <v>1157</v>
      </c>
      <c r="D65" s="4" t="s">
        <v>1094</v>
      </c>
      <c r="E65" s="4" t="s">
        <v>1125</v>
      </c>
      <c r="F65" s="4"/>
      <c r="G65" s="4"/>
      <c r="H65" s="4" t="s">
        <v>1096</v>
      </c>
      <c r="I65" s="4"/>
      <c r="J65" s="4"/>
      <c r="K65" s="4"/>
      <c r="L65" s="4">
        <v>1</v>
      </c>
      <c r="M65" s="4"/>
      <c r="N65" s="4" t="s">
        <v>1150</v>
      </c>
      <c r="O65" s="4">
        <v>0</v>
      </c>
      <c r="P65" s="1" t="s">
        <v>1151</v>
      </c>
      <c r="W65" s="1" t="s">
        <v>1152</v>
      </c>
      <c r="X65" s="13">
        <v>10</v>
      </c>
    </row>
    <row r="66" spans="1:24" x14ac:dyDescent="0.15">
      <c r="A66" s="12">
        <v>12990148</v>
      </c>
      <c r="B66" s="4">
        <v>5</v>
      </c>
      <c r="C66" s="4" t="s">
        <v>1157</v>
      </c>
      <c r="D66" s="4" t="s">
        <v>1094</v>
      </c>
      <c r="E66" s="4" t="s">
        <v>1125</v>
      </c>
      <c r="F66" s="4"/>
      <c r="G66" s="4"/>
      <c r="H66" s="4" t="s">
        <v>1096</v>
      </c>
      <c r="I66" s="4"/>
      <c r="J66" s="4"/>
      <c r="K66" s="4"/>
      <c r="L66" s="4">
        <v>1</v>
      </c>
      <c r="M66" s="4"/>
      <c r="N66" s="4" t="s">
        <v>1150</v>
      </c>
      <c r="O66" s="4">
        <v>0</v>
      </c>
      <c r="P66" s="1" t="s">
        <v>1151</v>
      </c>
      <c r="W66" s="1" t="s">
        <v>1152</v>
      </c>
      <c r="X66" s="13">
        <v>10</v>
      </c>
    </row>
    <row r="67" spans="1:24" x14ac:dyDescent="0.15">
      <c r="A67" s="12">
        <v>12990148</v>
      </c>
      <c r="B67" s="4">
        <v>6</v>
      </c>
      <c r="C67" s="4" t="s">
        <v>1157</v>
      </c>
      <c r="D67" s="4" t="s">
        <v>1094</v>
      </c>
      <c r="E67" s="4" t="s">
        <v>1125</v>
      </c>
      <c r="H67" s="4" t="s">
        <v>1096</v>
      </c>
      <c r="L67" s="4">
        <v>1</v>
      </c>
      <c r="N67" s="4" t="s">
        <v>1150</v>
      </c>
      <c r="O67" s="4">
        <v>0</v>
      </c>
      <c r="P67" s="1" t="s">
        <v>1151</v>
      </c>
      <c r="W67" s="1" t="s">
        <v>1152</v>
      </c>
      <c r="X67" s="13">
        <v>10</v>
      </c>
    </row>
    <row r="68" spans="1:24" x14ac:dyDescent="0.15">
      <c r="A68" s="12">
        <v>12990148</v>
      </c>
      <c r="B68" s="4">
        <v>7</v>
      </c>
      <c r="C68" s="4" t="s">
        <v>1157</v>
      </c>
      <c r="D68" s="4" t="s">
        <v>1094</v>
      </c>
      <c r="E68" s="4" t="s">
        <v>1125</v>
      </c>
      <c r="H68" s="4" t="s">
        <v>1096</v>
      </c>
      <c r="L68" s="4">
        <v>1</v>
      </c>
      <c r="N68" s="4" t="s">
        <v>1150</v>
      </c>
      <c r="O68" s="4">
        <v>0</v>
      </c>
      <c r="P68" s="1" t="s">
        <v>1151</v>
      </c>
      <c r="W68" s="1" t="s">
        <v>1152</v>
      </c>
      <c r="X68" s="13">
        <v>10</v>
      </c>
    </row>
    <row r="69" spans="1:24" x14ac:dyDescent="0.15">
      <c r="A69" s="12">
        <v>12990149</v>
      </c>
      <c r="B69" s="4">
        <v>1</v>
      </c>
      <c r="C69" s="4" t="s">
        <v>1294</v>
      </c>
      <c r="D69" s="4" t="s">
        <v>1128</v>
      </c>
      <c r="E69" s="4" t="s">
        <v>1125</v>
      </c>
      <c r="F69" s="4"/>
      <c r="G69" s="4"/>
      <c r="H69" s="4" t="s">
        <v>1116</v>
      </c>
      <c r="I69" s="4"/>
      <c r="J69" s="4"/>
      <c r="K69" s="4"/>
      <c r="L69" s="4">
        <v>1</v>
      </c>
      <c r="M69" s="4" t="s">
        <v>1304</v>
      </c>
      <c r="N69" s="4" t="s">
        <v>1099</v>
      </c>
      <c r="O69" s="12">
        <v>13990158</v>
      </c>
    </row>
    <row r="70" spans="1:24" x14ac:dyDescent="0.15">
      <c r="A70" s="12">
        <v>12990150</v>
      </c>
      <c r="B70" s="4">
        <v>1</v>
      </c>
      <c r="C70" s="4" t="s">
        <v>1303</v>
      </c>
      <c r="D70" s="4" t="s">
        <v>1128</v>
      </c>
      <c r="E70" s="4" t="s">
        <v>1125</v>
      </c>
      <c r="F70" s="4"/>
      <c r="G70" s="4"/>
      <c r="H70" s="4" t="s">
        <v>1116</v>
      </c>
      <c r="I70" s="4"/>
      <c r="J70" s="4"/>
      <c r="K70" s="4"/>
      <c r="L70" s="4">
        <v>1</v>
      </c>
      <c r="M70" s="4" t="s">
        <v>1304</v>
      </c>
      <c r="N70" s="4" t="s">
        <v>1099</v>
      </c>
      <c r="O70" s="12">
        <v>13990159</v>
      </c>
    </row>
  </sheetData>
  <autoFilter ref="A2:V54">
    <sortState ref="A3:R110">
      <sortCondition ref="A2"/>
    </sortState>
  </autoFilter>
  <phoneticPr fontId="1" type="noConversion"/>
  <conditionalFormatting sqref="C26">
    <cfRule type="cellIs" dxfId="197" priority="9" operator="equal">
      <formula>0</formula>
    </cfRule>
  </conditionalFormatting>
  <conditionalFormatting sqref="C32">
    <cfRule type="cellIs" dxfId="196" priority="8" operator="equal">
      <formula>0</formula>
    </cfRule>
  </conditionalFormatting>
  <conditionalFormatting sqref="C36:C37">
    <cfRule type="cellIs" dxfId="195" priority="7" operator="equal">
      <formula>0</formula>
    </cfRule>
  </conditionalFormatting>
  <conditionalFormatting sqref="C41">
    <cfRule type="cellIs" dxfId="194" priority="5" operator="equal">
      <formula>0</formula>
    </cfRule>
  </conditionalFormatting>
  <conditionalFormatting sqref="C42:C48">
    <cfRule type="cellIs" dxfId="193" priority="4" operator="equal">
      <formula>0</formula>
    </cfRule>
  </conditionalFormatting>
  <conditionalFormatting sqref="C49">
    <cfRule type="cellIs" dxfId="192" priority="3" operator="equal">
      <formula>0</formula>
    </cfRule>
  </conditionalFormatting>
  <conditionalFormatting sqref="C55:C61">
    <cfRule type="cellIs" dxfId="191" priority="2" operator="equal">
      <formula>0</formula>
    </cfRule>
  </conditionalFormatting>
  <conditionalFormatting sqref="C62:C68">
    <cfRule type="cellIs" dxfId="19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31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J16" sqref="J16"/>
    </sheetView>
  </sheetViews>
  <sheetFormatPr defaultColWidth="9" defaultRowHeight="16.5" x14ac:dyDescent="0.15"/>
  <cols>
    <col min="1" max="1" width="12.125" style="1" customWidth="1"/>
    <col min="2" max="2" width="9.75" style="1" bestFit="1" customWidth="1"/>
    <col min="3" max="3" width="47.125" style="4" customWidth="1"/>
    <col min="4" max="4" width="8" style="1" customWidth="1"/>
    <col min="5" max="5" width="8.75" style="1" customWidth="1"/>
    <col min="6" max="6" width="12.625" style="1" customWidth="1"/>
    <col min="7" max="7" width="11.875" style="1" customWidth="1"/>
    <col min="8" max="8" width="8.75" style="2" customWidth="1"/>
    <col min="9" max="9" width="8.875" style="1" bestFit="1" customWidth="1"/>
    <col min="10" max="10" width="29.75" style="1" bestFit="1" customWidth="1"/>
    <col min="11" max="11" width="9.25" style="1" customWidth="1"/>
    <col min="12" max="12" width="8.875" style="1" customWidth="1"/>
    <col min="13" max="13" width="6.5" style="1" customWidth="1"/>
    <col min="14" max="14" width="16.25" style="1" customWidth="1"/>
    <col min="15" max="15" width="28.125" style="1" customWidth="1"/>
    <col min="16" max="16384" width="9" style="1"/>
  </cols>
  <sheetData>
    <row r="1" spans="1:15" ht="84.75" customHeight="1" x14ac:dyDescent="0.15">
      <c r="A1" s="4" t="s">
        <v>696</v>
      </c>
      <c r="B1" s="4" t="s">
        <v>697</v>
      </c>
      <c r="C1" s="4" t="s">
        <v>698</v>
      </c>
      <c r="D1" s="4" t="s">
        <v>699</v>
      </c>
      <c r="E1" s="4" t="s">
        <v>700</v>
      </c>
      <c r="F1" s="4" t="s">
        <v>701</v>
      </c>
      <c r="G1" s="4" t="s">
        <v>702</v>
      </c>
      <c r="H1" s="14" t="s">
        <v>710</v>
      </c>
      <c r="I1" s="4" t="s">
        <v>4</v>
      </c>
      <c r="J1" s="4" t="s">
        <v>703</v>
      </c>
      <c r="K1" s="4" t="s">
        <v>5</v>
      </c>
      <c r="L1" s="4" t="s">
        <v>6</v>
      </c>
      <c r="M1" s="4" t="s">
        <v>3</v>
      </c>
      <c r="N1" s="4" t="s">
        <v>704</v>
      </c>
    </row>
    <row r="2" spans="1:15" x14ac:dyDescent="0.15">
      <c r="A2" s="4" t="s">
        <v>2</v>
      </c>
      <c r="B2" s="5" t="s">
        <v>27</v>
      </c>
      <c r="C2" s="4" t="s">
        <v>7</v>
      </c>
      <c r="D2" s="9" t="s">
        <v>25</v>
      </c>
      <c r="E2" s="4" t="s">
        <v>9</v>
      </c>
      <c r="F2" s="4" t="s">
        <v>15</v>
      </c>
      <c r="G2" s="4" t="s">
        <v>14</v>
      </c>
      <c r="H2" s="14" t="s">
        <v>711</v>
      </c>
      <c r="I2" s="4" t="s">
        <v>1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693</v>
      </c>
      <c r="O2" s="4" t="s">
        <v>679</v>
      </c>
    </row>
    <row r="3" spans="1:15" x14ac:dyDescent="0.15">
      <c r="A3" s="5">
        <v>13990001</v>
      </c>
      <c r="B3" s="5">
        <v>1</v>
      </c>
      <c r="C3" s="7" t="s">
        <v>138</v>
      </c>
      <c r="D3" s="9"/>
      <c r="E3" s="4">
        <v>9999</v>
      </c>
      <c r="F3" s="4" t="s">
        <v>30</v>
      </c>
      <c r="G3" s="4"/>
      <c r="H3" s="4" t="s">
        <v>959</v>
      </c>
      <c r="I3" s="4" t="s">
        <v>31</v>
      </c>
      <c r="J3" s="4" t="s">
        <v>32</v>
      </c>
      <c r="K3" s="4"/>
      <c r="L3" s="4">
        <v>15990001</v>
      </c>
      <c r="M3" s="4"/>
      <c r="N3" s="4"/>
      <c r="O3" s="4">
        <v>15990001</v>
      </c>
    </row>
    <row r="4" spans="1:15" x14ac:dyDescent="0.15">
      <c r="A4" s="5">
        <v>13990002</v>
      </c>
      <c r="B4" s="5">
        <v>1</v>
      </c>
      <c r="C4" s="7" t="s">
        <v>139</v>
      </c>
      <c r="D4" s="9"/>
      <c r="E4" s="4">
        <v>9999</v>
      </c>
      <c r="F4" s="4" t="s">
        <v>30</v>
      </c>
      <c r="G4" s="4"/>
      <c r="H4" s="4" t="s">
        <v>62</v>
      </c>
      <c r="I4" s="4" t="s">
        <v>33</v>
      </c>
      <c r="J4" s="4" t="s">
        <v>34</v>
      </c>
      <c r="K4" s="4"/>
      <c r="L4" s="4">
        <v>15990002</v>
      </c>
      <c r="M4" s="4"/>
      <c r="N4" s="4"/>
      <c r="O4" s="4">
        <v>15990002</v>
      </c>
    </row>
    <row r="5" spans="1:15" x14ac:dyDescent="0.15">
      <c r="A5" s="5">
        <v>13990003</v>
      </c>
      <c r="B5" s="5">
        <v>1</v>
      </c>
      <c r="C5" s="7" t="s">
        <v>140</v>
      </c>
      <c r="D5" s="9"/>
      <c r="E5" s="4">
        <v>9999</v>
      </c>
      <c r="F5" s="4" t="s">
        <v>30</v>
      </c>
      <c r="G5" s="4"/>
      <c r="H5" s="4" t="s">
        <v>62</v>
      </c>
      <c r="I5" s="4" t="s">
        <v>33</v>
      </c>
      <c r="J5" s="4" t="s">
        <v>35</v>
      </c>
      <c r="K5" s="4"/>
      <c r="L5" s="4">
        <v>15990003</v>
      </c>
      <c r="M5" s="4"/>
      <c r="N5" s="4"/>
      <c r="O5" s="4">
        <v>15990003</v>
      </c>
    </row>
    <row r="6" spans="1:15" x14ac:dyDescent="0.15">
      <c r="A6" s="5">
        <v>13990004</v>
      </c>
      <c r="B6" s="5">
        <v>1</v>
      </c>
      <c r="C6" s="7" t="s">
        <v>141</v>
      </c>
      <c r="D6" s="9"/>
      <c r="E6" s="4">
        <v>9999</v>
      </c>
      <c r="F6" s="4" t="s">
        <v>30</v>
      </c>
      <c r="G6" s="4"/>
      <c r="H6" s="4" t="s">
        <v>960</v>
      </c>
      <c r="I6" s="4" t="s">
        <v>33</v>
      </c>
      <c r="J6" s="4" t="s">
        <v>36</v>
      </c>
      <c r="K6" s="4"/>
      <c r="L6" s="4">
        <v>15990004</v>
      </c>
      <c r="M6" s="4"/>
      <c r="N6" s="4"/>
      <c r="O6" s="4">
        <v>15990004</v>
      </c>
    </row>
    <row r="7" spans="1:15" x14ac:dyDescent="0.15">
      <c r="A7" s="5">
        <v>13990005</v>
      </c>
      <c r="B7" s="5">
        <v>1</v>
      </c>
      <c r="C7" s="7" t="s">
        <v>142</v>
      </c>
      <c r="D7" s="9"/>
      <c r="E7" s="4">
        <v>9999</v>
      </c>
      <c r="F7" s="4" t="s">
        <v>30</v>
      </c>
      <c r="G7" s="4"/>
      <c r="H7" s="4" t="s">
        <v>959</v>
      </c>
      <c r="I7" s="4" t="s">
        <v>33</v>
      </c>
      <c r="J7" s="4" t="s">
        <v>37</v>
      </c>
      <c r="K7" s="4"/>
      <c r="L7" s="4">
        <v>15990005</v>
      </c>
      <c r="M7" s="4"/>
      <c r="N7" s="4"/>
      <c r="O7" s="4">
        <v>15990005</v>
      </c>
    </row>
    <row r="8" spans="1:15" x14ac:dyDescent="0.15">
      <c r="A8" s="5">
        <v>13990006</v>
      </c>
      <c r="B8" s="5">
        <v>1</v>
      </c>
      <c r="C8" s="7" t="s">
        <v>143</v>
      </c>
      <c r="D8" s="9"/>
      <c r="E8" s="4">
        <v>9999</v>
      </c>
      <c r="F8" s="4" t="s">
        <v>30</v>
      </c>
      <c r="G8" s="4"/>
      <c r="H8" s="4" t="s">
        <v>62</v>
      </c>
      <c r="I8" s="4" t="s">
        <v>33</v>
      </c>
      <c r="J8" s="4" t="s">
        <v>38</v>
      </c>
      <c r="K8" s="4"/>
      <c r="L8" s="4">
        <v>15990006</v>
      </c>
      <c r="M8" s="4"/>
      <c r="N8" s="4"/>
      <c r="O8" s="4">
        <v>15990006</v>
      </c>
    </row>
    <row r="9" spans="1:15" x14ac:dyDescent="0.15">
      <c r="A9" s="5">
        <v>13990007</v>
      </c>
      <c r="B9" s="5">
        <v>1</v>
      </c>
      <c r="C9" s="7" t="s">
        <v>145</v>
      </c>
      <c r="D9" s="9"/>
      <c r="E9" s="4">
        <v>9999</v>
      </c>
      <c r="F9" s="4" t="s">
        <v>30</v>
      </c>
      <c r="G9" s="4"/>
      <c r="H9" s="4" t="s">
        <v>62</v>
      </c>
      <c r="I9" s="4" t="s">
        <v>33</v>
      </c>
      <c r="J9" s="4" t="s">
        <v>39</v>
      </c>
      <c r="K9" s="4">
        <v>15990007</v>
      </c>
      <c r="L9" s="4"/>
      <c r="M9" s="4"/>
      <c r="N9" s="4"/>
      <c r="O9" s="4">
        <v>15990007</v>
      </c>
    </row>
    <row r="10" spans="1:15" x14ac:dyDescent="0.15">
      <c r="A10" s="5">
        <v>13990008</v>
      </c>
      <c r="B10" s="5">
        <v>1</v>
      </c>
      <c r="C10" s="7" t="s">
        <v>144</v>
      </c>
      <c r="D10" s="9"/>
      <c r="E10" s="4">
        <v>9999</v>
      </c>
      <c r="F10" s="4" t="s">
        <v>30</v>
      </c>
      <c r="G10" s="4"/>
      <c r="H10" s="4" t="s">
        <v>960</v>
      </c>
      <c r="I10" s="4" t="s">
        <v>33</v>
      </c>
      <c r="J10" s="4" t="s">
        <v>40</v>
      </c>
      <c r="K10" s="4">
        <v>15990008</v>
      </c>
      <c r="L10" s="4"/>
      <c r="M10" s="4"/>
      <c r="N10" s="4"/>
      <c r="O10" s="4">
        <v>15990008</v>
      </c>
    </row>
    <row r="11" spans="1:15" x14ac:dyDescent="0.15">
      <c r="A11" s="5">
        <v>13990009</v>
      </c>
      <c r="B11" s="5">
        <v>1</v>
      </c>
      <c r="C11" s="7" t="s">
        <v>146</v>
      </c>
      <c r="D11" s="9"/>
      <c r="E11" s="4">
        <v>9999</v>
      </c>
      <c r="F11" s="4" t="s">
        <v>30</v>
      </c>
      <c r="G11" s="4"/>
      <c r="H11" s="4" t="s">
        <v>959</v>
      </c>
      <c r="I11" s="4" t="s">
        <v>33</v>
      </c>
      <c r="J11" s="4" t="s">
        <v>41</v>
      </c>
      <c r="K11" s="4">
        <v>15990009</v>
      </c>
      <c r="L11" s="4"/>
      <c r="M11" s="4"/>
      <c r="N11" s="4"/>
      <c r="O11" s="4">
        <v>15990009</v>
      </c>
    </row>
    <row r="12" spans="1:15" x14ac:dyDescent="0.15">
      <c r="A12" s="5">
        <v>13990010</v>
      </c>
      <c r="B12" s="5">
        <v>1</v>
      </c>
      <c r="C12" s="7" t="s">
        <v>147</v>
      </c>
      <c r="D12" s="9"/>
      <c r="E12" s="4">
        <v>9999</v>
      </c>
      <c r="F12" s="4" t="s">
        <v>30</v>
      </c>
      <c r="G12" s="4"/>
      <c r="H12" s="4" t="s">
        <v>62</v>
      </c>
      <c r="I12" s="4" t="s">
        <v>33</v>
      </c>
      <c r="J12" s="4" t="s">
        <v>36</v>
      </c>
      <c r="K12" s="4">
        <v>15990010</v>
      </c>
      <c r="L12" s="4"/>
      <c r="M12" s="4"/>
      <c r="N12" s="4"/>
      <c r="O12" s="4">
        <v>15990010</v>
      </c>
    </row>
    <row r="13" spans="1:15" x14ac:dyDescent="0.15">
      <c r="A13" s="5">
        <v>13990011</v>
      </c>
      <c r="B13" s="5">
        <v>1</v>
      </c>
      <c r="C13" s="7" t="s">
        <v>148</v>
      </c>
      <c r="D13" s="9"/>
      <c r="E13" s="4">
        <v>9999</v>
      </c>
      <c r="F13" s="4" t="s">
        <v>30</v>
      </c>
      <c r="G13" s="4"/>
      <c r="H13" s="4" t="s">
        <v>62</v>
      </c>
      <c r="I13" s="4" t="s">
        <v>33</v>
      </c>
      <c r="J13" s="4" t="s">
        <v>42</v>
      </c>
      <c r="K13" s="4"/>
      <c r="L13" s="4">
        <v>15990011</v>
      </c>
      <c r="M13" s="4"/>
      <c r="N13" s="4"/>
      <c r="O13" s="4">
        <v>15990011</v>
      </c>
    </row>
    <row r="14" spans="1:15" x14ac:dyDescent="0.15">
      <c r="A14" s="5">
        <v>13990012</v>
      </c>
      <c r="B14" s="5">
        <v>1</v>
      </c>
      <c r="C14" s="7" t="s">
        <v>149</v>
      </c>
      <c r="D14" s="9"/>
      <c r="E14" s="4">
        <v>9999</v>
      </c>
      <c r="F14" s="4" t="s">
        <v>30</v>
      </c>
      <c r="G14" s="4"/>
      <c r="H14" s="4" t="s">
        <v>62</v>
      </c>
      <c r="I14" s="4" t="s">
        <v>33</v>
      </c>
      <c r="J14" s="4" t="s">
        <v>43</v>
      </c>
      <c r="K14" s="4"/>
      <c r="L14" s="4">
        <v>15990012</v>
      </c>
      <c r="M14" s="4"/>
      <c r="N14" s="4"/>
      <c r="O14" s="4">
        <v>15990012</v>
      </c>
    </row>
    <row r="15" spans="1:15" x14ac:dyDescent="0.15">
      <c r="A15" s="5">
        <v>13990013</v>
      </c>
      <c r="B15" s="5">
        <v>1</v>
      </c>
      <c r="C15" s="7" t="s">
        <v>150</v>
      </c>
      <c r="D15" s="9"/>
      <c r="E15" s="4">
        <v>9999</v>
      </c>
      <c r="F15" s="4" t="s">
        <v>30</v>
      </c>
      <c r="G15" s="4"/>
      <c r="H15" s="4" t="s">
        <v>959</v>
      </c>
      <c r="I15" s="4" t="s">
        <v>33</v>
      </c>
      <c r="J15" s="4" t="s">
        <v>44</v>
      </c>
      <c r="K15" s="4"/>
      <c r="L15" s="4">
        <v>15990013</v>
      </c>
      <c r="M15" s="4"/>
      <c r="N15" s="4"/>
      <c r="O15" s="4">
        <v>15990013</v>
      </c>
    </row>
    <row r="16" spans="1:15" x14ac:dyDescent="0.15">
      <c r="A16" s="5">
        <v>13990014</v>
      </c>
      <c r="B16" s="5">
        <v>1</v>
      </c>
      <c r="C16" s="7" t="s">
        <v>151</v>
      </c>
      <c r="D16" s="9"/>
      <c r="E16" s="4">
        <v>9999</v>
      </c>
      <c r="F16" s="4" t="s">
        <v>30</v>
      </c>
      <c r="G16" s="4"/>
      <c r="H16" s="4" t="s">
        <v>62</v>
      </c>
      <c r="I16" s="4" t="s">
        <v>33</v>
      </c>
      <c r="J16" s="4" t="s">
        <v>45</v>
      </c>
      <c r="K16" s="4"/>
      <c r="L16" s="4">
        <v>15990014</v>
      </c>
      <c r="M16" s="4"/>
      <c r="N16" s="4"/>
      <c r="O16" s="4">
        <v>15990014</v>
      </c>
    </row>
    <row r="17" spans="1:15" x14ac:dyDescent="0.15">
      <c r="A17" s="5">
        <v>13990015</v>
      </c>
      <c r="B17" s="5">
        <v>1</v>
      </c>
      <c r="C17" s="7" t="s">
        <v>152</v>
      </c>
      <c r="D17" s="9"/>
      <c r="E17" s="4">
        <v>9999</v>
      </c>
      <c r="F17" s="4" t="s">
        <v>30</v>
      </c>
      <c r="G17" s="4"/>
      <c r="H17" s="4" t="s">
        <v>960</v>
      </c>
      <c r="I17" s="4" t="s">
        <v>33</v>
      </c>
      <c r="J17" s="4" t="s">
        <v>46</v>
      </c>
      <c r="K17" s="4"/>
      <c r="L17" s="4">
        <v>15990015</v>
      </c>
      <c r="M17" s="4"/>
      <c r="N17" s="4"/>
      <c r="O17" s="4">
        <v>15990015</v>
      </c>
    </row>
    <row r="18" spans="1:15" x14ac:dyDescent="0.15">
      <c r="A18" s="5">
        <v>13990016</v>
      </c>
      <c r="B18" s="5">
        <v>1</v>
      </c>
      <c r="C18" s="7" t="s">
        <v>153</v>
      </c>
      <c r="D18" s="9"/>
      <c r="E18" s="4">
        <v>9999</v>
      </c>
      <c r="F18" s="4" t="s">
        <v>30</v>
      </c>
      <c r="G18" s="4"/>
      <c r="H18" s="4" t="s">
        <v>959</v>
      </c>
      <c r="I18" s="4" t="s">
        <v>33</v>
      </c>
      <c r="J18" s="4" t="s">
        <v>47</v>
      </c>
      <c r="K18" s="4"/>
      <c r="L18" s="4">
        <v>15990016</v>
      </c>
      <c r="M18" s="4"/>
      <c r="N18" s="4"/>
      <c r="O18" s="4">
        <v>15990016</v>
      </c>
    </row>
    <row r="19" spans="1:15" x14ac:dyDescent="0.15">
      <c r="A19" s="5">
        <v>13990017</v>
      </c>
      <c r="B19" s="5">
        <v>1</v>
      </c>
      <c r="C19" s="7" t="s">
        <v>154</v>
      </c>
      <c r="D19" s="9"/>
      <c r="E19" s="4">
        <v>9999</v>
      </c>
      <c r="F19" s="4" t="s">
        <v>30</v>
      </c>
      <c r="G19" s="4"/>
      <c r="H19" s="4" t="s">
        <v>62</v>
      </c>
      <c r="I19" s="4" t="s">
        <v>33</v>
      </c>
      <c r="J19" s="4" t="s">
        <v>42</v>
      </c>
      <c r="K19" s="4"/>
      <c r="L19" s="4">
        <v>15990017</v>
      </c>
      <c r="M19" s="4"/>
      <c r="N19" s="4"/>
      <c r="O19" s="4">
        <v>15990017</v>
      </c>
    </row>
    <row r="20" spans="1:15" x14ac:dyDescent="0.15">
      <c r="A20" s="32">
        <v>13990018</v>
      </c>
      <c r="B20" s="32">
        <v>1</v>
      </c>
      <c r="C20" s="33" t="s">
        <v>155</v>
      </c>
      <c r="D20" s="34"/>
      <c r="E20" s="33">
        <v>9999</v>
      </c>
      <c r="F20" s="33" t="s">
        <v>30</v>
      </c>
      <c r="G20" s="33"/>
      <c r="H20" s="4" t="s">
        <v>62</v>
      </c>
      <c r="I20" s="33" t="s">
        <v>33</v>
      </c>
      <c r="J20" s="33" t="s">
        <v>48</v>
      </c>
      <c r="K20" s="4"/>
      <c r="L20" s="33">
        <v>15990018</v>
      </c>
      <c r="M20" s="33"/>
      <c r="N20" s="33"/>
      <c r="O20" s="33">
        <v>15990018</v>
      </c>
    </row>
    <row r="21" spans="1:15" x14ac:dyDescent="0.15">
      <c r="A21" s="5">
        <v>13990019</v>
      </c>
      <c r="B21" s="5">
        <v>1</v>
      </c>
      <c r="C21" s="7" t="s">
        <v>156</v>
      </c>
      <c r="D21" s="9"/>
      <c r="E21" s="4">
        <v>9999</v>
      </c>
      <c r="F21" s="4" t="s">
        <v>30</v>
      </c>
      <c r="G21" s="4"/>
      <c r="H21" s="4" t="s">
        <v>62</v>
      </c>
      <c r="I21" s="4" t="s">
        <v>33</v>
      </c>
      <c r="J21" s="4" t="s">
        <v>45</v>
      </c>
      <c r="K21" s="4"/>
      <c r="L21" s="4">
        <v>15990019</v>
      </c>
      <c r="M21" s="4"/>
      <c r="N21" s="4"/>
      <c r="O21" s="4">
        <v>15990019</v>
      </c>
    </row>
    <row r="22" spans="1:15" x14ac:dyDescent="0.15">
      <c r="A22" s="5">
        <v>13990020</v>
      </c>
      <c r="B22" s="5">
        <v>1</v>
      </c>
      <c r="C22" s="7" t="s">
        <v>157</v>
      </c>
      <c r="D22" s="9"/>
      <c r="E22" s="4">
        <v>9999</v>
      </c>
      <c r="F22" s="4" t="s">
        <v>30</v>
      </c>
      <c r="G22" s="4"/>
      <c r="H22" s="4" t="s">
        <v>960</v>
      </c>
      <c r="I22" s="4" t="s">
        <v>33</v>
      </c>
      <c r="J22" s="4" t="s">
        <v>49</v>
      </c>
      <c r="K22" s="4"/>
      <c r="L22" s="4">
        <v>15990020</v>
      </c>
      <c r="M22" s="4"/>
      <c r="N22" s="4"/>
      <c r="O22" s="4">
        <v>15990020</v>
      </c>
    </row>
    <row r="23" spans="1:15" x14ac:dyDescent="0.15">
      <c r="A23" s="5">
        <v>13990021</v>
      </c>
      <c r="B23" s="5">
        <v>1</v>
      </c>
      <c r="C23" s="7" t="s">
        <v>158</v>
      </c>
      <c r="D23" s="9"/>
      <c r="E23" s="4">
        <v>9999</v>
      </c>
      <c r="F23" s="4" t="s">
        <v>30</v>
      </c>
      <c r="G23" s="4"/>
      <c r="H23" s="4" t="s">
        <v>62</v>
      </c>
      <c r="I23" s="4" t="s">
        <v>33</v>
      </c>
      <c r="J23" s="4" t="s">
        <v>50</v>
      </c>
      <c r="K23" s="4"/>
      <c r="L23" s="4">
        <v>15990021</v>
      </c>
      <c r="M23" s="4"/>
      <c r="N23" s="4"/>
      <c r="O23" s="4">
        <v>15990021</v>
      </c>
    </row>
    <row r="24" spans="1:15" x14ac:dyDescent="0.15">
      <c r="A24" s="5">
        <v>13990022</v>
      </c>
      <c r="B24" s="5">
        <v>1</v>
      </c>
      <c r="C24" s="7" t="s">
        <v>159</v>
      </c>
      <c r="D24" s="9"/>
      <c r="E24" s="4">
        <v>9999</v>
      </c>
      <c r="F24" s="4" t="s">
        <v>30</v>
      </c>
      <c r="G24" s="4"/>
      <c r="H24" s="4" t="s">
        <v>960</v>
      </c>
      <c r="I24" s="4" t="s">
        <v>33</v>
      </c>
      <c r="J24" s="4" t="s">
        <v>51</v>
      </c>
      <c r="K24" s="4"/>
      <c r="L24" s="4">
        <v>15990022</v>
      </c>
      <c r="M24" s="4"/>
      <c r="N24" s="4"/>
      <c r="O24" s="4">
        <v>15990022</v>
      </c>
    </row>
    <row r="25" spans="1:15" x14ac:dyDescent="0.15">
      <c r="A25" s="5">
        <v>13990023</v>
      </c>
      <c r="B25" s="5">
        <v>1</v>
      </c>
      <c r="C25" s="7" t="s">
        <v>216</v>
      </c>
      <c r="D25" s="9"/>
      <c r="E25" s="4">
        <v>9999</v>
      </c>
      <c r="F25" s="4" t="s">
        <v>30</v>
      </c>
      <c r="G25" s="4"/>
      <c r="H25" s="4" t="s">
        <v>963</v>
      </c>
      <c r="I25" s="4" t="s">
        <v>33</v>
      </c>
      <c r="J25" s="4" t="s">
        <v>675</v>
      </c>
      <c r="K25" s="4"/>
      <c r="L25" s="4">
        <v>15990023</v>
      </c>
      <c r="M25" s="4"/>
      <c r="N25" s="4"/>
      <c r="O25" s="4">
        <v>15990023</v>
      </c>
    </row>
    <row r="26" spans="1:15" x14ac:dyDescent="0.15">
      <c r="A26" s="5">
        <v>13990024</v>
      </c>
      <c r="B26" s="5">
        <v>1</v>
      </c>
      <c r="C26" s="7" t="s">
        <v>160</v>
      </c>
      <c r="D26" s="9"/>
      <c r="E26" s="4">
        <v>9999</v>
      </c>
      <c r="F26" s="4" t="s">
        <v>30</v>
      </c>
      <c r="G26" s="4"/>
      <c r="H26" s="4" t="s">
        <v>62</v>
      </c>
      <c r="I26" s="4" t="s">
        <v>33</v>
      </c>
      <c r="J26" s="4" t="s">
        <v>52</v>
      </c>
      <c r="K26" s="4"/>
      <c r="L26" s="4">
        <v>15990024</v>
      </c>
      <c r="M26" s="4"/>
      <c r="N26" s="4"/>
      <c r="O26" s="4">
        <v>15990024</v>
      </c>
    </row>
    <row r="27" spans="1:15" x14ac:dyDescent="0.15">
      <c r="A27" s="5">
        <v>13990025</v>
      </c>
      <c r="B27" s="5">
        <v>1</v>
      </c>
      <c r="C27" s="7" t="s">
        <v>717</v>
      </c>
      <c r="D27" s="9"/>
      <c r="E27" s="4">
        <v>9999</v>
      </c>
      <c r="F27" s="4" t="s">
        <v>30</v>
      </c>
      <c r="G27" s="4"/>
      <c r="H27" s="14"/>
      <c r="I27" s="4" t="s">
        <v>53</v>
      </c>
      <c r="J27" s="4">
        <v>16990001</v>
      </c>
      <c r="K27" s="4"/>
      <c r="L27" s="4"/>
      <c r="M27" s="4"/>
      <c r="N27" s="4"/>
      <c r="O27" s="4">
        <v>16990001</v>
      </c>
    </row>
    <row r="28" spans="1:15" x14ac:dyDescent="0.15">
      <c r="A28" s="5">
        <v>13990026</v>
      </c>
      <c r="B28" s="5">
        <v>1</v>
      </c>
      <c r="C28" s="7" t="s">
        <v>718</v>
      </c>
      <c r="D28" s="9"/>
      <c r="E28" s="4">
        <v>9999</v>
      </c>
      <c r="F28" s="4" t="s">
        <v>30</v>
      </c>
      <c r="G28" s="4"/>
      <c r="H28" s="14"/>
      <c r="I28" s="4" t="s">
        <v>53</v>
      </c>
      <c r="J28" s="4">
        <v>16990002</v>
      </c>
      <c r="K28" s="4"/>
      <c r="L28" s="4"/>
      <c r="M28" s="4"/>
      <c r="N28" s="4"/>
      <c r="O28" s="4">
        <v>16990002</v>
      </c>
    </row>
    <row r="29" spans="1:15" x14ac:dyDescent="0.15">
      <c r="A29" s="5">
        <v>13990027</v>
      </c>
      <c r="B29" s="5">
        <v>1</v>
      </c>
      <c r="C29" s="7" t="s">
        <v>720</v>
      </c>
      <c r="D29" s="9"/>
      <c r="E29" s="4">
        <v>9999</v>
      </c>
      <c r="F29" s="4" t="s">
        <v>30</v>
      </c>
      <c r="G29" s="4"/>
      <c r="H29" s="14"/>
      <c r="I29" s="4" t="s">
        <v>53</v>
      </c>
      <c r="J29" s="4">
        <v>16990003</v>
      </c>
      <c r="K29" s="4"/>
      <c r="L29" s="4"/>
      <c r="M29" s="4"/>
      <c r="N29" s="4"/>
      <c r="O29" s="4">
        <v>16990003</v>
      </c>
    </row>
    <row r="30" spans="1:15" x14ac:dyDescent="0.15">
      <c r="A30" s="5">
        <v>13990028</v>
      </c>
      <c r="B30" s="5">
        <v>1</v>
      </c>
      <c r="C30" s="7" t="s">
        <v>719</v>
      </c>
      <c r="D30" s="9"/>
      <c r="E30" s="4">
        <v>9999</v>
      </c>
      <c r="F30" s="4" t="s">
        <v>30</v>
      </c>
      <c r="G30" s="4"/>
      <c r="H30" s="14"/>
      <c r="I30" s="4" t="s">
        <v>53</v>
      </c>
      <c r="J30" s="4">
        <v>16990004</v>
      </c>
      <c r="K30" s="4"/>
      <c r="L30" s="4"/>
      <c r="M30" s="4"/>
      <c r="N30" s="4"/>
      <c r="O30" s="4">
        <v>16990004</v>
      </c>
    </row>
    <row r="31" spans="1:15" x14ac:dyDescent="0.15">
      <c r="A31" s="5">
        <v>13990029</v>
      </c>
      <c r="B31" s="5">
        <v>1</v>
      </c>
      <c r="C31" s="7" t="s">
        <v>731</v>
      </c>
      <c r="D31" s="9"/>
      <c r="E31" s="4">
        <v>9999</v>
      </c>
      <c r="F31" s="4" t="s">
        <v>30</v>
      </c>
      <c r="G31" s="4"/>
      <c r="H31" s="14"/>
      <c r="I31" s="4" t="s">
        <v>53</v>
      </c>
      <c r="J31" s="4">
        <v>16990005</v>
      </c>
      <c r="K31" s="4"/>
      <c r="L31" s="4"/>
      <c r="M31" s="4"/>
      <c r="N31" s="4"/>
      <c r="O31" s="4">
        <v>16990005</v>
      </c>
    </row>
    <row r="32" spans="1:15" x14ac:dyDescent="0.15">
      <c r="A32" s="5">
        <v>13990030</v>
      </c>
      <c r="B32" s="5">
        <v>1</v>
      </c>
      <c r="C32" s="7" t="s">
        <v>728</v>
      </c>
      <c r="D32" s="9"/>
      <c r="E32" s="4">
        <v>9999</v>
      </c>
      <c r="F32" s="4" t="s">
        <v>30</v>
      </c>
      <c r="G32" s="4"/>
      <c r="H32" s="14"/>
      <c r="I32" s="4" t="s">
        <v>53</v>
      </c>
      <c r="J32" s="4">
        <v>16990006</v>
      </c>
      <c r="K32" s="4"/>
      <c r="L32" s="4"/>
      <c r="M32" s="4"/>
      <c r="N32" s="4"/>
      <c r="O32" s="4">
        <v>16990006</v>
      </c>
    </row>
    <row r="33" spans="1:15" x14ac:dyDescent="0.15">
      <c r="A33" s="5">
        <v>13990031</v>
      </c>
      <c r="B33" s="5">
        <v>1</v>
      </c>
      <c r="C33" s="7" t="s">
        <v>735</v>
      </c>
      <c r="D33" s="9"/>
      <c r="E33" s="4">
        <v>9999</v>
      </c>
      <c r="F33" s="4" t="s">
        <v>30</v>
      </c>
      <c r="G33" s="4"/>
      <c r="H33" s="14"/>
      <c r="I33" s="4" t="s">
        <v>53</v>
      </c>
      <c r="J33" s="4">
        <v>16990007</v>
      </c>
      <c r="K33" s="4"/>
      <c r="L33" s="4"/>
      <c r="M33" s="4"/>
      <c r="N33" s="4"/>
      <c r="O33" s="4">
        <v>16990007</v>
      </c>
    </row>
    <row r="34" spans="1:15" x14ac:dyDescent="0.15">
      <c r="A34" s="5">
        <v>13990032</v>
      </c>
      <c r="B34" s="5">
        <v>1</v>
      </c>
      <c r="C34" s="7" t="s">
        <v>741</v>
      </c>
      <c r="D34" s="9"/>
      <c r="E34" s="4">
        <v>9999</v>
      </c>
      <c r="F34" s="4" t="s">
        <v>30</v>
      </c>
      <c r="G34" s="4"/>
      <c r="H34" s="14"/>
      <c r="I34" s="4" t="s">
        <v>53</v>
      </c>
      <c r="J34" s="4">
        <v>16990008</v>
      </c>
      <c r="K34" s="4"/>
      <c r="L34" s="4"/>
      <c r="M34" s="4"/>
      <c r="N34" s="4"/>
      <c r="O34" s="4">
        <v>16990008</v>
      </c>
    </row>
    <row r="35" spans="1:15" x14ac:dyDescent="0.15">
      <c r="A35" s="5">
        <v>13990033</v>
      </c>
      <c r="B35" s="5">
        <v>1</v>
      </c>
      <c r="C35" s="7" t="s">
        <v>721</v>
      </c>
      <c r="D35" s="9"/>
      <c r="E35" s="4">
        <v>9999</v>
      </c>
      <c r="F35" s="4" t="s">
        <v>30</v>
      </c>
      <c r="G35" s="4"/>
      <c r="H35" s="14"/>
      <c r="I35" s="4" t="s">
        <v>63</v>
      </c>
      <c r="J35" s="4">
        <v>1</v>
      </c>
      <c r="K35" s="4">
        <v>12990001</v>
      </c>
      <c r="L35" s="4"/>
      <c r="M35" s="4"/>
      <c r="N35" s="4"/>
      <c r="O35" s="4">
        <v>12990001</v>
      </c>
    </row>
    <row r="36" spans="1:15" x14ac:dyDescent="0.15">
      <c r="A36" s="5">
        <v>13990034</v>
      </c>
      <c r="B36" s="5">
        <v>1</v>
      </c>
      <c r="C36" s="7" t="s">
        <v>732</v>
      </c>
      <c r="D36" s="9"/>
      <c r="E36" s="4">
        <v>1.1000000000000001</v>
      </c>
      <c r="F36" s="4" t="s">
        <v>30</v>
      </c>
      <c r="G36" s="4"/>
      <c r="H36" s="4" t="s">
        <v>62</v>
      </c>
      <c r="I36" s="4" t="s">
        <v>33</v>
      </c>
      <c r="J36" s="4" t="s">
        <v>66</v>
      </c>
      <c r="K36" s="4"/>
      <c r="L36" s="4">
        <v>15990033</v>
      </c>
      <c r="M36" s="4"/>
      <c r="N36" s="4"/>
      <c r="O36" s="4">
        <v>15990033</v>
      </c>
    </row>
    <row r="37" spans="1:15" x14ac:dyDescent="0.15">
      <c r="A37" s="5">
        <v>13990035</v>
      </c>
      <c r="B37" s="5">
        <v>1</v>
      </c>
      <c r="C37" s="7" t="s">
        <v>722</v>
      </c>
      <c r="D37" s="9"/>
      <c r="E37" s="4">
        <v>9999</v>
      </c>
      <c r="F37" s="4" t="s">
        <v>30</v>
      </c>
      <c r="G37" s="4"/>
      <c r="H37" s="14"/>
      <c r="I37" s="4" t="s">
        <v>63</v>
      </c>
      <c r="J37" s="4">
        <v>1</v>
      </c>
      <c r="K37" s="4">
        <v>12990002</v>
      </c>
      <c r="L37" s="4"/>
      <c r="M37" s="4"/>
      <c r="N37" s="4"/>
      <c r="O37" s="4">
        <v>12990002</v>
      </c>
    </row>
    <row r="38" spans="1:15" x14ac:dyDescent="0.15">
      <c r="A38" s="5">
        <v>13990036</v>
      </c>
      <c r="B38" s="5">
        <v>1</v>
      </c>
      <c r="C38" s="7" t="s">
        <v>733</v>
      </c>
      <c r="D38" s="9"/>
      <c r="E38" s="4">
        <v>1.1000000000000001</v>
      </c>
      <c r="F38" s="4" t="s">
        <v>30</v>
      </c>
      <c r="G38" s="4"/>
      <c r="H38" s="4" t="s">
        <v>62</v>
      </c>
      <c r="I38" s="4" t="s">
        <v>33</v>
      </c>
      <c r="J38" s="4" t="s">
        <v>56</v>
      </c>
      <c r="K38" s="4"/>
      <c r="L38" s="4">
        <v>15990034</v>
      </c>
      <c r="M38" s="4"/>
      <c r="N38" s="4"/>
      <c r="O38" s="4">
        <v>15990034</v>
      </c>
    </row>
    <row r="39" spans="1:15" x14ac:dyDescent="0.15">
      <c r="A39" s="5">
        <v>13990037</v>
      </c>
      <c r="B39" s="5">
        <v>1</v>
      </c>
      <c r="C39" s="7" t="s">
        <v>726</v>
      </c>
      <c r="D39" s="9"/>
      <c r="E39" s="4">
        <v>9999</v>
      </c>
      <c r="F39" s="4" t="s">
        <v>30</v>
      </c>
      <c r="G39" s="4"/>
      <c r="H39" s="14"/>
      <c r="I39" s="4" t="s">
        <v>63</v>
      </c>
      <c r="J39" s="4">
        <v>1</v>
      </c>
      <c r="K39" s="4">
        <v>12990003</v>
      </c>
      <c r="L39" s="4"/>
      <c r="M39" s="4"/>
      <c r="N39" s="4"/>
      <c r="O39" s="4">
        <v>12990003</v>
      </c>
    </row>
    <row r="40" spans="1:15" x14ac:dyDescent="0.15">
      <c r="A40" s="5">
        <v>13990038</v>
      </c>
      <c r="B40" s="5">
        <v>1</v>
      </c>
      <c r="C40" s="7" t="s">
        <v>729</v>
      </c>
      <c r="D40" s="9"/>
      <c r="E40" s="4">
        <v>1.1000000000000001</v>
      </c>
      <c r="F40" s="4" t="s">
        <v>30</v>
      </c>
      <c r="G40" s="4"/>
      <c r="H40" s="4" t="s">
        <v>62</v>
      </c>
      <c r="I40" s="4" t="s">
        <v>33</v>
      </c>
      <c r="J40" s="4" t="s">
        <v>66</v>
      </c>
      <c r="K40" s="4"/>
      <c r="L40" s="4">
        <v>15990035</v>
      </c>
      <c r="M40" s="4"/>
      <c r="N40" s="4"/>
      <c r="O40" s="4">
        <v>15990035</v>
      </c>
    </row>
    <row r="41" spans="1:15" x14ac:dyDescent="0.15">
      <c r="A41" s="5">
        <v>13990039</v>
      </c>
      <c r="B41" s="5">
        <v>1</v>
      </c>
      <c r="C41" s="7" t="s">
        <v>727</v>
      </c>
      <c r="D41" s="9"/>
      <c r="E41" s="4">
        <v>9999</v>
      </c>
      <c r="F41" s="4" t="s">
        <v>30</v>
      </c>
      <c r="G41" s="4"/>
      <c r="H41" s="14"/>
      <c r="I41" s="4" t="s">
        <v>63</v>
      </c>
      <c r="J41" s="4">
        <v>1</v>
      </c>
      <c r="K41" s="4">
        <v>12990004</v>
      </c>
      <c r="L41" s="4"/>
      <c r="M41" s="4"/>
      <c r="N41" s="4"/>
      <c r="O41" s="4">
        <v>12990004</v>
      </c>
    </row>
    <row r="42" spans="1:15" x14ac:dyDescent="0.15">
      <c r="A42" s="5">
        <v>13990040</v>
      </c>
      <c r="B42" s="5">
        <v>1</v>
      </c>
      <c r="C42" s="7" t="s">
        <v>730</v>
      </c>
      <c r="D42" s="9"/>
      <c r="E42" s="4">
        <v>1.1000000000000001</v>
      </c>
      <c r="F42" s="4" t="s">
        <v>30</v>
      </c>
      <c r="G42" s="4"/>
      <c r="H42" s="4" t="s">
        <v>62</v>
      </c>
      <c r="I42" s="4" t="s">
        <v>33</v>
      </c>
      <c r="J42" s="4" t="s">
        <v>56</v>
      </c>
      <c r="K42" s="4"/>
      <c r="L42" s="4">
        <v>15990036</v>
      </c>
      <c r="M42" s="4"/>
      <c r="N42" s="4"/>
      <c r="O42" s="4">
        <v>15990036</v>
      </c>
    </row>
    <row r="43" spans="1:15" x14ac:dyDescent="0.15">
      <c r="A43" s="5">
        <v>13990041</v>
      </c>
      <c r="B43" s="5">
        <v>1</v>
      </c>
      <c r="C43" s="7" t="s">
        <v>725</v>
      </c>
      <c r="D43" s="9"/>
      <c r="E43" s="4">
        <v>9999</v>
      </c>
      <c r="F43" s="4" t="s">
        <v>30</v>
      </c>
      <c r="G43" s="4"/>
      <c r="H43" s="14"/>
      <c r="I43" s="4" t="s">
        <v>63</v>
      </c>
      <c r="J43" s="4">
        <v>1</v>
      </c>
      <c r="K43" s="4">
        <v>12990005</v>
      </c>
      <c r="L43" s="4"/>
      <c r="M43" s="4"/>
      <c r="N43" s="4"/>
      <c r="O43" s="4">
        <v>12990005</v>
      </c>
    </row>
    <row r="44" spans="1:15" x14ac:dyDescent="0.15">
      <c r="A44" s="5">
        <v>13990042</v>
      </c>
      <c r="B44" s="5">
        <v>1</v>
      </c>
      <c r="C44" s="7" t="s">
        <v>738</v>
      </c>
      <c r="D44" s="9"/>
      <c r="E44" s="4">
        <v>1.1000000000000001</v>
      </c>
      <c r="F44" s="4" t="s">
        <v>30</v>
      </c>
      <c r="G44" s="4"/>
      <c r="H44" s="4" t="s">
        <v>62</v>
      </c>
      <c r="I44" s="4" t="s">
        <v>33</v>
      </c>
      <c r="J44" s="4" t="s">
        <v>66</v>
      </c>
      <c r="K44" s="4"/>
      <c r="L44" s="4">
        <v>15990037</v>
      </c>
      <c r="M44" s="4"/>
      <c r="N44" s="4"/>
      <c r="O44" s="4">
        <v>15990037</v>
      </c>
    </row>
    <row r="45" spans="1:15" x14ac:dyDescent="0.15">
      <c r="A45" s="5">
        <v>13990043</v>
      </c>
      <c r="B45" s="5">
        <v>1</v>
      </c>
      <c r="C45" s="7" t="s">
        <v>736</v>
      </c>
      <c r="D45" s="9"/>
      <c r="E45" s="4">
        <v>9999</v>
      </c>
      <c r="F45" s="4" t="s">
        <v>30</v>
      </c>
      <c r="G45" s="4"/>
      <c r="H45" s="14"/>
      <c r="I45" s="4" t="s">
        <v>63</v>
      </c>
      <c r="J45" s="4">
        <v>1</v>
      </c>
      <c r="K45" s="4">
        <v>12990006</v>
      </c>
      <c r="L45" s="4"/>
      <c r="M45" s="4"/>
      <c r="N45" s="4"/>
      <c r="O45" s="4">
        <v>12990006</v>
      </c>
    </row>
    <row r="46" spans="1:15" x14ac:dyDescent="0.15">
      <c r="A46" s="5">
        <v>13990044</v>
      </c>
      <c r="B46" s="5">
        <v>1</v>
      </c>
      <c r="C46" s="7" t="s">
        <v>740</v>
      </c>
      <c r="D46" s="9"/>
      <c r="E46" s="4">
        <v>1.1000000000000001</v>
      </c>
      <c r="F46" s="4" t="s">
        <v>30</v>
      </c>
      <c r="G46" s="4"/>
      <c r="H46" s="4" t="s">
        <v>62</v>
      </c>
      <c r="I46" s="4" t="s">
        <v>33</v>
      </c>
      <c r="J46" s="4" t="s">
        <v>56</v>
      </c>
      <c r="K46" s="4"/>
      <c r="L46" s="4">
        <v>15990038</v>
      </c>
      <c r="M46" s="4"/>
      <c r="N46" s="4"/>
      <c r="O46" s="4">
        <v>15990038</v>
      </c>
    </row>
    <row r="47" spans="1:15" x14ac:dyDescent="0.15">
      <c r="A47" s="5">
        <v>13990045</v>
      </c>
      <c r="B47" s="5">
        <v>1</v>
      </c>
      <c r="C47" s="7" t="s">
        <v>723</v>
      </c>
      <c r="D47" s="9"/>
      <c r="E47" s="4">
        <v>9999</v>
      </c>
      <c r="F47" s="4" t="s">
        <v>30</v>
      </c>
      <c r="G47" s="4"/>
      <c r="H47" s="14"/>
      <c r="I47" s="4" t="s">
        <v>63</v>
      </c>
      <c r="J47" s="4">
        <v>1</v>
      </c>
      <c r="K47" s="4">
        <v>12990007</v>
      </c>
      <c r="L47" s="4"/>
      <c r="M47" s="4"/>
      <c r="N47" s="4"/>
      <c r="O47" s="4">
        <v>12990007</v>
      </c>
    </row>
    <row r="48" spans="1:15" x14ac:dyDescent="0.15">
      <c r="A48" s="5">
        <v>13990046</v>
      </c>
      <c r="B48" s="5">
        <v>1</v>
      </c>
      <c r="C48" s="7" t="s">
        <v>742</v>
      </c>
      <c r="D48" s="9"/>
      <c r="E48" s="4">
        <v>1.1000000000000001</v>
      </c>
      <c r="F48" s="4" t="s">
        <v>30</v>
      </c>
      <c r="G48" s="4"/>
      <c r="H48" s="4" t="s">
        <v>62</v>
      </c>
      <c r="I48" s="4" t="s">
        <v>33</v>
      </c>
      <c r="J48" s="4" t="s">
        <v>66</v>
      </c>
      <c r="K48" s="4"/>
      <c r="L48" s="4">
        <v>15990039</v>
      </c>
      <c r="M48" s="4"/>
      <c r="N48" s="4"/>
      <c r="O48" s="4">
        <v>15990039</v>
      </c>
    </row>
    <row r="49" spans="1:15" x14ac:dyDescent="0.15">
      <c r="A49" s="5">
        <v>13990047</v>
      </c>
      <c r="B49" s="5">
        <v>1</v>
      </c>
      <c r="C49" s="7" t="s">
        <v>724</v>
      </c>
      <c r="D49" s="9"/>
      <c r="E49" s="4">
        <v>9999</v>
      </c>
      <c r="F49" s="4" t="s">
        <v>30</v>
      </c>
      <c r="G49" s="4"/>
      <c r="H49" s="14"/>
      <c r="I49" s="4" t="s">
        <v>63</v>
      </c>
      <c r="J49" s="4">
        <v>1</v>
      </c>
      <c r="K49" s="4">
        <v>12990008</v>
      </c>
      <c r="L49" s="4"/>
      <c r="M49" s="4"/>
      <c r="N49" s="4"/>
      <c r="O49" s="4">
        <v>12990008</v>
      </c>
    </row>
    <row r="50" spans="1:15" x14ac:dyDescent="0.15">
      <c r="A50" s="5">
        <v>13990048</v>
      </c>
      <c r="B50" s="5">
        <v>1</v>
      </c>
      <c r="C50" s="7" t="s">
        <v>743</v>
      </c>
      <c r="D50" s="9"/>
      <c r="E50" s="4">
        <v>1.1000000000000001</v>
      </c>
      <c r="F50" s="4" t="s">
        <v>30</v>
      </c>
      <c r="G50" s="4"/>
      <c r="H50" s="4" t="s">
        <v>62</v>
      </c>
      <c r="I50" s="4" t="s">
        <v>33</v>
      </c>
      <c r="J50" s="4" t="s">
        <v>56</v>
      </c>
      <c r="K50" s="4"/>
      <c r="L50" s="4">
        <v>15990040</v>
      </c>
      <c r="M50" s="4"/>
      <c r="N50" s="4"/>
      <c r="O50" s="4">
        <v>15990040</v>
      </c>
    </row>
    <row r="51" spans="1:15" x14ac:dyDescent="0.15">
      <c r="A51" s="5">
        <v>13990049</v>
      </c>
      <c r="B51" s="5">
        <v>1</v>
      </c>
      <c r="C51" s="7" t="s">
        <v>161</v>
      </c>
      <c r="D51" s="9"/>
      <c r="E51" s="4">
        <v>9999</v>
      </c>
      <c r="F51" s="4" t="s">
        <v>30</v>
      </c>
      <c r="G51" s="4"/>
      <c r="H51" s="14"/>
      <c r="I51" s="4" t="s">
        <v>63</v>
      </c>
      <c r="J51" s="4">
        <v>1</v>
      </c>
      <c r="K51" s="4">
        <v>12990009</v>
      </c>
      <c r="L51" s="4"/>
      <c r="M51" s="4"/>
      <c r="N51" s="4" t="s">
        <v>951</v>
      </c>
      <c r="O51" s="4">
        <v>12990009</v>
      </c>
    </row>
    <row r="52" spans="1:15" x14ac:dyDescent="0.15">
      <c r="A52" s="5">
        <v>13990050</v>
      </c>
      <c r="B52" s="5">
        <v>1</v>
      </c>
      <c r="C52" s="7" t="s">
        <v>188</v>
      </c>
      <c r="D52" s="9"/>
      <c r="E52" s="4">
        <v>1.1000000000000001</v>
      </c>
      <c r="F52" s="4" t="s">
        <v>30</v>
      </c>
      <c r="G52" s="4"/>
      <c r="H52" s="14"/>
      <c r="I52" s="4" t="s">
        <v>67</v>
      </c>
      <c r="J52" s="4">
        <v>16990009</v>
      </c>
      <c r="K52" s="4"/>
      <c r="L52" s="4"/>
      <c r="M52" s="4"/>
      <c r="N52" s="4"/>
      <c r="O52" s="4">
        <v>16990009</v>
      </c>
    </row>
    <row r="53" spans="1:15" x14ac:dyDescent="0.15">
      <c r="A53" s="5">
        <v>13990051</v>
      </c>
      <c r="B53" s="5">
        <v>1</v>
      </c>
      <c r="C53" s="7" t="s">
        <v>165</v>
      </c>
      <c r="D53" s="9"/>
      <c r="E53" s="4">
        <v>9999</v>
      </c>
      <c r="F53" s="4" t="s">
        <v>30</v>
      </c>
      <c r="G53" s="4"/>
      <c r="H53" s="14"/>
      <c r="I53" s="4" t="s">
        <v>63</v>
      </c>
      <c r="J53" s="4">
        <v>1</v>
      </c>
      <c r="K53" s="4">
        <v>12990010</v>
      </c>
      <c r="L53" s="4"/>
      <c r="M53" s="4"/>
      <c r="N53" s="4" t="s">
        <v>950</v>
      </c>
      <c r="O53" s="4">
        <v>12990010</v>
      </c>
    </row>
    <row r="54" spans="1:15" x14ac:dyDescent="0.15">
      <c r="A54" s="5">
        <v>13990052</v>
      </c>
      <c r="B54" s="5">
        <v>1</v>
      </c>
      <c r="C54" s="7" t="s">
        <v>190</v>
      </c>
      <c r="D54" s="9"/>
      <c r="E54" s="4">
        <v>1.1000000000000001</v>
      </c>
      <c r="F54" s="4" t="s">
        <v>30</v>
      </c>
      <c r="G54" s="4"/>
      <c r="H54" s="4" t="s">
        <v>62</v>
      </c>
      <c r="I54" s="4" t="s">
        <v>33</v>
      </c>
      <c r="J54" s="4" t="s">
        <v>68</v>
      </c>
      <c r="L54" s="4">
        <v>15990042</v>
      </c>
      <c r="M54" s="4"/>
      <c r="N54" s="4"/>
      <c r="O54" s="4">
        <v>15990042</v>
      </c>
    </row>
    <row r="55" spans="1:15" x14ac:dyDescent="0.15">
      <c r="A55" s="5">
        <v>13990053</v>
      </c>
      <c r="B55" s="5">
        <v>1</v>
      </c>
      <c r="C55" s="7" t="s">
        <v>162</v>
      </c>
      <c r="D55" s="9"/>
      <c r="E55" s="4">
        <v>9999</v>
      </c>
      <c r="F55" s="4" t="s">
        <v>30</v>
      </c>
      <c r="G55" s="4"/>
      <c r="H55" s="14"/>
      <c r="I55" s="4" t="s">
        <v>63</v>
      </c>
      <c r="J55" s="4">
        <v>1</v>
      </c>
      <c r="K55" s="4">
        <v>12990011</v>
      </c>
      <c r="L55" s="4"/>
      <c r="M55" s="4"/>
      <c r="N55" s="18" t="s">
        <v>243</v>
      </c>
      <c r="O55" s="4">
        <v>12990011</v>
      </c>
    </row>
    <row r="56" spans="1:15" x14ac:dyDescent="0.15">
      <c r="A56" s="5">
        <v>13990054</v>
      </c>
      <c r="B56" s="5">
        <v>1</v>
      </c>
      <c r="C56" s="7" t="s">
        <v>185</v>
      </c>
      <c r="D56" s="9"/>
      <c r="E56" s="4">
        <v>1.1000000000000001</v>
      </c>
      <c r="F56" s="4" t="s">
        <v>30</v>
      </c>
      <c r="G56" s="4"/>
      <c r="H56" s="4" t="s">
        <v>62</v>
      </c>
      <c r="I56" s="4" t="s">
        <v>33</v>
      </c>
      <c r="J56" s="4" t="s">
        <v>69</v>
      </c>
      <c r="K56" s="4">
        <v>15990043</v>
      </c>
      <c r="M56" s="4"/>
      <c r="N56" s="4"/>
      <c r="O56" s="4">
        <v>15990043</v>
      </c>
    </row>
    <row r="57" spans="1:15" x14ac:dyDescent="0.15">
      <c r="A57" s="5">
        <v>13990055</v>
      </c>
      <c r="B57" s="5">
        <v>1</v>
      </c>
      <c r="C57" s="7" t="s">
        <v>162</v>
      </c>
      <c r="D57" s="9"/>
      <c r="E57" s="4">
        <v>9999</v>
      </c>
      <c r="F57" s="4" t="s">
        <v>30</v>
      </c>
      <c r="G57" s="4"/>
      <c r="H57" s="14"/>
      <c r="I57" s="4" t="s">
        <v>63</v>
      </c>
      <c r="J57" s="4">
        <v>1</v>
      </c>
      <c r="K57" s="4">
        <v>12990012</v>
      </c>
      <c r="L57" s="4"/>
      <c r="M57" s="4"/>
      <c r="N57" s="4"/>
      <c r="O57" s="4">
        <v>12990012</v>
      </c>
    </row>
    <row r="58" spans="1:15" x14ac:dyDescent="0.15">
      <c r="A58" s="5">
        <v>13990056</v>
      </c>
      <c r="B58" s="5">
        <v>1</v>
      </c>
      <c r="C58" s="7" t="s">
        <v>186</v>
      </c>
      <c r="D58" s="9"/>
      <c r="E58" s="4">
        <v>1.1000000000000001</v>
      </c>
      <c r="F58" s="4" t="s">
        <v>30</v>
      </c>
      <c r="G58" s="4"/>
      <c r="H58" s="4" t="s">
        <v>961</v>
      </c>
      <c r="I58" s="4" t="s">
        <v>64</v>
      </c>
      <c r="J58" s="4" t="s">
        <v>70</v>
      </c>
      <c r="K58" s="4">
        <v>15990044</v>
      </c>
      <c r="M58" s="4"/>
      <c r="N58" s="4"/>
      <c r="O58" s="4">
        <v>15990044</v>
      </c>
    </row>
    <row r="59" spans="1:15" x14ac:dyDescent="0.15">
      <c r="A59" s="5">
        <v>13990057</v>
      </c>
      <c r="B59" s="5">
        <v>1</v>
      </c>
      <c r="C59" s="7" t="s">
        <v>187</v>
      </c>
      <c r="D59" s="9"/>
      <c r="E59" s="4">
        <v>9999</v>
      </c>
      <c r="F59" s="4" t="s">
        <v>30</v>
      </c>
      <c r="G59" s="4"/>
      <c r="H59" s="14"/>
      <c r="I59" s="4" t="s">
        <v>63</v>
      </c>
      <c r="J59" s="4">
        <v>1</v>
      </c>
      <c r="K59" s="4">
        <v>12990013</v>
      </c>
      <c r="L59" s="4"/>
      <c r="M59" s="4"/>
      <c r="N59" s="18" t="s">
        <v>244</v>
      </c>
      <c r="O59" s="4">
        <v>12990013</v>
      </c>
    </row>
    <row r="60" spans="1:15" x14ac:dyDescent="0.15">
      <c r="A60" s="5">
        <v>13990058</v>
      </c>
      <c r="B60" s="5">
        <v>1</v>
      </c>
      <c r="C60" s="7" t="s">
        <v>163</v>
      </c>
      <c r="D60" s="9"/>
      <c r="E60" s="4">
        <v>9999</v>
      </c>
      <c r="F60" s="4" t="s">
        <v>30</v>
      </c>
      <c r="G60" s="4"/>
      <c r="H60" s="14"/>
      <c r="I60" s="4" t="s">
        <v>63</v>
      </c>
      <c r="J60" s="4">
        <v>1</v>
      </c>
      <c r="K60" s="4">
        <v>12990014</v>
      </c>
      <c r="L60" s="4"/>
      <c r="M60" s="4"/>
      <c r="N60" s="4"/>
      <c r="O60" s="4">
        <v>12990014</v>
      </c>
    </row>
    <row r="61" spans="1:15" x14ac:dyDescent="0.15">
      <c r="A61" s="5">
        <v>13990059</v>
      </c>
      <c r="B61" s="5">
        <v>1</v>
      </c>
      <c r="C61" s="7" t="s">
        <v>246</v>
      </c>
      <c r="D61" s="9"/>
      <c r="E61" s="4">
        <v>1.1000000000000001</v>
      </c>
      <c r="F61" s="4" t="s">
        <v>30</v>
      </c>
      <c r="G61" s="4"/>
      <c r="H61" s="4" t="s">
        <v>962</v>
      </c>
      <c r="I61" s="4" t="s">
        <v>65</v>
      </c>
      <c r="J61" s="4" t="s">
        <v>66</v>
      </c>
      <c r="K61" s="4"/>
      <c r="L61" s="4">
        <v>15990046</v>
      </c>
      <c r="M61" s="4"/>
      <c r="N61" s="4"/>
      <c r="O61" s="4">
        <v>15990046</v>
      </c>
    </row>
    <row r="62" spans="1:15" x14ac:dyDescent="0.15">
      <c r="A62" s="5">
        <v>13990060</v>
      </c>
      <c r="B62" s="5">
        <v>1</v>
      </c>
      <c r="C62" s="7" t="s">
        <v>164</v>
      </c>
      <c r="D62" s="9"/>
      <c r="E62" s="4">
        <v>9999</v>
      </c>
      <c r="F62" s="4" t="s">
        <v>30</v>
      </c>
      <c r="G62" s="4"/>
      <c r="H62" s="14"/>
      <c r="I62" s="4" t="s">
        <v>63</v>
      </c>
      <c r="J62" s="4">
        <v>1</v>
      </c>
      <c r="K62" s="4">
        <v>12990015</v>
      </c>
      <c r="L62" s="4"/>
      <c r="M62" s="4"/>
      <c r="N62" s="4"/>
      <c r="O62" s="4">
        <v>12990015</v>
      </c>
    </row>
    <row r="63" spans="1:15" x14ac:dyDescent="0.15">
      <c r="A63" s="5">
        <v>13990061</v>
      </c>
      <c r="B63" s="5">
        <v>1</v>
      </c>
      <c r="C63" s="7" t="s">
        <v>677</v>
      </c>
      <c r="D63" s="9"/>
      <c r="E63" s="4">
        <v>1.1000000000000001</v>
      </c>
      <c r="F63" s="4" t="s">
        <v>30</v>
      </c>
      <c r="G63" s="4"/>
      <c r="H63" s="4" t="s">
        <v>963</v>
      </c>
      <c r="I63" s="4" t="s">
        <v>167</v>
      </c>
      <c r="J63" s="4" t="s">
        <v>50</v>
      </c>
      <c r="K63" s="4"/>
      <c r="L63" s="1">
        <v>15990047</v>
      </c>
      <c r="M63" s="4"/>
      <c r="N63" s="4"/>
      <c r="O63" s="1">
        <v>15990047</v>
      </c>
    </row>
    <row r="64" spans="1:15" x14ac:dyDescent="0.15">
      <c r="A64" s="5">
        <v>13990062</v>
      </c>
      <c r="B64" s="5">
        <v>1</v>
      </c>
      <c r="C64" s="7" t="s">
        <v>168</v>
      </c>
      <c r="D64" s="9"/>
      <c r="E64" s="4">
        <v>9999</v>
      </c>
      <c r="F64" s="4" t="s">
        <v>30</v>
      </c>
      <c r="G64" s="4"/>
      <c r="H64" s="14"/>
      <c r="I64" s="4" t="s">
        <v>71</v>
      </c>
      <c r="J64" s="4">
        <v>16990011</v>
      </c>
      <c r="K64" s="4"/>
      <c r="L64" s="4"/>
      <c r="M64" s="4"/>
      <c r="N64" s="4"/>
      <c r="O64" s="4">
        <v>16990011</v>
      </c>
    </row>
    <row r="65" spans="1:15" x14ac:dyDescent="0.15">
      <c r="A65" s="5">
        <v>13990063</v>
      </c>
      <c r="B65" s="5">
        <v>1</v>
      </c>
      <c r="C65" s="7" t="s">
        <v>169</v>
      </c>
      <c r="D65" s="9"/>
      <c r="E65" s="4">
        <v>9999</v>
      </c>
      <c r="F65" s="4" t="s">
        <v>30</v>
      </c>
      <c r="G65" s="4"/>
      <c r="H65" s="14"/>
      <c r="I65" s="4" t="s">
        <v>71</v>
      </c>
      <c r="J65" s="4">
        <v>16990012</v>
      </c>
      <c r="K65" s="4"/>
      <c r="L65" s="4"/>
      <c r="M65" s="4"/>
      <c r="N65" s="4"/>
      <c r="O65" s="4">
        <v>16990012</v>
      </c>
    </row>
    <row r="66" spans="1:15" x14ac:dyDescent="0.15">
      <c r="A66" s="5">
        <v>13990064</v>
      </c>
      <c r="B66" s="5">
        <v>1</v>
      </c>
      <c r="C66" s="7" t="s">
        <v>170</v>
      </c>
      <c r="D66" s="9"/>
      <c r="E66" s="4">
        <v>9999</v>
      </c>
      <c r="F66" s="4" t="s">
        <v>30</v>
      </c>
      <c r="G66" s="4"/>
      <c r="H66" s="14"/>
      <c r="I66" s="4" t="s">
        <v>77</v>
      </c>
      <c r="J66" s="4">
        <v>16990013</v>
      </c>
      <c r="K66" s="4"/>
      <c r="L66" s="4"/>
      <c r="M66" s="4"/>
      <c r="N66" s="4"/>
      <c r="O66" s="4">
        <v>16990013</v>
      </c>
    </row>
    <row r="67" spans="1:15" x14ac:dyDescent="0.15">
      <c r="A67" s="5">
        <v>13990065</v>
      </c>
      <c r="B67" s="5">
        <v>1</v>
      </c>
      <c r="C67" s="7" t="s">
        <v>171</v>
      </c>
      <c r="D67" s="9"/>
      <c r="E67" s="4">
        <v>9999</v>
      </c>
      <c r="F67" s="4" t="s">
        <v>30</v>
      </c>
      <c r="G67" s="4"/>
      <c r="H67" s="14"/>
      <c r="I67" s="4" t="s">
        <v>77</v>
      </c>
      <c r="J67" s="4">
        <v>16990014</v>
      </c>
      <c r="K67" s="4"/>
      <c r="L67" s="4"/>
      <c r="M67" s="4"/>
      <c r="N67" s="4"/>
      <c r="O67" s="4">
        <v>16990014</v>
      </c>
    </row>
    <row r="68" spans="1:15" x14ac:dyDescent="0.15">
      <c r="A68" s="5">
        <v>13990066</v>
      </c>
      <c r="B68" s="5">
        <v>1</v>
      </c>
      <c r="C68" s="7" t="s">
        <v>172</v>
      </c>
      <c r="D68" s="9"/>
      <c r="E68" s="4">
        <v>9999</v>
      </c>
      <c r="F68" s="4" t="s">
        <v>30</v>
      </c>
      <c r="G68" s="4"/>
      <c r="H68" s="14"/>
      <c r="I68" s="4" t="s">
        <v>77</v>
      </c>
      <c r="J68" s="4">
        <v>16990015</v>
      </c>
      <c r="K68" s="4"/>
      <c r="L68" s="4"/>
      <c r="M68" s="4"/>
      <c r="N68" s="4"/>
      <c r="O68" s="4">
        <v>16990015</v>
      </c>
    </row>
    <row r="69" spans="1:15" x14ac:dyDescent="0.15">
      <c r="A69" s="5">
        <v>13990067</v>
      </c>
      <c r="B69" s="5">
        <v>1</v>
      </c>
      <c r="C69" s="7" t="s">
        <v>173</v>
      </c>
      <c r="D69" s="9"/>
      <c r="E69" s="4">
        <v>9999</v>
      </c>
      <c r="F69" s="4" t="s">
        <v>30</v>
      </c>
      <c r="G69" s="4"/>
      <c r="H69" s="14"/>
      <c r="I69" s="4" t="s">
        <v>77</v>
      </c>
      <c r="J69" s="4">
        <v>16990016</v>
      </c>
      <c r="K69" s="4"/>
      <c r="L69" s="4"/>
      <c r="M69" s="4"/>
      <c r="N69" s="4"/>
      <c r="O69" s="4">
        <v>16990016</v>
      </c>
    </row>
    <row r="70" spans="1:15" x14ac:dyDescent="0.15">
      <c r="A70" s="5">
        <v>13990070</v>
      </c>
      <c r="B70" s="5">
        <v>1</v>
      </c>
      <c r="C70" s="7" t="s">
        <v>174</v>
      </c>
      <c r="D70" s="9"/>
      <c r="E70" s="4">
        <v>9999</v>
      </c>
      <c r="F70" s="4" t="s">
        <v>30</v>
      </c>
      <c r="G70" s="4"/>
      <c r="H70" s="14"/>
      <c r="I70" s="4" t="s">
        <v>53</v>
      </c>
      <c r="J70" s="4">
        <v>16990019</v>
      </c>
      <c r="K70" s="4"/>
      <c r="L70" s="4"/>
      <c r="M70" s="4"/>
      <c r="N70" s="4"/>
      <c r="O70" s="4">
        <v>16990019</v>
      </c>
    </row>
    <row r="71" spans="1:15" x14ac:dyDescent="0.15">
      <c r="A71" s="5">
        <v>13990071</v>
      </c>
      <c r="B71" s="5">
        <v>1</v>
      </c>
      <c r="C71" s="7" t="s">
        <v>196</v>
      </c>
      <c r="D71" s="9"/>
      <c r="E71" s="4">
        <v>9999</v>
      </c>
      <c r="F71" s="4" t="s">
        <v>30</v>
      </c>
      <c r="G71" s="4"/>
      <c r="H71" s="14"/>
      <c r="I71" s="4" t="s">
        <v>77</v>
      </c>
      <c r="J71" s="4">
        <v>16990020</v>
      </c>
      <c r="K71" s="4"/>
      <c r="L71" s="4"/>
      <c r="M71" s="4"/>
      <c r="N71" s="4"/>
      <c r="O71" s="4">
        <v>16990020</v>
      </c>
    </row>
    <row r="72" spans="1:15" x14ac:dyDescent="0.15">
      <c r="A72" s="5">
        <v>13990072</v>
      </c>
      <c r="B72" s="5">
        <v>1</v>
      </c>
      <c r="C72" s="7" t="s">
        <v>176</v>
      </c>
      <c r="D72" s="9"/>
      <c r="E72" s="4">
        <v>9999</v>
      </c>
      <c r="F72" s="4" t="s">
        <v>30</v>
      </c>
      <c r="G72" s="4"/>
      <c r="H72" s="14"/>
      <c r="I72" s="4" t="s">
        <v>77</v>
      </c>
      <c r="J72" s="4">
        <v>16990021</v>
      </c>
      <c r="K72" s="4"/>
      <c r="L72" s="4"/>
      <c r="M72" s="4"/>
      <c r="N72" s="4"/>
      <c r="O72" s="4">
        <v>16990021</v>
      </c>
    </row>
    <row r="73" spans="1:15" x14ac:dyDescent="0.15">
      <c r="A73" s="5">
        <v>13990073</v>
      </c>
      <c r="B73" s="5">
        <v>1</v>
      </c>
      <c r="C73" s="7" t="s">
        <v>79</v>
      </c>
      <c r="D73" s="9"/>
      <c r="E73" s="4">
        <v>9999</v>
      </c>
      <c r="F73" s="4" t="s">
        <v>30</v>
      </c>
      <c r="G73" s="4"/>
      <c r="H73" s="14"/>
      <c r="I73" s="4" t="s">
        <v>77</v>
      </c>
      <c r="J73" s="4">
        <v>16990022</v>
      </c>
      <c r="K73" s="4"/>
      <c r="L73" s="4"/>
      <c r="M73" s="4"/>
      <c r="N73" s="4"/>
      <c r="O73" s="4">
        <v>16990022</v>
      </c>
    </row>
    <row r="74" spans="1:15" x14ac:dyDescent="0.15">
      <c r="A74" s="5">
        <v>13990074</v>
      </c>
      <c r="B74" s="5">
        <v>1</v>
      </c>
      <c r="C74" s="7" t="s">
        <v>177</v>
      </c>
      <c r="E74" s="4">
        <f>[1]天赋!$M$38</f>
        <v>8</v>
      </c>
      <c r="F74" s="4" t="s">
        <v>86</v>
      </c>
      <c r="G74" s="6">
        <v>9999</v>
      </c>
      <c r="H74" s="4" t="s">
        <v>963</v>
      </c>
      <c r="I74" s="1" t="s">
        <v>82</v>
      </c>
      <c r="J74" s="4" t="s">
        <v>50</v>
      </c>
      <c r="K74" s="4"/>
      <c r="L74" s="1">
        <v>15990059</v>
      </c>
      <c r="M74" s="4"/>
      <c r="N74" s="19" t="s">
        <v>210</v>
      </c>
      <c r="O74" s="1">
        <v>15990059</v>
      </c>
    </row>
    <row r="75" spans="1:15" x14ac:dyDescent="0.15">
      <c r="A75" s="5">
        <v>13990075</v>
      </c>
      <c r="B75" s="5">
        <v>1</v>
      </c>
      <c r="C75" s="7" t="s">
        <v>80</v>
      </c>
      <c r="D75" s="9"/>
      <c r="E75" s="4">
        <v>9999</v>
      </c>
      <c r="F75" s="4" t="s">
        <v>30</v>
      </c>
      <c r="G75" s="4"/>
      <c r="H75" s="4"/>
      <c r="I75" s="4" t="s">
        <v>77</v>
      </c>
      <c r="J75" s="4">
        <v>16990023</v>
      </c>
      <c r="K75" s="4"/>
      <c r="L75" s="4"/>
      <c r="M75" s="4"/>
      <c r="N75" s="4"/>
      <c r="O75" s="4">
        <v>16990023</v>
      </c>
    </row>
    <row r="76" spans="1:15" x14ac:dyDescent="0.15">
      <c r="A76" s="5">
        <v>13990076</v>
      </c>
      <c r="B76" s="5">
        <v>1</v>
      </c>
      <c r="C76" s="7" t="s">
        <v>178</v>
      </c>
      <c r="D76" s="9"/>
      <c r="E76" s="6">
        <f>[1]天赋!$N$38</f>
        <v>8</v>
      </c>
      <c r="F76" s="4" t="s">
        <v>86</v>
      </c>
      <c r="G76" s="6">
        <v>9999</v>
      </c>
      <c r="H76" s="4" t="s">
        <v>961</v>
      </c>
      <c r="I76" s="4" t="s">
        <v>83</v>
      </c>
      <c r="J76" s="4" t="s">
        <v>51</v>
      </c>
      <c r="K76" s="4"/>
      <c r="L76" s="1">
        <v>15990060</v>
      </c>
      <c r="M76" s="4"/>
      <c r="N76" s="19" t="s">
        <v>211</v>
      </c>
      <c r="O76" s="1">
        <v>15990060</v>
      </c>
    </row>
    <row r="77" spans="1:15" x14ac:dyDescent="0.15">
      <c r="A77" s="5">
        <v>13990077</v>
      </c>
      <c r="B77" s="5">
        <v>1</v>
      </c>
      <c r="C77" s="7" t="s">
        <v>84</v>
      </c>
      <c r="D77" s="9"/>
      <c r="E77" s="4">
        <v>9999</v>
      </c>
      <c r="F77" s="4" t="s">
        <v>30</v>
      </c>
      <c r="G77" s="4"/>
      <c r="H77" s="14"/>
      <c r="I77" s="4" t="s">
        <v>77</v>
      </c>
      <c r="J77" s="4">
        <v>16990024</v>
      </c>
      <c r="K77" s="4"/>
      <c r="L77" s="4"/>
      <c r="M77" s="4"/>
      <c r="N77" s="4"/>
      <c r="O77" s="4">
        <v>16990024</v>
      </c>
    </row>
    <row r="78" spans="1:15" x14ac:dyDescent="0.15">
      <c r="A78" s="5">
        <v>13990078</v>
      </c>
      <c r="B78" s="5">
        <v>1</v>
      </c>
      <c r="C78" s="7" t="s">
        <v>179</v>
      </c>
      <c r="D78" s="9"/>
      <c r="E78" s="6">
        <f>[1]天赋!$O$38</f>
        <v>8</v>
      </c>
      <c r="F78" s="4" t="s">
        <v>86</v>
      </c>
      <c r="G78" s="6">
        <v>9999</v>
      </c>
      <c r="H78" s="4" t="s">
        <v>961</v>
      </c>
      <c r="I78" s="4" t="s">
        <v>31</v>
      </c>
      <c r="J78" s="4" t="s">
        <v>50</v>
      </c>
      <c r="K78" s="4"/>
      <c r="L78" s="1">
        <v>15990061</v>
      </c>
      <c r="M78" s="4"/>
      <c r="N78" s="19" t="s">
        <v>212</v>
      </c>
      <c r="O78" s="1">
        <v>15990061</v>
      </c>
    </row>
    <row r="79" spans="1:15" x14ac:dyDescent="0.15">
      <c r="A79" s="5">
        <v>13990079</v>
      </c>
      <c r="B79" s="5">
        <v>1</v>
      </c>
      <c r="C79" s="7" t="s">
        <v>180</v>
      </c>
      <c r="D79" s="9"/>
      <c r="E79" s="4">
        <v>9999</v>
      </c>
      <c r="F79" s="4" t="s">
        <v>30</v>
      </c>
      <c r="G79" s="4"/>
      <c r="H79" s="14"/>
      <c r="I79" s="4" t="s">
        <v>77</v>
      </c>
      <c r="J79" s="4">
        <v>16990025</v>
      </c>
      <c r="K79" s="4"/>
      <c r="L79" s="4"/>
      <c r="M79" s="4"/>
      <c r="N79" s="4"/>
      <c r="O79" s="4">
        <v>16990025</v>
      </c>
    </row>
    <row r="80" spans="1:15" x14ac:dyDescent="0.15">
      <c r="A80" s="5">
        <v>13990080</v>
      </c>
      <c r="B80" s="5">
        <v>1</v>
      </c>
      <c r="C80" s="7" t="s">
        <v>181</v>
      </c>
      <c r="D80" s="9"/>
      <c r="E80" s="4">
        <v>9999</v>
      </c>
      <c r="F80" s="4" t="s">
        <v>30</v>
      </c>
      <c r="G80" s="9"/>
      <c r="H80" s="14" t="s">
        <v>208</v>
      </c>
      <c r="I80" s="4" t="s">
        <v>77</v>
      </c>
      <c r="J80" s="4">
        <v>16990026</v>
      </c>
      <c r="K80" s="4"/>
      <c r="L80" s="4"/>
      <c r="M80" s="4"/>
      <c r="N80" s="4"/>
      <c r="O80" s="4">
        <v>16990026</v>
      </c>
    </row>
    <row r="81" spans="1:15" x14ac:dyDescent="0.15">
      <c r="A81" s="11">
        <v>13990081</v>
      </c>
      <c r="B81" s="11">
        <v>1</v>
      </c>
      <c r="C81" s="7" t="s">
        <v>88</v>
      </c>
      <c r="D81" s="9"/>
      <c r="E81" s="4">
        <v>1.5</v>
      </c>
      <c r="F81" s="4" t="s">
        <v>85</v>
      </c>
      <c r="G81" s="4"/>
      <c r="H81" s="14" t="s">
        <v>208</v>
      </c>
      <c r="I81" s="4" t="s">
        <v>89</v>
      </c>
      <c r="J81" s="4" t="s">
        <v>90</v>
      </c>
      <c r="K81" s="4"/>
      <c r="L81" s="4"/>
      <c r="M81" s="4"/>
      <c r="N81" s="13" t="s">
        <v>91</v>
      </c>
      <c r="O81" s="4" t="s">
        <v>90</v>
      </c>
    </row>
    <row r="82" spans="1:15" x14ac:dyDescent="0.15">
      <c r="A82" s="11">
        <v>13990081</v>
      </c>
      <c r="B82" s="11">
        <v>2</v>
      </c>
      <c r="C82" s="7" t="s">
        <v>88</v>
      </c>
      <c r="D82" s="9"/>
      <c r="E82" s="4">
        <v>1.5</v>
      </c>
      <c r="F82" s="4" t="s">
        <v>85</v>
      </c>
      <c r="G82" s="4"/>
      <c r="H82" s="14" t="s">
        <v>208</v>
      </c>
      <c r="I82" s="4" t="s">
        <v>89</v>
      </c>
      <c r="J82" s="4" t="s">
        <v>90</v>
      </c>
      <c r="K82" s="4"/>
      <c r="L82" s="4"/>
      <c r="M82" s="4"/>
      <c r="N82" s="13" t="s">
        <v>91</v>
      </c>
      <c r="O82" s="4" t="s">
        <v>90</v>
      </c>
    </row>
    <row r="83" spans="1:15" x14ac:dyDescent="0.15">
      <c r="A83" s="11">
        <v>13990081</v>
      </c>
      <c r="B83" s="11">
        <v>3</v>
      </c>
      <c r="C83" s="7" t="s">
        <v>88</v>
      </c>
      <c r="D83" s="9"/>
      <c r="E83" s="4">
        <v>1.5</v>
      </c>
      <c r="F83" s="4" t="s">
        <v>85</v>
      </c>
      <c r="G83" s="4"/>
      <c r="H83" s="14" t="s">
        <v>208</v>
      </c>
      <c r="I83" s="4" t="s">
        <v>89</v>
      </c>
      <c r="J83" s="4" t="s">
        <v>90</v>
      </c>
      <c r="K83" s="4"/>
      <c r="L83" s="4"/>
      <c r="M83" s="4"/>
      <c r="N83" s="13" t="s">
        <v>91</v>
      </c>
      <c r="O83" s="4" t="s">
        <v>90</v>
      </c>
    </row>
    <row r="84" spans="1:15" x14ac:dyDescent="0.15">
      <c r="A84" s="11">
        <v>13990081</v>
      </c>
      <c r="B84" s="11">
        <v>4</v>
      </c>
      <c r="C84" s="7" t="s">
        <v>88</v>
      </c>
      <c r="D84" s="9"/>
      <c r="E84" s="4">
        <v>1.5</v>
      </c>
      <c r="F84" s="4" t="s">
        <v>85</v>
      </c>
      <c r="G84" s="4"/>
      <c r="H84" s="14" t="s">
        <v>208</v>
      </c>
      <c r="I84" s="4" t="s">
        <v>89</v>
      </c>
      <c r="J84" s="4" t="s">
        <v>90</v>
      </c>
      <c r="K84" s="4"/>
      <c r="L84" s="4"/>
      <c r="M84" s="4"/>
      <c r="N84" s="13" t="s">
        <v>91</v>
      </c>
      <c r="O84" s="4" t="s">
        <v>90</v>
      </c>
    </row>
    <row r="85" spans="1:15" x14ac:dyDescent="0.15">
      <c r="A85" s="11">
        <v>13990081</v>
      </c>
      <c r="B85" s="11">
        <v>5</v>
      </c>
      <c r="C85" s="7" t="s">
        <v>88</v>
      </c>
      <c r="D85" s="9"/>
      <c r="E85" s="4">
        <v>1.5</v>
      </c>
      <c r="F85" s="4" t="s">
        <v>85</v>
      </c>
      <c r="G85" s="4"/>
      <c r="H85" s="14" t="s">
        <v>208</v>
      </c>
      <c r="I85" s="4" t="s">
        <v>89</v>
      </c>
      <c r="J85" s="4" t="s">
        <v>90</v>
      </c>
      <c r="K85" s="4"/>
      <c r="L85" s="4"/>
      <c r="M85" s="4"/>
      <c r="N85" s="13" t="s">
        <v>91</v>
      </c>
      <c r="O85" s="4" t="s">
        <v>90</v>
      </c>
    </row>
    <row r="86" spans="1:15" x14ac:dyDescent="0.15">
      <c r="A86" s="11">
        <v>13990081</v>
      </c>
      <c r="B86" s="11">
        <v>6</v>
      </c>
      <c r="C86" s="7" t="s">
        <v>88</v>
      </c>
      <c r="D86" s="9"/>
      <c r="E86" s="4">
        <v>1.5</v>
      </c>
      <c r="F86" s="4" t="s">
        <v>85</v>
      </c>
      <c r="G86" s="4"/>
      <c r="H86" s="14" t="s">
        <v>208</v>
      </c>
      <c r="I86" s="4" t="s">
        <v>89</v>
      </c>
      <c r="J86" s="4" t="s">
        <v>90</v>
      </c>
      <c r="K86" s="4"/>
      <c r="L86" s="4"/>
      <c r="M86" s="4"/>
      <c r="N86" s="13" t="s">
        <v>91</v>
      </c>
      <c r="O86" s="4" t="s">
        <v>90</v>
      </c>
    </row>
    <row r="87" spans="1:15" x14ac:dyDescent="0.15">
      <c r="A87" s="11">
        <v>13990081</v>
      </c>
      <c r="B87" s="11">
        <v>7</v>
      </c>
      <c r="C87" s="7" t="s">
        <v>88</v>
      </c>
      <c r="D87" s="9"/>
      <c r="E87" s="4">
        <v>1.5</v>
      </c>
      <c r="F87" s="4" t="s">
        <v>85</v>
      </c>
      <c r="G87" s="4"/>
      <c r="H87" s="14" t="s">
        <v>208</v>
      </c>
      <c r="I87" s="4" t="s">
        <v>89</v>
      </c>
      <c r="J87" s="4" t="s">
        <v>90</v>
      </c>
      <c r="K87" s="4"/>
      <c r="L87" s="4"/>
      <c r="M87" s="4"/>
      <c r="N87" s="13" t="s">
        <v>91</v>
      </c>
      <c r="O87" s="4" t="s">
        <v>90</v>
      </c>
    </row>
    <row r="88" spans="1:15" x14ac:dyDescent="0.15">
      <c r="A88" s="12">
        <v>13990082</v>
      </c>
      <c r="B88" s="12">
        <v>1</v>
      </c>
      <c r="C88" s="7" t="s">
        <v>182</v>
      </c>
      <c r="D88" s="9"/>
      <c r="E88" s="4">
        <v>9999</v>
      </c>
      <c r="F88" s="4" t="s">
        <v>30</v>
      </c>
      <c r="G88" s="4"/>
      <c r="H88" s="14" t="s">
        <v>712</v>
      </c>
      <c r="I88" s="4" t="s">
        <v>92</v>
      </c>
      <c r="J88" s="4">
        <v>16990027</v>
      </c>
      <c r="K88" s="4"/>
      <c r="L88" s="4"/>
      <c r="M88" s="4"/>
      <c r="N88" s="4"/>
      <c r="O88" s="4">
        <v>16990027</v>
      </c>
    </row>
    <row r="89" spans="1:15" x14ac:dyDescent="0.15">
      <c r="A89" s="11">
        <v>13990083</v>
      </c>
      <c r="B89" s="11">
        <v>1</v>
      </c>
      <c r="C89" s="7" t="s">
        <v>93</v>
      </c>
      <c r="D89" s="9"/>
      <c r="E89" s="4">
        <v>2.5</v>
      </c>
      <c r="F89" s="4" t="s">
        <v>30</v>
      </c>
      <c r="G89" s="4"/>
      <c r="H89" s="14" t="s">
        <v>712</v>
      </c>
      <c r="I89" s="4" t="s">
        <v>89</v>
      </c>
      <c r="J89" s="44" t="s">
        <v>1313</v>
      </c>
      <c r="K89" s="4"/>
      <c r="L89" s="4"/>
      <c r="M89" s="4"/>
      <c r="N89" s="13" t="s">
        <v>94</v>
      </c>
      <c r="O89" s="4" t="s">
        <v>90</v>
      </c>
    </row>
    <row r="90" spans="1:15" x14ac:dyDescent="0.15">
      <c r="A90" s="11">
        <v>13990083</v>
      </c>
      <c r="B90" s="11">
        <v>2</v>
      </c>
      <c r="C90" s="7" t="s">
        <v>93</v>
      </c>
      <c r="D90" s="9"/>
      <c r="E90" s="4">
        <v>2.5</v>
      </c>
      <c r="F90" s="4" t="s">
        <v>30</v>
      </c>
      <c r="G90" s="4"/>
      <c r="H90" s="14" t="s">
        <v>712</v>
      </c>
      <c r="I90" s="4" t="s">
        <v>89</v>
      </c>
      <c r="J90" s="44" t="s">
        <v>1313</v>
      </c>
      <c r="K90" s="4"/>
      <c r="L90" s="4"/>
      <c r="M90" s="4"/>
      <c r="N90" s="13" t="s">
        <v>94</v>
      </c>
      <c r="O90" s="4" t="s">
        <v>90</v>
      </c>
    </row>
    <row r="91" spans="1:15" x14ac:dyDescent="0.15">
      <c r="A91" s="11">
        <v>13990083</v>
      </c>
      <c r="B91" s="11">
        <v>3</v>
      </c>
      <c r="C91" s="7" t="s">
        <v>93</v>
      </c>
      <c r="D91" s="9"/>
      <c r="E91" s="4">
        <v>2.5</v>
      </c>
      <c r="F91" s="4" t="s">
        <v>30</v>
      </c>
      <c r="G91" s="4"/>
      <c r="H91" s="14" t="s">
        <v>712</v>
      </c>
      <c r="I91" s="4" t="s">
        <v>89</v>
      </c>
      <c r="J91" s="44" t="s">
        <v>1312</v>
      </c>
      <c r="K91" s="4"/>
      <c r="L91" s="4"/>
      <c r="M91" s="4"/>
      <c r="N91" s="13" t="s">
        <v>94</v>
      </c>
      <c r="O91" s="4" t="s">
        <v>90</v>
      </c>
    </row>
    <row r="92" spans="1:15" x14ac:dyDescent="0.15">
      <c r="A92" s="11">
        <v>13990083</v>
      </c>
      <c r="B92" s="11">
        <v>4</v>
      </c>
      <c r="C92" s="7" t="s">
        <v>93</v>
      </c>
      <c r="D92" s="9"/>
      <c r="E92" s="4">
        <v>2.5</v>
      </c>
      <c r="F92" s="4" t="s">
        <v>30</v>
      </c>
      <c r="G92" s="4"/>
      <c r="H92" s="14" t="s">
        <v>712</v>
      </c>
      <c r="I92" s="4" t="s">
        <v>89</v>
      </c>
      <c r="J92" s="44" t="s">
        <v>1313</v>
      </c>
      <c r="K92" s="4"/>
      <c r="L92" s="4"/>
      <c r="M92" s="4"/>
      <c r="N92" s="13" t="s">
        <v>94</v>
      </c>
      <c r="O92" s="4" t="s">
        <v>90</v>
      </c>
    </row>
    <row r="93" spans="1:15" x14ac:dyDescent="0.15">
      <c r="A93" s="11">
        <v>13990083</v>
      </c>
      <c r="B93" s="11">
        <v>5</v>
      </c>
      <c r="C93" s="7" t="s">
        <v>93</v>
      </c>
      <c r="D93" s="9"/>
      <c r="E93" s="4">
        <v>2.5</v>
      </c>
      <c r="F93" s="4" t="s">
        <v>30</v>
      </c>
      <c r="G93" s="4"/>
      <c r="H93" s="14" t="s">
        <v>712</v>
      </c>
      <c r="I93" s="4" t="s">
        <v>89</v>
      </c>
      <c r="J93" s="44" t="s">
        <v>1312</v>
      </c>
      <c r="K93" s="4"/>
      <c r="L93" s="4"/>
      <c r="M93" s="4"/>
      <c r="N93" s="13" t="s">
        <v>94</v>
      </c>
      <c r="O93" s="4" t="s">
        <v>90</v>
      </c>
    </row>
    <row r="94" spans="1:15" x14ac:dyDescent="0.15">
      <c r="A94" s="11">
        <v>13990083</v>
      </c>
      <c r="B94" s="11">
        <v>6</v>
      </c>
      <c r="C94" s="7" t="s">
        <v>93</v>
      </c>
      <c r="D94" s="9"/>
      <c r="E94" s="4">
        <v>2.5</v>
      </c>
      <c r="F94" s="4" t="s">
        <v>30</v>
      </c>
      <c r="G94" s="4"/>
      <c r="H94" s="14" t="s">
        <v>712</v>
      </c>
      <c r="I94" s="4" t="s">
        <v>89</v>
      </c>
      <c r="J94" s="44" t="s">
        <v>1313</v>
      </c>
      <c r="K94" s="4"/>
      <c r="L94" s="4"/>
      <c r="M94" s="4"/>
      <c r="N94" s="13" t="s">
        <v>94</v>
      </c>
      <c r="O94" s="4" t="s">
        <v>90</v>
      </c>
    </row>
    <row r="95" spans="1:15" x14ac:dyDescent="0.15">
      <c r="A95" s="11">
        <v>13990083</v>
      </c>
      <c r="B95" s="11">
        <v>7</v>
      </c>
      <c r="C95" s="7" t="s">
        <v>93</v>
      </c>
      <c r="D95" s="9"/>
      <c r="E95" s="4">
        <v>2.5</v>
      </c>
      <c r="F95" s="4" t="s">
        <v>30</v>
      </c>
      <c r="G95" s="4"/>
      <c r="H95" s="14" t="s">
        <v>712</v>
      </c>
      <c r="I95" s="4" t="s">
        <v>89</v>
      </c>
      <c r="J95" s="44" t="s">
        <v>1314</v>
      </c>
      <c r="K95" s="4"/>
      <c r="L95" s="4"/>
      <c r="M95" s="4"/>
      <c r="N95" s="13" t="s">
        <v>94</v>
      </c>
      <c r="O95" s="4" t="s">
        <v>90</v>
      </c>
    </row>
    <row r="96" spans="1:15" x14ac:dyDescent="0.15">
      <c r="A96" s="12">
        <v>13990084</v>
      </c>
      <c r="B96" s="5">
        <v>1</v>
      </c>
      <c r="C96" s="7" t="s">
        <v>916</v>
      </c>
      <c r="D96" s="9"/>
      <c r="E96" s="4">
        <v>9999</v>
      </c>
      <c r="F96" s="4" t="s">
        <v>30</v>
      </c>
      <c r="G96" s="4"/>
      <c r="H96" s="14"/>
      <c r="I96" s="4" t="s">
        <v>77</v>
      </c>
      <c r="J96" s="4">
        <v>16990028</v>
      </c>
      <c r="K96" s="4"/>
      <c r="L96" s="4"/>
      <c r="M96" s="4"/>
      <c r="N96" s="4"/>
      <c r="O96" s="4">
        <v>16990028</v>
      </c>
    </row>
    <row r="97" spans="1:15" x14ac:dyDescent="0.15">
      <c r="A97" s="11">
        <v>13990085</v>
      </c>
      <c r="B97" s="11">
        <v>1</v>
      </c>
      <c r="C97" s="7" t="s">
        <v>952</v>
      </c>
      <c r="D97" s="9"/>
      <c r="E97" s="4">
        <v>8</v>
      </c>
      <c r="F97" s="4" t="s">
        <v>30</v>
      </c>
      <c r="G97" s="4"/>
      <c r="H97" s="14" t="s">
        <v>949</v>
      </c>
      <c r="I97" s="13" t="s">
        <v>96</v>
      </c>
      <c r="J97" s="13" t="s">
        <v>202</v>
      </c>
      <c r="K97" s="4"/>
      <c r="L97" s="4"/>
      <c r="M97" s="4"/>
      <c r="N97" s="19" t="s">
        <v>201</v>
      </c>
      <c r="O97" s="13" t="s">
        <v>106</v>
      </c>
    </row>
    <row r="98" spans="1:15" x14ac:dyDescent="0.15">
      <c r="A98" s="11">
        <v>13990085</v>
      </c>
      <c r="B98" s="11">
        <v>2</v>
      </c>
      <c r="C98" s="7" t="s">
        <v>952</v>
      </c>
      <c r="D98" s="9"/>
      <c r="E98" s="4">
        <v>8</v>
      </c>
      <c r="F98" s="4" t="s">
        <v>30</v>
      </c>
      <c r="G98" s="4"/>
      <c r="H98" s="14" t="s">
        <v>949</v>
      </c>
      <c r="I98" s="13" t="s">
        <v>98</v>
      </c>
      <c r="J98" s="13" t="s">
        <v>202</v>
      </c>
      <c r="K98" s="4"/>
      <c r="L98" s="4"/>
      <c r="M98" s="4"/>
      <c r="N98" s="19" t="s">
        <v>200</v>
      </c>
      <c r="O98" s="13" t="s">
        <v>106</v>
      </c>
    </row>
    <row r="99" spans="1:15" x14ac:dyDescent="0.15">
      <c r="A99" s="11">
        <v>13990085</v>
      </c>
      <c r="B99" s="11">
        <v>3</v>
      </c>
      <c r="C99" s="7" t="s">
        <v>952</v>
      </c>
      <c r="D99" s="9"/>
      <c r="E99" s="4">
        <v>8</v>
      </c>
      <c r="F99" s="4" t="s">
        <v>30</v>
      </c>
      <c r="G99" s="4"/>
      <c r="H99" s="14" t="s">
        <v>949</v>
      </c>
      <c r="I99" s="13" t="s">
        <v>98</v>
      </c>
      <c r="J99" s="13" t="s">
        <v>202</v>
      </c>
      <c r="K99" s="4"/>
      <c r="L99" s="4"/>
      <c r="M99" s="4"/>
      <c r="N99" s="19" t="s">
        <v>200</v>
      </c>
      <c r="O99" s="13" t="s">
        <v>106</v>
      </c>
    </row>
    <row r="100" spans="1:15" x14ac:dyDescent="0.15">
      <c r="A100" s="11">
        <v>13990085</v>
      </c>
      <c r="B100" s="11">
        <v>4</v>
      </c>
      <c r="C100" s="7" t="s">
        <v>952</v>
      </c>
      <c r="D100" s="9"/>
      <c r="E100" s="4">
        <v>8</v>
      </c>
      <c r="F100" s="4" t="s">
        <v>30</v>
      </c>
      <c r="G100" s="4"/>
      <c r="H100" s="14" t="s">
        <v>949</v>
      </c>
      <c r="I100" s="13" t="s">
        <v>98</v>
      </c>
      <c r="J100" s="13" t="s">
        <v>202</v>
      </c>
      <c r="K100" s="4"/>
      <c r="L100" s="4"/>
      <c r="M100" s="4"/>
      <c r="N100" s="19" t="s">
        <v>200</v>
      </c>
      <c r="O100" s="13" t="s">
        <v>106</v>
      </c>
    </row>
    <row r="101" spans="1:15" x14ac:dyDescent="0.15">
      <c r="A101" s="11">
        <v>13990085</v>
      </c>
      <c r="B101" s="11">
        <v>5</v>
      </c>
      <c r="C101" s="7" t="s">
        <v>952</v>
      </c>
      <c r="D101" s="9"/>
      <c r="E101" s="4">
        <v>8</v>
      </c>
      <c r="F101" s="4" t="s">
        <v>30</v>
      </c>
      <c r="G101" s="4"/>
      <c r="H101" s="14" t="s">
        <v>949</v>
      </c>
      <c r="I101" s="13" t="s">
        <v>98</v>
      </c>
      <c r="J101" s="13" t="s">
        <v>202</v>
      </c>
      <c r="K101" s="4"/>
      <c r="L101" s="4"/>
      <c r="M101" s="4"/>
      <c r="N101" s="19" t="s">
        <v>200</v>
      </c>
      <c r="O101" s="13" t="s">
        <v>106</v>
      </c>
    </row>
    <row r="102" spans="1:15" x14ac:dyDescent="0.15">
      <c r="A102" s="11">
        <v>13990085</v>
      </c>
      <c r="B102" s="11">
        <v>6</v>
      </c>
      <c r="C102" s="7" t="s">
        <v>952</v>
      </c>
      <c r="D102" s="9"/>
      <c r="E102" s="4">
        <v>8</v>
      </c>
      <c r="F102" s="4" t="s">
        <v>30</v>
      </c>
      <c r="G102" s="4"/>
      <c r="H102" s="14" t="s">
        <v>949</v>
      </c>
      <c r="I102" s="13" t="s">
        <v>98</v>
      </c>
      <c r="J102" s="13" t="s">
        <v>202</v>
      </c>
      <c r="K102" s="4"/>
      <c r="L102" s="4"/>
      <c r="M102" s="4"/>
      <c r="N102" s="19" t="s">
        <v>200</v>
      </c>
      <c r="O102" s="13" t="s">
        <v>106</v>
      </c>
    </row>
    <row r="103" spans="1:15" x14ac:dyDescent="0.15">
      <c r="A103" s="11">
        <v>13990085</v>
      </c>
      <c r="B103" s="11">
        <v>7</v>
      </c>
      <c r="C103" s="7" t="s">
        <v>952</v>
      </c>
      <c r="D103" s="9"/>
      <c r="E103" s="4">
        <v>8</v>
      </c>
      <c r="F103" s="4" t="s">
        <v>30</v>
      </c>
      <c r="G103" s="4"/>
      <c r="H103" s="14" t="s">
        <v>949</v>
      </c>
      <c r="I103" s="13" t="s">
        <v>98</v>
      </c>
      <c r="J103" s="13" t="s">
        <v>202</v>
      </c>
      <c r="K103" s="4"/>
      <c r="L103" s="4"/>
      <c r="M103" s="4"/>
      <c r="N103" s="19" t="s">
        <v>200</v>
      </c>
      <c r="O103" s="13" t="s">
        <v>106</v>
      </c>
    </row>
    <row r="104" spans="1:15" x14ac:dyDescent="0.15">
      <c r="A104" s="12">
        <v>13990086</v>
      </c>
      <c r="B104" s="5">
        <v>1</v>
      </c>
      <c r="C104" s="7" t="s">
        <v>197</v>
      </c>
      <c r="D104" s="9"/>
      <c r="E104" s="4">
        <v>9999</v>
      </c>
      <c r="F104" s="4" t="s">
        <v>30</v>
      </c>
      <c r="G104" s="4"/>
      <c r="H104" s="14"/>
      <c r="I104" s="4" t="s">
        <v>53</v>
      </c>
      <c r="J104" s="4">
        <v>16990029</v>
      </c>
      <c r="K104" s="4"/>
      <c r="L104" s="4"/>
      <c r="M104" s="4"/>
      <c r="N104" s="4"/>
      <c r="O104" s="4">
        <v>16990029</v>
      </c>
    </row>
    <row r="105" spans="1:15" x14ac:dyDescent="0.15">
      <c r="A105" s="12">
        <v>13990087</v>
      </c>
      <c r="B105" s="5">
        <v>1</v>
      </c>
      <c r="C105" s="7" t="s">
        <v>191</v>
      </c>
      <c r="D105" s="9"/>
      <c r="E105" s="4">
        <v>9999</v>
      </c>
      <c r="F105" s="4" t="s">
        <v>30</v>
      </c>
      <c r="G105" s="4"/>
      <c r="H105" s="14"/>
      <c r="I105" s="4" t="s">
        <v>53</v>
      </c>
      <c r="J105" s="4">
        <v>16990030</v>
      </c>
      <c r="K105" s="4"/>
      <c r="L105" s="4"/>
      <c r="M105" s="4"/>
      <c r="N105" s="4"/>
      <c r="O105" s="4">
        <v>16990030</v>
      </c>
    </row>
    <row r="106" spans="1:15" x14ac:dyDescent="0.15">
      <c r="A106" s="12">
        <v>13990088</v>
      </c>
      <c r="B106" s="5">
        <v>1</v>
      </c>
      <c r="C106" s="7" t="s">
        <v>241</v>
      </c>
      <c r="D106" s="9"/>
      <c r="E106" s="4">
        <v>9999</v>
      </c>
      <c r="F106" s="4" t="s">
        <v>30</v>
      </c>
      <c r="G106" s="4"/>
      <c r="H106" s="14"/>
      <c r="I106" s="4" t="s">
        <v>53</v>
      </c>
      <c r="J106" s="4">
        <v>16990031</v>
      </c>
      <c r="K106" s="4"/>
      <c r="L106" s="4"/>
      <c r="M106" s="4"/>
      <c r="N106" s="4"/>
      <c r="O106" s="4">
        <v>16990031</v>
      </c>
    </row>
    <row r="107" spans="1:15" x14ac:dyDescent="0.15">
      <c r="A107" s="12">
        <v>13990089</v>
      </c>
      <c r="B107" s="5">
        <v>1</v>
      </c>
      <c r="C107" s="7" t="s">
        <v>238</v>
      </c>
      <c r="D107" s="9"/>
      <c r="E107" s="4">
        <v>9999</v>
      </c>
      <c r="F107" s="4" t="s">
        <v>30</v>
      </c>
      <c r="G107" s="4"/>
      <c r="H107" s="14"/>
      <c r="I107" s="4" t="s">
        <v>53</v>
      </c>
      <c r="J107" s="4">
        <v>16990032</v>
      </c>
      <c r="K107" s="4"/>
      <c r="L107" s="4"/>
      <c r="M107" s="4"/>
      <c r="N107" s="4"/>
      <c r="O107" s="4">
        <v>16990032</v>
      </c>
    </row>
    <row r="108" spans="1:15" x14ac:dyDescent="0.15">
      <c r="A108" s="12">
        <v>13990090</v>
      </c>
      <c r="B108" s="5">
        <v>1</v>
      </c>
      <c r="C108" s="7" t="s">
        <v>924</v>
      </c>
      <c r="D108" s="9"/>
      <c r="E108" s="4">
        <v>9999</v>
      </c>
      <c r="F108" s="4" t="s">
        <v>30</v>
      </c>
      <c r="G108" s="4"/>
      <c r="H108" s="14"/>
      <c r="I108" s="4" t="s">
        <v>53</v>
      </c>
      <c r="J108" s="4">
        <v>16990033</v>
      </c>
      <c r="K108" s="4"/>
      <c r="L108" s="4"/>
      <c r="M108" s="4"/>
      <c r="N108" s="4"/>
      <c r="O108" s="4">
        <v>16990033</v>
      </c>
    </row>
    <row r="109" spans="1:15" x14ac:dyDescent="0.15">
      <c r="A109" s="12">
        <v>13990091</v>
      </c>
      <c r="B109" s="5">
        <v>1</v>
      </c>
      <c r="C109" s="7" t="s">
        <v>104</v>
      </c>
      <c r="D109" s="9"/>
      <c r="E109" s="4">
        <v>8</v>
      </c>
      <c r="F109" s="4" t="s">
        <v>105</v>
      </c>
      <c r="G109" s="4"/>
      <c r="H109" s="7" t="s">
        <v>106</v>
      </c>
      <c r="I109" s="4" t="s">
        <v>95</v>
      </c>
      <c r="J109" s="4" t="s">
        <v>106</v>
      </c>
      <c r="K109" s="4"/>
      <c r="L109" s="4"/>
      <c r="M109" s="4"/>
      <c r="N109" s="19" t="s">
        <v>200</v>
      </c>
      <c r="O109" s="4" t="s">
        <v>106</v>
      </c>
    </row>
    <row r="110" spans="1:15" x14ac:dyDescent="0.15">
      <c r="A110" s="12">
        <v>13990092</v>
      </c>
      <c r="B110" s="5">
        <v>1</v>
      </c>
      <c r="C110" s="7" t="s">
        <v>927</v>
      </c>
      <c r="D110" s="9"/>
      <c r="E110" s="4">
        <v>8</v>
      </c>
      <c r="F110" s="4" t="s">
        <v>105</v>
      </c>
      <c r="G110" s="4"/>
      <c r="H110" s="7" t="s">
        <v>920</v>
      </c>
      <c r="I110" s="7" t="s">
        <v>921</v>
      </c>
      <c r="J110" s="7" t="s">
        <v>922</v>
      </c>
      <c r="K110" s="29">
        <v>15990070</v>
      </c>
      <c r="L110" s="13"/>
      <c r="M110" s="7"/>
      <c r="N110" s="7" t="s">
        <v>923</v>
      </c>
      <c r="O110" s="1">
        <v>15990070</v>
      </c>
    </row>
    <row r="111" spans="1:15" x14ac:dyDescent="0.15">
      <c r="A111" s="12">
        <v>13990093</v>
      </c>
      <c r="B111" s="5">
        <v>1</v>
      </c>
      <c r="C111" s="7" t="s">
        <v>926</v>
      </c>
      <c r="D111" s="9"/>
      <c r="E111" s="4">
        <v>8</v>
      </c>
      <c r="F111" s="4" t="s">
        <v>105</v>
      </c>
      <c r="G111" s="4"/>
      <c r="H111" s="7" t="s">
        <v>247</v>
      </c>
      <c r="I111" s="7" t="s">
        <v>31</v>
      </c>
      <c r="J111" s="7" t="s">
        <v>35</v>
      </c>
      <c r="K111" s="28">
        <v>15990071</v>
      </c>
      <c r="M111" s="4"/>
      <c r="N111" s="4"/>
      <c r="O111" s="1">
        <v>15990071</v>
      </c>
    </row>
    <row r="112" spans="1:15" x14ac:dyDescent="0.15">
      <c r="A112" s="12">
        <v>13990094</v>
      </c>
      <c r="B112" s="5">
        <v>1</v>
      </c>
      <c r="C112" s="7" t="s">
        <v>683</v>
      </c>
      <c r="D112" s="9"/>
      <c r="E112" s="4">
        <v>9999</v>
      </c>
      <c r="F112" s="4" t="s">
        <v>30</v>
      </c>
      <c r="G112" s="4"/>
      <c r="H112" s="14"/>
      <c r="I112" s="4" t="s">
        <v>77</v>
      </c>
      <c r="J112" s="4">
        <v>16990034</v>
      </c>
      <c r="K112" s="4"/>
      <c r="L112" s="4"/>
      <c r="M112" s="4"/>
      <c r="N112" s="4"/>
      <c r="O112" s="4">
        <v>16990034</v>
      </c>
    </row>
    <row r="113" spans="1:15" x14ac:dyDescent="0.15">
      <c r="A113" s="12">
        <v>13990095</v>
      </c>
      <c r="B113" s="5">
        <v>1</v>
      </c>
      <c r="C113" s="7" t="s">
        <v>107</v>
      </c>
      <c r="D113" s="9"/>
      <c r="E113" s="4">
        <v>8</v>
      </c>
      <c r="F113" s="4" t="s">
        <v>30</v>
      </c>
      <c r="G113" s="4"/>
      <c r="H113" s="14" t="s">
        <v>948</v>
      </c>
      <c r="I113" s="4" t="s">
        <v>95</v>
      </c>
      <c r="J113" s="4" t="s">
        <v>110</v>
      </c>
      <c r="K113" s="4"/>
      <c r="L113" s="4"/>
      <c r="M113" s="4"/>
      <c r="N113" s="19" t="s">
        <v>199</v>
      </c>
      <c r="O113" s="4" t="s">
        <v>97</v>
      </c>
    </row>
    <row r="114" spans="1:15" x14ac:dyDescent="0.15">
      <c r="A114" s="12">
        <v>13990096</v>
      </c>
      <c r="B114" s="5">
        <v>1</v>
      </c>
      <c r="C114" s="7" t="s">
        <v>108</v>
      </c>
      <c r="D114" s="9"/>
      <c r="E114" s="4">
        <v>8</v>
      </c>
      <c r="F114" s="4" t="s">
        <v>30</v>
      </c>
      <c r="G114" s="4"/>
      <c r="H114" s="14" t="s">
        <v>947</v>
      </c>
      <c r="I114" s="4" t="s">
        <v>109</v>
      </c>
      <c r="J114" s="4" t="s">
        <v>111</v>
      </c>
      <c r="L114" s="1">
        <v>15990073</v>
      </c>
      <c r="M114" s="4"/>
      <c r="N114" s="19" t="s">
        <v>213</v>
      </c>
      <c r="O114" s="1">
        <v>15990073</v>
      </c>
    </row>
    <row r="115" spans="1:15" x14ac:dyDescent="0.15">
      <c r="A115" s="12">
        <v>13990097</v>
      </c>
      <c r="B115" s="5">
        <v>1</v>
      </c>
      <c r="C115" s="7" t="s">
        <v>239</v>
      </c>
      <c r="D115" s="9"/>
      <c r="E115" s="4">
        <v>9999</v>
      </c>
      <c r="F115" s="4" t="s">
        <v>30</v>
      </c>
      <c r="G115" s="4"/>
      <c r="H115" s="14"/>
      <c r="I115" s="4" t="s">
        <v>77</v>
      </c>
      <c r="J115" s="4">
        <v>16990035</v>
      </c>
      <c r="K115" s="4"/>
      <c r="L115" s="4"/>
      <c r="M115" s="4"/>
      <c r="N115" s="4"/>
      <c r="O115" s="4">
        <v>16990035</v>
      </c>
    </row>
    <row r="116" spans="1:15" x14ac:dyDescent="0.15">
      <c r="A116" s="12">
        <v>13990098</v>
      </c>
      <c r="B116" s="5">
        <v>1</v>
      </c>
      <c r="C116" s="7" t="s">
        <v>113</v>
      </c>
      <c r="D116" s="9"/>
      <c r="E116" s="4">
        <v>9999</v>
      </c>
      <c r="F116" s="4" t="s">
        <v>30</v>
      </c>
      <c r="G116" s="4"/>
      <c r="H116" s="14" t="s">
        <v>966</v>
      </c>
      <c r="I116" s="4" t="s">
        <v>89</v>
      </c>
      <c r="J116" s="16" t="s">
        <v>689</v>
      </c>
      <c r="K116" s="4"/>
      <c r="L116" s="4"/>
      <c r="M116" s="4"/>
      <c r="N116" s="4"/>
      <c r="O116" s="16" t="s">
        <v>689</v>
      </c>
    </row>
    <row r="117" spans="1:15" x14ac:dyDescent="0.15">
      <c r="A117" s="12">
        <v>13990099</v>
      </c>
      <c r="B117" s="5">
        <v>1</v>
      </c>
      <c r="C117" s="7" t="s">
        <v>114</v>
      </c>
      <c r="D117" s="9"/>
      <c r="E117" s="4">
        <v>9999</v>
      </c>
      <c r="F117" s="4" t="s">
        <v>30</v>
      </c>
      <c r="G117" s="4"/>
      <c r="H117" s="4" t="s">
        <v>961</v>
      </c>
      <c r="I117" s="4" t="s">
        <v>82</v>
      </c>
      <c r="J117" s="4" t="s">
        <v>50</v>
      </c>
      <c r="K117" s="4"/>
      <c r="L117" s="1">
        <v>15990076</v>
      </c>
      <c r="M117" s="4"/>
      <c r="N117" s="4"/>
      <c r="O117" s="1">
        <v>15990076</v>
      </c>
    </row>
    <row r="118" spans="1:15" x14ac:dyDescent="0.15">
      <c r="A118" s="12">
        <v>13990100</v>
      </c>
      <c r="B118" s="5">
        <v>1</v>
      </c>
      <c r="C118" s="7" t="s">
        <v>943</v>
      </c>
      <c r="D118" s="9"/>
      <c r="E118" s="4">
        <v>9999</v>
      </c>
      <c r="F118" s="4" t="s">
        <v>30</v>
      </c>
      <c r="G118" s="4"/>
      <c r="H118" s="4" t="s">
        <v>961</v>
      </c>
      <c r="I118" s="4" t="s">
        <v>82</v>
      </c>
      <c r="J118" s="4" t="s">
        <v>115</v>
      </c>
      <c r="K118" s="4"/>
      <c r="L118" s="1">
        <v>15990077</v>
      </c>
      <c r="M118" s="4"/>
      <c r="N118" s="4"/>
      <c r="O118" s="1">
        <v>15990077</v>
      </c>
    </row>
    <row r="119" spans="1:15" x14ac:dyDescent="0.15">
      <c r="A119" s="12">
        <v>13990101</v>
      </c>
      <c r="B119" s="5">
        <v>1</v>
      </c>
      <c r="C119" s="7" t="s">
        <v>116</v>
      </c>
      <c r="D119" s="9"/>
      <c r="E119" s="4">
        <v>9999</v>
      </c>
      <c r="F119" s="4" t="s">
        <v>30</v>
      </c>
      <c r="G119" s="4"/>
      <c r="H119" s="14" t="s">
        <v>966</v>
      </c>
      <c r="I119" s="4" t="s">
        <v>89</v>
      </c>
      <c r="J119" s="16" t="s">
        <v>688</v>
      </c>
      <c r="K119" s="4"/>
      <c r="L119" s="4"/>
      <c r="M119" s="4"/>
      <c r="N119" s="4"/>
      <c r="O119" s="16" t="s">
        <v>688</v>
      </c>
    </row>
    <row r="120" spans="1:15" x14ac:dyDescent="0.15">
      <c r="A120" s="12">
        <v>13990102</v>
      </c>
      <c r="B120" s="5">
        <v>1</v>
      </c>
      <c r="C120" s="7" t="s">
        <v>117</v>
      </c>
      <c r="D120" s="9"/>
      <c r="E120" s="4">
        <v>9999</v>
      </c>
      <c r="F120" s="4" t="s">
        <v>30</v>
      </c>
      <c r="G120" s="4"/>
      <c r="H120" s="4" t="s">
        <v>961</v>
      </c>
      <c r="I120" s="4" t="s">
        <v>99</v>
      </c>
      <c r="J120" s="4" t="s">
        <v>50</v>
      </c>
      <c r="K120" s="4"/>
      <c r="L120" s="1">
        <v>15990078</v>
      </c>
      <c r="M120" s="4"/>
      <c r="N120" s="4"/>
      <c r="O120" s="1">
        <v>15990078</v>
      </c>
    </row>
    <row r="121" spans="1:15" x14ac:dyDescent="0.15">
      <c r="A121" s="12">
        <v>13990103</v>
      </c>
      <c r="B121" s="5">
        <v>1</v>
      </c>
      <c r="C121" s="7" t="s">
        <v>941</v>
      </c>
      <c r="D121" s="9"/>
      <c r="E121" s="4">
        <v>9999</v>
      </c>
      <c r="F121" s="4" t="s">
        <v>30</v>
      </c>
      <c r="G121" s="4"/>
      <c r="H121" s="4" t="s">
        <v>961</v>
      </c>
      <c r="I121" s="4" t="s">
        <v>82</v>
      </c>
      <c r="J121" s="4" t="s">
        <v>936</v>
      </c>
      <c r="K121" s="4"/>
      <c r="L121" s="1">
        <v>15990079</v>
      </c>
      <c r="M121" s="4"/>
      <c r="N121" s="4"/>
      <c r="O121" s="1">
        <v>15990079</v>
      </c>
    </row>
    <row r="122" spans="1:15" x14ac:dyDescent="0.15">
      <c r="A122" s="12">
        <v>13990104</v>
      </c>
      <c r="B122" s="5">
        <v>1</v>
      </c>
      <c r="C122" s="7" t="s">
        <v>118</v>
      </c>
      <c r="D122" s="9"/>
      <c r="E122" s="4">
        <v>9999</v>
      </c>
      <c r="F122" s="4" t="s">
        <v>30</v>
      </c>
      <c r="G122" s="4"/>
      <c r="H122" s="14" t="s">
        <v>966</v>
      </c>
      <c r="I122" s="4" t="s">
        <v>95</v>
      </c>
      <c r="J122" s="16" t="s">
        <v>207</v>
      </c>
      <c r="K122" s="4"/>
      <c r="M122" s="4"/>
      <c r="N122" s="4"/>
      <c r="O122" s="16" t="s">
        <v>207</v>
      </c>
    </row>
    <row r="123" spans="1:15" x14ac:dyDescent="0.15">
      <c r="A123" s="12">
        <v>13990105</v>
      </c>
      <c r="B123" s="5">
        <v>1</v>
      </c>
      <c r="C123" s="7" t="s">
        <v>119</v>
      </c>
      <c r="D123" s="9"/>
      <c r="E123" s="4">
        <v>9999</v>
      </c>
      <c r="F123" s="4" t="s">
        <v>30</v>
      </c>
      <c r="G123" s="4"/>
      <c r="H123" s="4" t="s">
        <v>961</v>
      </c>
      <c r="I123" s="4" t="s">
        <v>82</v>
      </c>
      <c r="J123" s="4" t="s">
        <v>51</v>
      </c>
      <c r="K123" s="4"/>
      <c r="L123" s="1">
        <v>15990080</v>
      </c>
      <c r="M123" s="4"/>
      <c r="N123" s="4"/>
      <c r="O123" s="1">
        <v>15990080</v>
      </c>
    </row>
    <row r="124" spans="1:15" x14ac:dyDescent="0.15">
      <c r="A124" s="12">
        <v>13990106</v>
      </c>
      <c r="B124" s="5">
        <v>1</v>
      </c>
      <c r="C124" s="7" t="s">
        <v>120</v>
      </c>
      <c r="D124" s="9"/>
      <c r="E124" s="4">
        <v>9999</v>
      </c>
      <c r="F124" s="4" t="s">
        <v>30</v>
      </c>
      <c r="G124" s="4"/>
      <c r="H124" s="4" t="s">
        <v>961</v>
      </c>
      <c r="I124" s="4" t="s">
        <v>82</v>
      </c>
      <c r="J124" s="4" t="s">
        <v>121</v>
      </c>
      <c r="K124" s="4"/>
      <c r="L124" s="1">
        <v>15990081</v>
      </c>
      <c r="M124" s="4"/>
      <c r="N124" s="4"/>
      <c r="O124" s="1">
        <v>15990081</v>
      </c>
    </row>
    <row r="125" spans="1:15" x14ac:dyDescent="0.15">
      <c r="A125" s="12">
        <v>13990107</v>
      </c>
      <c r="B125" s="5">
        <v>1</v>
      </c>
      <c r="C125" s="7" t="s">
        <v>864</v>
      </c>
      <c r="D125" s="9"/>
      <c r="E125" s="4">
        <v>9999</v>
      </c>
      <c r="F125" s="4" t="s">
        <v>30</v>
      </c>
      <c r="G125" s="4"/>
      <c r="H125" s="4" t="s">
        <v>961</v>
      </c>
      <c r="I125" s="4" t="s">
        <v>31</v>
      </c>
      <c r="J125" s="4" t="s">
        <v>51</v>
      </c>
      <c r="K125" s="4"/>
      <c r="L125" s="1">
        <v>15990082</v>
      </c>
      <c r="M125" s="4"/>
      <c r="N125" s="4"/>
      <c r="O125" s="1">
        <v>15990082</v>
      </c>
    </row>
    <row r="126" spans="1:15" x14ac:dyDescent="0.15">
      <c r="A126" s="12">
        <v>13990108</v>
      </c>
      <c r="B126" s="5">
        <v>1</v>
      </c>
      <c r="C126" s="7" t="s">
        <v>865</v>
      </c>
      <c r="D126" s="9"/>
      <c r="E126" s="4">
        <v>9999</v>
      </c>
      <c r="F126" s="4" t="s">
        <v>30</v>
      </c>
      <c r="G126" s="4"/>
      <c r="H126" s="14"/>
      <c r="I126" s="4" t="s">
        <v>77</v>
      </c>
      <c r="J126" s="4">
        <v>16990036</v>
      </c>
      <c r="K126" s="4"/>
      <c r="L126" s="4"/>
      <c r="M126" s="4"/>
      <c r="N126" s="4"/>
      <c r="O126" s="4">
        <v>16990036</v>
      </c>
    </row>
    <row r="127" spans="1:15" x14ac:dyDescent="0.15">
      <c r="A127" s="12">
        <v>13990109</v>
      </c>
      <c r="B127" s="5">
        <v>1</v>
      </c>
      <c r="C127" s="7" t="s">
        <v>866</v>
      </c>
      <c r="D127" s="9"/>
      <c r="E127" s="4">
        <v>8</v>
      </c>
      <c r="F127" s="4" t="s">
        <v>122</v>
      </c>
      <c r="G127" s="4"/>
      <c r="H127" s="4" t="s">
        <v>965</v>
      </c>
      <c r="I127" s="4" t="s">
        <v>82</v>
      </c>
      <c r="J127" s="4" t="s">
        <v>87</v>
      </c>
      <c r="K127" s="4"/>
      <c r="L127" s="1">
        <v>15990083</v>
      </c>
      <c r="M127" s="4"/>
      <c r="N127" s="4"/>
      <c r="O127" s="1">
        <v>15990083</v>
      </c>
    </row>
    <row r="128" spans="1:15" x14ac:dyDescent="0.15">
      <c r="A128" s="12">
        <v>13990110</v>
      </c>
      <c r="B128" s="5">
        <v>1</v>
      </c>
      <c r="C128" s="7" t="s">
        <v>123</v>
      </c>
      <c r="D128" s="9"/>
      <c r="E128" s="4">
        <v>9999</v>
      </c>
      <c r="F128" s="4" t="s">
        <v>30</v>
      </c>
      <c r="G128" s="4"/>
      <c r="H128" s="4" t="s">
        <v>961</v>
      </c>
      <c r="I128" s="4" t="s">
        <v>99</v>
      </c>
      <c r="J128" s="4" t="s">
        <v>50</v>
      </c>
      <c r="K128" s="4"/>
      <c r="L128" s="1">
        <v>15990085</v>
      </c>
      <c r="M128" s="4"/>
      <c r="N128" s="4"/>
      <c r="O128" s="1">
        <v>15990085</v>
      </c>
    </row>
    <row r="129" spans="1:15" x14ac:dyDescent="0.15">
      <c r="A129" s="12">
        <v>13990111</v>
      </c>
      <c r="B129" s="5">
        <v>1</v>
      </c>
      <c r="C129" s="7" t="s">
        <v>124</v>
      </c>
      <c r="D129" s="9"/>
      <c r="E129" s="4">
        <v>9999</v>
      </c>
      <c r="F129" s="4" t="s">
        <v>30</v>
      </c>
      <c r="G129" s="4"/>
      <c r="H129" s="4" t="s">
        <v>961</v>
      </c>
      <c r="I129" s="4" t="s">
        <v>82</v>
      </c>
      <c r="J129" s="4" t="s">
        <v>51</v>
      </c>
      <c r="K129" s="4"/>
      <c r="L129" s="1">
        <v>15990086</v>
      </c>
      <c r="M129" s="4"/>
      <c r="N129" s="4"/>
      <c r="O129" s="1">
        <v>15990086</v>
      </c>
    </row>
    <row r="130" spans="1:15" x14ac:dyDescent="0.15">
      <c r="A130" s="12">
        <v>13990112</v>
      </c>
      <c r="B130" s="5">
        <v>1</v>
      </c>
      <c r="C130" s="7" t="s">
        <v>240</v>
      </c>
      <c r="D130" s="9"/>
      <c r="E130" s="4">
        <v>9999</v>
      </c>
      <c r="F130" s="4" t="s">
        <v>30</v>
      </c>
      <c r="G130" s="4"/>
      <c r="H130" s="14"/>
      <c r="I130" s="4" t="s">
        <v>77</v>
      </c>
      <c r="J130" s="4">
        <v>16990037</v>
      </c>
      <c r="K130" s="4"/>
      <c r="L130" s="4"/>
      <c r="M130" s="4"/>
      <c r="N130" s="4"/>
      <c r="O130" s="4">
        <v>16990037</v>
      </c>
    </row>
    <row r="131" spans="1:15" x14ac:dyDescent="0.15">
      <c r="A131" s="12">
        <v>13990113</v>
      </c>
      <c r="B131" s="5">
        <v>1</v>
      </c>
      <c r="C131" s="7" t="s">
        <v>126</v>
      </c>
      <c r="D131" s="9"/>
      <c r="E131" s="4">
        <v>9999</v>
      </c>
      <c r="F131" s="4" t="s">
        <v>30</v>
      </c>
      <c r="G131" s="4"/>
      <c r="H131" s="4" t="s">
        <v>961</v>
      </c>
      <c r="I131" s="4" t="s">
        <v>82</v>
      </c>
      <c r="J131" s="4" t="s">
        <v>34</v>
      </c>
      <c r="K131" s="4">
        <v>15990088</v>
      </c>
      <c r="L131" s="4"/>
      <c r="M131" s="4"/>
      <c r="N131" s="4"/>
      <c r="O131" s="4" t="s">
        <v>34</v>
      </c>
    </row>
    <row r="132" spans="1:15" x14ac:dyDescent="0.15">
      <c r="A132" s="12">
        <v>13990114</v>
      </c>
      <c r="B132" s="5">
        <v>1</v>
      </c>
      <c r="C132" s="7" t="s">
        <v>127</v>
      </c>
      <c r="D132" s="9"/>
      <c r="E132" s="4">
        <v>9999</v>
      </c>
      <c r="F132" s="4" t="s">
        <v>30</v>
      </c>
      <c r="G132" s="4"/>
      <c r="H132" s="4" t="s">
        <v>961</v>
      </c>
      <c r="I132" s="4" t="s">
        <v>129</v>
      </c>
      <c r="J132" s="4" t="s">
        <v>130</v>
      </c>
      <c r="K132" s="4">
        <v>15990089</v>
      </c>
      <c r="L132" s="4"/>
      <c r="M132" s="4"/>
      <c r="N132" s="4"/>
      <c r="O132" s="4" t="s">
        <v>35</v>
      </c>
    </row>
    <row r="133" spans="1:15" x14ac:dyDescent="0.15">
      <c r="A133" s="12">
        <v>13990115</v>
      </c>
      <c r="B133" s="5">
        <v>1</v>
      </c>
      <c r="C133" s="7" t="s">
        <v>128</v>
      </c>
      <c r="D133" s="9"/>
      <c r="E133" s="4">
        <v>9999</v>
      </c>
      <c r="F133" s="4" t="s">
        <v>30</v>
      </c>
      <c r="G133" s="4"/>
      <c r="H133" s="14"/>
      <c r="I133" s="4" t="s">
        <v>53</v>
      </c>
      <c r="J133" s="4">
        <v>16990038</v>
      </c>
      <c r="K133" s="4"/>
      <c r="L133" s="4"/>
      <c r="M133" s="4"/>
      <c r="N133" s="4"/>
      <c r="O133" s="4">
        <v>16990038</v>
      </c>
    </row>
    <row r="134" spans="1:15" x14ac:dyDescent="0.15">
      <c r="A134" s="12">
        <v>13990116</v>
      </c>
      <c r="B134" s="5">
        <v>1</v>
      </c>
      <c r="C134" s="7" t="s">
        <v>953</v>
      </c>
      <c r="D134" s="9"/>
      <c r="E134" s="4">
        <v>3</v>
      </c>
      <c r="F134" s="4" t="s">
        <v>967</v>
      </c>
      <c r="G134" s="4"/>
      <c r="H134" s="14" t="s">
        <v>947</v>
      </c>
      <c r="I134" s="4" t="s">
        <v>95</v>
      </c>
      <c r="J134" s="4" t="s">
        <v>97</v>
      </c>
      <c r="K134" s="4"/>
      <c r="L134" s="4"/>
      <c r="M134" s="4"/>
      <c r="N134" s="4" t="s">
        <v>955</v>
      </c>
      <c r="O134" s="4" t="s">
        <v>97</v>
      </c>
    </row>
    <row r="135" spans="1:15" x14ac:dyDescent="0.15">
      <c r="A135" s="12">
        <v>13990117</v>
      </c>
      <c r="B135" s="5">
        <v>1</v>
      </c>
      <c r="C135" s="7" t="s">
        <v>131</v>
      </c>
      <c r="D135" s="9"/>
      <c r="E135" s="4">
        <v>3</v>
      </c>
      <c r="F135" s="4" t="s">
        <v>967</v>
      </c>
      <c r="G135" s="4"/>
      <c r="H135" s="14" t="s">
        <v>947</v>
      </c>
      <c r="I135" s="4" t="s">
        <v>82</v>
      </c>
      <c r="J135" s="4" t="s">
        <v>133</v>
      </c>
      <c r="K135" s="1">
        <v>15990090</v>
      </c>
      <c r="M135" s="4"/>
      <c r="N135" s="4" t="s">
        <v>956</v>
      </c>
      <c r="O135" s="4" t="s">
        <v>133</v>
      </c>
    </row>
    <row r="136" spans="1:15" x14ac:dyDescent="0.15">
      <c r="A136" s="12">
        <v>13990118</v>
      </c>
      <c r="B136" s="5">
        <v>1</v>
      </c>
      <c r="C136" s="7" t="s">
        <v>132</v>
      </c>
      <c r="D136" s="9"/>
      <c r="E136" s="4">
        <v>3</v>
      </c>
      <c r="F136" s="4" t="s">
        <v>967</v>
      </c>
      <c r="G136" s="4"/>
      <c r="H136" s="14" t="s">
        <v>947</v>
      </c>
      <c r="I136" s="4" t="s">
        <v>82</v>
      </c>
      <c r="J136" s="4" t="s">
        <v>68</v>
      </c>
      <c r="L136" s="1">
        <v>15990091</v>
      </c>
      <c r="M136" s="4"/>
      <c r="N136" s="4"/>
      <c r="O136" s="1">
        <v>15990091</v>
      </c>
    </row>
    <row r="137" spans="1:15" x14ac:dyDescent="0.15">
      <c r="A137" s="12">
        <v>13990119</v>
      </c>
      <c r="B137" s="5">
        <v>1</v>
      </c>
      <c r="C137" s="7" t="s">
        <v>945</v>
      </c>
      <c r="D137" s="9"/>
      <c r="E137" s="4">
        <v>9999</v>
      </c>
      <c r="F137" s="4" t="s">
        <v>30</v>
      </c>
      <c r="G137" s="4"/>
      <c r="H137" s="14" t="s">
        <v>966</v>
      </c>
      <c r="I137" s="4" t="s">
        <v>89</v>
      </c>
      <c r="J137" s="16" t="s">
        <v>944</v>
      </c>
      <c r="K137" s="4"/>
      <c r="L137" s="4"/>
      <c r="M137" s="4"/>
      <c r="N137" s="4"/>
      <c r="O137" s="16" t="s">
        <v>690</v>
      </c>
    </row>
    <row r="138" spans="1:15" x14ac:dyDescent="0.15">
      <c r="A138" s="12">
        <v>13990120</v>
      </c>
      <c r="B138" s="5">
        <v>1</v>
      </c>
      <c r="C138" s="7" t="s">
        <v>870</v>
      </c>
      <c r="D138" s="9"/>
      <c r="E138" s="4">
        <v>9999</v>
      </c>
      <c r="F138" s="4" t="s">
        <v>30</v>
      </c>
      <c r="G138" s="4"/>
      <c r="H138" s="14"/>
      <c r="I138" s="4" t="s">
        <v>77</v>
      </c>
      <c r="J138" s="4">
        <v>16990039</v>
      </c>
      <c r="K138" s="4"/>
      <c r="L138" s="4"/>
      <c r="M138" s="4"/>
      <c r="N138" s="4"/>
      <c r="O138" s="4">
        <v>16990039</v>
      </c>
    </row>
    <row r="139" spans="1:15" x14ac:dyDescent="0.15">
      <c r="A139" s="12">
        <v>13990121</v>
      </c>
      <c r="B139" s="5">
        <v>1</v>
      </c>
      <c r="C139" s="7" t="s">
        <v>871</v>
      </c>
      <c r="D139" s="9"/>
      <c r="E139" s="4">
        <v>9999</v>
      </c>
      <c r="F139" s="4" t="s">
        <v>85</v>
      </c>
      <c r="G139" s="4"/>
      <c r="H139" s="14" t="s">
        <v>966</v>
      </c>
      <c r="I139" s="4" t="s">
        <v>89</v>
      </c>
      <c r="J139" s="15" t="s">
        <v>136</v>
      </c>
      <c r="K139" s="4"/>
      <c r="L139" s="4"/>
      <c r="M139" s="4"/>
      <c r="N139" s="4"/>
      <c r="O139" s="15" t="s">
        <v>134</v>
      </c>
    </row>
    <row r="140" spans="1:15" x14ac:dyDescent="0.15">
      <c r="A140" s="12">
        <v>13990122</v>
      </c>
      <c r="B140" s="5">
        <v>1</v>
      </c>
      <c r="C140" s="7" t="s">
        <v>874</v>
      </c>
      <c r="D140" s="9"/>
      <c r="E140" s="4">
        <v>9999</v>
      </c>
      <c r="F140" s="4" t="s">
        <v>30</v>
      </c>
      <c r="G140" s="4"/>
      <c r="H140" s="4" t="s">
        <v>961</v>
      </c>
      <c r="I140" s="4" t="s">
        <v>31</v>
      </c>
      <c r="J140" s="4" t="s">
        <v>50</v>
      </c>
      <c r="K140" s="4"/>
      <c r="L140" s="1">
        <v>15990093</v>
      </c>
      <c r="M140" s="4"/>
      <c r="N140" s="4"/>
      <c r="O140" s="1">
        <v>15990093</v>
      </c>
    </row>
    <row r="141" spans="1:15" x14ac:dyDescent="0.15">
      <c r="A141" s="12">
        <v>13990123</v>
      </c>
      <c r="B141" s="5">
        <v>1</v>
      </c>
      <c r="C141" s="7" t="s">
        <v>942</v>
      </c>
      <c r="D141" s="9"/>
      <c r="E141" s="4">
        <v>9999</v>
      </c>
      <c r="F141" s="4" t="s">
        <v>30</v>
      </c>
      <c r="G141" s="4"/>
      <c r="H141" s="4" t="s">
        <v>961</v>
      </c>
      <c r="I141" s="4" t="s">
        <v>99</v>
      </c>
      <c r="J141" s="4" t="s">
        <v>137</v>
      </c>
      <c r="K141" s="4"/>
      <c r="L141" s="1">
        <v>15990094</v>
      </c>
      <c r="M141" s="4"/>
      <c r="N141" s="4"/>
      <c r="O141" s="1">
        <v>15990094</v>
      </c>
    </row>
    <row r="142" spans="1:15" x14ac:dyDescent="0.15">
      <c r="A142" s="12">
        <v>13990124</v>
      </c>
      <c r="B142" s="5">
        <v>1</v>
      </c>
      <c r="C142" s="7" t="s">
        <v>876</v>
      </c>
      <c r="D142" s="9"/>
      <c r="E142" s="4">
        <v>9999</v>
      </c>
      <c r="F142" s="4" t="s">
        <v>30</v>
      </c>
      <c r="G142" s="4"/>
      <c r="H142" s="14" t="s">
        <v>966</v>
      </c>
      <c r="I142" s="4" t="s">
        <v>95</v>
      </c>
      <c r="J142" s="16" t="s">
        <v>691</v>
      </c>
      <c r="K142" s="4"/>
      <c r="L142" s="4"/>
      <c r="M142" s="4"/>
      <c r="N142" s="4"/>
      <c r="O142" s="16" t="s">
        <v>691</v>
      </c>
    </row>
    <row r="143" spans="1:15" x14ac:dyDescent="0.15">
      <c r="A143" s="12">
        <v>13990125</v>
      </c>
      <c r="B143" s="5">
        <v>1</v>
      </c>
      <c r="C143" s="7" t="s">
        <v>946</v>
      </c>
      <c r="D143" s="9"/>
      <c r="E143" s="4">
        <v>9999</v>
      </c>
      <c r="F143" s="4" t="s">
        <v>30</v>
      </c>
      <c r="G143" s="4"/>
      <c r="H143" s="4" t="s">
        <v>961</v>
      </c>
      <c r="I143" s="4" t="s">
        <v>33</v>
      </c>
      <c r="J143" s="4" t="s">
        <v>47</v>
      </c>
      <c r="K143" s="4"/>
      <c r="L143" s="1">
        <v>15990095</v>
      </c>
      <c r="M143" s="4"/>
      <c r="N143" s="4"/>
      <c r="O143" s="1">
        <v>15990095</v>
      </c>
    </row>
    <row r="144" spans="1:15" x14ac:dyDescent="0.15">
      <c r="A144" s="12">
        <v>13990126</v>
      </c>
      <c r="B144" s="5">
        <v>1</v>
      </c>
      <c r="C144" s="7" t="s">
        <v>227</v>
      </c>
      <c r="D144" s="9"/>
      <c r="E144" s="4">
        <v>9999</v>
      </c>
      <c r="F144" s="4" t="s">
        <v>30</v>
      </c>
      <c r="G144" s="4"/>
      <c r="H144" s="14"/>
      <c r="I144" s="4" t="s">
        <v>77</v>
      </c>
      <c r="J144" s="4">
        <v>16990040</v>
      </c>
      <c r="K144" s="4"/>
      <c r="L144" s="4"/>
      <c r="M144" s="4"/>
      <c r="N144" s="4"/>
      <c r="O144" s="4">
        <v>16990040</v>
      </c>
    </row>
    <row r="145" spans="1:15" x14ac:dyDescent="0.15">
      <c r="A145" s="12">
        <v>13990127</v>
      </c>
      <c r="B145" s="5">
        <v>1</v>
      </c>
      <c r="C145" s="7" t="s">
        <v>228</v>
      </c>
      <c r="D145" s="9"/>
      <c r="E145" s="4">
        <v>9999</v>
      </c>
      <c r="F145" s="4" t="s">
        <v>30</v>
      </c>
      <c r="G145" s="4"/>
      <c r="H145" s="14"/>
      <c r="I145" s="4" t="s">
        <v>53</v>
      </c>
      <c r="J145" s="4">
        <v>16990041</v>
      </c>
      <c r="K145" s="4"/>
      <c r="L145" s="4"/>
      <c r="M145" s="4"/>
      <c r="N145" s="4"/>
      <c r="O145" s="4">
        <v>16990041</v>
      </c>
    </row>
    <row r="146" spans="1:15" x14ac:dyDescent="0.15">
      <c r="A146" s="12">
        <v>13990128</v>
      </c>
      <c r="B146" s="5">
        <v>1</v>
      </c>
      <c r="C146" s="7" t="s">
        <v>229</v>
      </c>
      <c r="D146" s="9"/>
      <c r="E146" s="4">
        <v>9999</v>
      </c>
      <c r="F146" s="4" t="s">
        <v>30</v>
      </c>
      <c r="G146" s="4"/>
      <c r="H146" s="14"/>
      <c r="I146" s="4" t="s">
        <v>53</v>
      </c>
      <c r="J146" s="4">
        <v>16990042</v>
      </c>
      <c r="K146" s="4"/>
      <c r="L146" s="4"/>
      <c r="M146" s="4"/>
      <c r="N146" s="4"/>
      <c r="O146" s="4">
        <v>16990042</v>
      </c>
    </row>
    <row r="147" spans="1:15" x14ac:dyDescent="0.15">
      <c r="A147" s="12">
        <v>13990129</v>
      </c>
      <c r="B147" s="5">
        <v>1</v>
      </c>
      <c r="C147" s="7" t="s">
        <v>230</v>
      </c>
      <c r="D147" s="9"/>
      <c r="E147" s="4">
        <v>9999</v>
      </c>
      <c r="F147" s="4" t="s">
        <v>30</v>
      </c>
      <c r="G147" s="4"/>
      <c r="H147" s="14"/>
      <c r="I147" s="4" t="s">
        <v>53</v>
      </c>
      <c r="J147" s="4">
        <v>16990043</v>
      </c>
      <c r="K147" s="4"/>
      <c r="L147" s="4"/>
      <c r="M147" s="4"/>
      <c r="N147" s="4"/>
      <c r="O147" s="4">
        <v>16990043</v>
      </c>
    </row>
    <row r="148" spans="1:15" x14ac:dyDescent="0.15">
      <c r="A148" s="12">
        <v>13990130</v>
      </c>
      <c r="B148" s="5">
        <v>1</v>
      </c>
      <c r="C148" s="7" t="s">
        <v>231</v>
      </c>
      <c r="D148" s="9"/>
      <c r="E148" s="4">
        <v>9999</v>
      </c>
      <c r="F148" s="4" t="s">
        <v>30</v>
      </c>
      <c r="G148" s="4"/>
      <c r="H148" s="14"/>
      <c r="I148" s="4" t="s">
        <v>53</v>
      </c>
      <c r="J148" s="4">
        <v>16990044</v>
      </c>
      <c r="K148" s="4"/>
      <c r="L148" s="4"/>
      <c r="M148" s="4"/>
      <c r="N148" s="4"/>
      <c r="O148" s="4">
        <v>16990044</v>
      </c>
    </row>
    <row r="149" spans="1:15" x14ac:dyDescent="0.15">
      <c r="A149" s="12">
        <v>13990131</v>
      </c>
      <c r="B149" s="5">
        <v>1</v>
      </c>
      <c r="C149" s="7" t="s">
        <v>232</v>
      </c>
      <c r="D149" s="9"/>
      <c r="E149" s="4">
        <v>9999</v>
      </c>
      <c r="F149" s="4" t="s">
        <v>30</v>
      </c>
      <c r="G149" s="4"/>
      <c r="H149" s="14"/>
      <c r="I149" s="4" t="s">
        <v>53</v>
      </c>
      <c r="J149" s="4">
        <v>16990045</v>
      </c>
      <c r="K149" s="4"/>
      <c r="L149" s="4"/>
      <c r="M149" s="4"/>
      <c r="N149" s="4"/>
      <c r="O149" s="4">
        <v>16990045</v>
      </c>
    </row>
    <row r="150" spans="1:15" x14ac:dyDescent="0.15">
      <c r="A150" s="12">
        <v>13990132</v>
      </c>
      <c r="B150" s="5">
        <v>1</v>
      </c>
      <c r="C150" s="7" t="s">
        <v>233</v>
      </c>
      <c r="D150" s="9"/>
      <c r="E150" s="4">
        <v>9999</v>
      </c>
      <c r="F150" s="4" t="s">
        <v>30</v>
      </c>
      <c r="G150" s="4"/>
      <c r="H150" s="14"/>
      <c r="I150" s="4" t="s">
        <v>53</v>
      </c>
      <c r="J150" s="4">
        <v>16990046</v>
      </c>
      <c r="K150" s="4"/>
      <c r="L150" s="4"/>
      <c r="M150" s="4"/>
      <c r="N150" s="4"/>
      <c r="O150" s="4">
        <v>16990046</v>
      </c>
    </row>
    <row r="151" spans="1:15" x14ac:dyDescent="0.15">
      <c r="A151" s="12">
        <v>13990133</v>
      </c>
      <c r="B151" s="5">
        <v>1</v>
      </c>
      <c r="C151" s="7" t="s">
        <v>234</v>
      </c>
      <c r="D151" s="9"/>
      <c r="E151" s="4">
        <v>9999</v>
      </c>
      <c r="F151" s="4" t="s">
        <v>30</v>
      </c>
      <c r="G151" s="4"/>
      <c r="H151" s="14"/>
      <c r="I151" s="4" t="s">
        <v>53</v>
      </c>
      <c r="J151" s="4">
        <v>16990047</v>
      </c>
      <c r="K151" s="4"/>
      <c r="L151" s="4"/>
      <c r="M151" s="4"/>
      <c r="N151" s="4"/>
      <c r="O151" s="4">
        <v>16990047</v>
      </c>
    </row>
    <row r="152" spans="1:15" x14ac:dyDescent="0.15">
      <c r="A152" s="12">
        <v>13990134</v>
      </c>
      <c r="B152" s="5">
        <v>1</v>
      </c>
      <c r="C152" s="7" t="s">
        <v>919</v>
      </c>
      <c r="D152" s="9"/>
      <c r="E152" s="4">
        <v>5</v>
      </c>
      <c r="F152" s="4" t="s">
        <v>30</v>
      </c>
      <c r="G152" s="4"/>
      <c r="H152" s="7" t="s">
        <v>920</v>
      </c>
      <c r="I152" s="7" t="s">
        <v>921</v>
      </c>
      <c r="J152" s="7" t="s">
        <v>922</v>
      </c>
      <c r="K152" s="29">
        <v>15990110</v>
      </c>
      <c r="L152" s="13"/>
      <c r="M152" s="7"/>
      <c r="N152" s="7" t="s">
        <v>923</v>
      </c>
      <c r="O152" s="4">
        <v>15990110</v>
      </c>
    </row>
    <row r="153" spans="1:15" x14ac:dyDescent="0.15">
      <c r="A153" s="12">
        <v>13990135</v>
      </c>
      <c r="B153" s="5">
        <v>1</v>
      </c>
      <c r="C153" s="7" t="s">
        <v>918</v>
      </c>
      <c r="D153" s="9"/>
      <c r="E153" s="4">
        <v>5</v>
      </c>
      <c r="F153" s="4" t="s">
        <v>30</v>
      </c>
      <c r="G153" s="4"/>
      <c r="H153" s="7" t="s">
        <v>247</v>
      </c>
      <c r="I153" s="7" t="s">
        <v>31</v>
      </c>
      <c r="J153" s="7" t="s">
        <v>35</v>
      </c>
      <c r="K153" s="4">
        <v>15990111</v>
      </c>
      <c r="M153" s="4"/>
      <c r="N153" s="4"/>
      <c r="O153" s="4">
        <v>15990111</v>
      </c>
    </row>
    <row r="154" spans="1:15" x14ac:dyDescent="0.15">
      <c r="A154" s="12">
        <v>13990136</v>
      </c>
      <c r="B154" s="5">
        <v>1</v>
      </c>
      <c r="C154" s="7" t="s">
        <v>684</v>
      </c>
      <c r="D154" s="9"/>
      <c r="E154" s="4">
        <v>8</v>
      </c>
      <c r="F154" s="4" t="s">
        <v>30</v>
      </c>
      <c r="G154" s="4"/>
      <c r="H154" s="14" t="s">
        <v>947</v>
      </c>
      <c r="I154" s="4" t="s">
        <v>65</v>
      </c>
      <c r="J154" s="4" t="s">
        <v>685</v>
      </c>
      <c r="K154" s="4">
        <v>15990112</v>
      </c>
      <c r="L154" s="4"/>
      <c r="M154" s="4"/>
      <c r="N154" s="4"/>
      <c r="O154" s="4">
        <v>15990112</v>
      </c>
    </row>
    <row r="155" spans="1:15" x14ac:dyDescent="0.15">
      <c r="A155" s="12">
        <v>13990137</v>
      </c>
      <c r="B155" s="5">
        <v>1</v>
      </c>
      <c r="C155" s="7" t="s">
        <v>939</v>
      </c>
      <c r="D155" s="9"/>
      <c r="E155" s="4">
        <v>9999</v>
      </c>
      <c r="F155" s="4" t="s">
        <v>30</v>
      </c>
      <c r="G155" s="4"/>
      <c r="H155" s="4" t="s">
        <v>961</v>
      </c>
      <c r="I155" s="4" t="s">
        <v>31</v>
      </c>
      <c r="J155" s="4" t="s">
        <v>692</v>
      </c>
      <c r="K155" s="4"/>
      <c r="L155" s="14">
        <v>15990114</v>
      </c>
      <c r="M155" s="14"/>
      <c r="N155" s="14"/>
      <c r="O155" s="14">
        <v>15990114</v>
      </c>
    </row>
    <row r="156" spans="1:15" x14ac:dyDescent="0.15">
      <c r="A156" s="12">
        <v>13990138</v>
      </c>
      <c r="B156" s="5">
        <v>1</v>
      </c>
      <c r="C156" s="7" t="s">
        <v>907</v>
      </c>
      <c r="D156" s="9"/>
      <c r="E156" s="4">
        <v>9999</v>
      </c>
      <c r="F156" s="4" t="s">
        <v>30</v>
      </c>
      <c r="G156" s="4"/>
      <c r="H156" s="4" t="s">
        <v>961</v>
      </c>
      <c r="I156" s="4" t="s">
        <v>31</v>
      </c>
      <c r="J156" s="4" t="s">
        <v>48</v>
      </c>
      <c r="K156" s="4"/>
      <c r="L156" s="14">
        <v>15990115</v>
      </c>
      <c r="M156" s="14"/>
      <c r="N156" s="14"/>
      <c r="O156" s="14">
        <v>15990115</v>
      </c>
    </row>
    <row r="157" spans="1:15" x14ac:dyDescent="0.15">
      <c r="A157" s="12">
        <v>13990139</v>
      </c>
      <c r="B157" s="5">
        <v>1</v>
      </c>
      <c r="C157" s="4" t="s">
        <v>954</v>
      </c>
      <c r="D157" s="9"/>
      <c r="E157" s="4">
        <v>9999</v>
      </c>
      <c r="F157" s="4" t="s">
        <v>859</v>
      </c>
      <c r="G157" s="4"/>
      <c r="H157" s="14"/>
      <c r="I157" s="4" t="s">
        <v>860</v>
      </c>
      <c r="J157" s="4">
        <v>16990048</v>
      </c>
      <c r="K157" s="4"/>
      <c r="L157" s="14"/>
      <c r="M157" s="14"/>
      <c r="N157" s="14"/>
      <c r="O157" s="14"/>
    </row>
    <row r="158" spans="1:15" x14ac:dyDescent="0.15">
      <c r="A158" s="12">
        <v>13990140</v>
      </c>
      <c r="B158" s="5">
        <v>1</v>
      </c>
      <c r="C158" s="7" t="s">
        <v>863</v>
      </c>
      <c r="D158" s="9"/>
      <c r="E158" s="4">
        <v>9999</v>
      </c>
      <c r="F158" s="4" t="s">
        <v>30</v>
      </c>
      <c r="G158" s="4"/>
      <c r="H158" s="14" t="s">
        <v>966</v>
      </c>
      <c r="I158" s="4" t="s">
        <v>95</v>
      </c>
      <c r="J158" s="16" t="s">
        <v>878</v>
      </c>
      <c r="K158" s="4"/>
      <c r="L158" s="14"/>
      <c r="M158" s="14"/>
      <c r="N158" s="14"/>
      <c r="O158" s="14"/>
    </row>
    <row r="159" spans="1:15" x14ac:dyDescent="0.15">
      <c r="A159" s="12">
        <v>13990141</v>
      </c>
      <c r="B159" s="5">
        <v>1</v>
      </c>
      <c r="C159" s="4" t="s">
        <v>940</v>
      </c>
      <c r="D159" s="9"/>
      <c r="E159" s="4">
        <v>9999</v>
      </c>
      <c r="F159" s="4" t="s">
        <v>30</v>
      </c>
      <c r="G159" s="4"/>
      <c r="H159" s="4" t="s">
        <v>961</v>
      </c>
      <c r="I159" s="4" t="s">
        <v>868</v>
      </c>
      <c r="J159" s="4" t="s">
        <v>26</v>
      </c>
      <c r="K159" s="4"/>
      <c r="L159" s="14">
        <v>15990117</v>
      </c>
      <c r="M159" s="14"/>
      <c r="N159" s="14"/>
      <c r="O159" s="14">
        <v>15990117</v>
      </c>
    </row>
    <row r="160" spans="1:15" x14ac:dyDescent="0.15">
      <c r="A160" s="12">
        <v>13990142</v>
      </c>
      <c r="B160" s="5">
        <v>1</v>
      </c>
      <c r="C160" s="4" t="s">
        <v>877</v>
      </c>
      <c r="D160" s="9"/>
      <c r="E160" s="4">
        <v>0.1</v>
      </c>
      <c r="F160" s="4" t="s">
        <v>859</v>
      </c>
      <c r="G160" s="4"/>
      <c r="H160" s="14"/>
      <c r="I160" s="4" t="s">
        <v>908</v>
      </c>
      <c r="J160" s="4">
        <v>0</v>
      </c>
      <c r="K160" s="4">
        <v>12990040</v>
      </c>
      <c r="L160" s="14"/>
      <c r="M160" s="14"/>
      <c r="N160" s="14"/>
      <c r="O160" s="14"/>
    </row>
    <row r="161" spans="1:15" x14ac:dyDescent="0.15">
      <c r="A161" s="43">
        <v>13990143</v>
      </c>
      <c r="B161" s="5">
        <v>1</v>
      </c>
      <c r="C161" s="7" t="s">
        <v>937</v>
      </c>
      <c r="D161" s="9"/>
      <c r="E161" s="4">
        <v>9999</v>
      </c>
      <c r="F161" s="4" t="s">
        <v>30</v>
      </c>
      <c r="G161" s="4"/>
      <c r="H161" s="4" t="s">
        <v>961</v>
      </c>
      <c r="I161" s="4" t="s">
        <v>31</v>
      </c>
      <c r="J161" s="4" t="s">
        <v>938</v>
      </c>
      <c r="K161" s="4"/>
      <c r="L161" s="14">
        <v>15990118</v>
      </c>
      <c r="M161" s="4"/>
      <c r="N161" s="4"/>
      <c r="O161" s="14">
        <v>15990118</v>
      </c>
    </row>
    <row r="162" spans="1:15" x14ac:dyDescent="0.15">
      <c r="A162" s="42">
        <v>13990144</v>
      </c>
      <c r="B162" s="5">
        <v>1</v>
      </c>
      <c r="C162" s="7" t="s">
        <v>968</v>
      </c>
      <c r="D162" s="9"/>
      <c r="E162" s="4">
        <v>9999</v>
      </c>
      <c r="F162" s="4" t="s">
        <v>30</v>
      </c>
      <c r="G162" s="4"/>
      <c r="H162" s="14"/>
      <c r="I162" s="4" t="s">
        <v>77</v>
      </c>
      <c r="J162" s="4">
        <v>16990050</v>
      </c>
      <c r="K162" s="4"/>
      <c r="L162" s="4"/>
      <c r="M162" s="4"/>
      <c r="N162" s="4"/>
      <c r="O162" s="4">
        <v>16990050</v>
      </c>
    </row>
    <row r="163" spans="1:15" x14ac:dyDescent="0.15">
      <c r="A163" s="42">
        <v>13990145</v>
      </c>
      <c r="B163" s="5">
        <v>1</v>
      </c>
      <c r="C163" s="7" t="s">
        <v>979</v>
      </c>
      <c r="D163" s="9"/>
      <c r="E163" s="4">
        <v>9999</v>
      </c>
      <c r="F163" s="4" t="s">
        <v>30</v>
      </c>
      <c r="G163" s="4"/>
      <c r="H163" s="14"/>
      <c r="I163" s="4" t="s">
        <v>53</v>
      </c>
      <c r="J163" s="4">
        <v>16990051</v>
      </c>
      <c r="K163" s="4"/>
      <c r="L163" s="4"/>
      <c r="M163" s="4"/>
      <c r="N163" s="4"/>
      <c r="O163" s="4">
        <v>16990051</v>
      </c>
    </row>
    <row r="164" spans="1:15" x14ac:dyDescent="0.15">
      <c r="A164" s="42">
        <v>13990146</v>
      </c>
      <c r="B164" s="5">
        <v>1</v>
      </c>
      <c r="C164" s="7" t="s">
        <v>1005</v>
      </c>
      <c r="D164" s="9"/>
      <c r="E164" s="4">
        <v>9999</v>
      </c>
      <c r="F164" s="4" t="s">
        <v>30</v>
      </c>
      <c r="G164" s="4"/>
      <c r="H164" s="14"/>
      <c r="I164" s="4" t="s">
        <v>53</v>
      </c>
      <c r="J164" s="4">
        <v>16990052</v>
      </c>
      <c r="K164" s="4"/>
      <c r="L164" s="4"/>
      <c r="M164" s="4"/>
      <c r="N164" s="4"/>
      <c r="O164" s="4">
        <v>16990052</v>
      </c>
    </row>
    <row r="165" spans="1:15" x14ac:dyDescent="0.15">
      <c r="A165" s="42">
        <v>13990147</v>
      </c>
      <c r="B165" s="5">
        <v>1</v>
      </c>
      <c r="C165" s="7" t="s">
        <v>984</v>
      </c>
      <c r="D165" s="9"/>
      <c r="E165" s="4">
        <v>9999</v>
      </c>
      <c r="F165" s="4" t="s">
        <v>30</v>
      </c>
      <c r="G165" s="4"/>
      <c r="H165" s="14"/>
      <c r="I165" s="4" t="s">
        <v>53</v>
      </c>
      <c r="J165" s="4">
        <v>16990053</v>
      </c>
      <c r="K165" s="4"/>
      <c r="L165" s="4"/>
      <c r="M165" s="4"/>
      <c r="N165" s="4"/>
      <c r="O165" s="4">
        <v>16990053</v>
      </c>
    </row>
    <row r="166" spans="1:15" x14ac:dyDescent="0.15">
      <c r="A166" s="42">
        <v>13990148</v>
      </c>
      <c r="B166" s="5">
        <v>1</v>
      </c>
      <c r="C166" s="7" t="s">
        <v>1028</v>
      </c>
      <c r="D166" s="9"/>
      <c r="E166" s="4">
        <v>9999</v>
      </c>
      <c r="F166" s="4" t="s">
        <v>30</v>
      </c>
      <c r="G166" s="4"/>
      <c r="H166" s="14"/>
      <c r="I166" s="4" t="s">
        <v>53</v>
      </c>
      <c r="J166" s="4">
        <v>16990054</v>
      </c>
      <c r="K166" s="4"/>
      <c r="L166" s="4"/>
      <c r="M166" s="4"/>
      <c r="N166" s="4"/>
      <c r="O166" s="4">
        <v>16990054</v>
      </c>
    </row>
    <row r="167" spans="1:15" x14ac:dyDescent="0.15">
      <c r="A167" s="12">
        <v>13990149</v>
      </c>
      <c r="B167" s="11">
        <v>1</v>
      </c>
      <c r="C167" s="7" t="s">
        <v>973</v>
      </c>
      <c r="D167" s="9"/>
      <c r="E167" s="4">
        <v>8</v>
      </c>
      <c r="F167" s="4" t="s">
        <v>30</v>
      </c>
      <c r="G167" s="4"/>
      <c r="H167" s="40" t="s">
        <v>970</v>
      </c>
      <c r="I167" s="13" t="s">
        <v>96</v>
      </c>
      <c r="J167" s="40" t="s">
        <v>972</v>
      </c>
      <c r="K167" s="4"/>
      <c r="L167" s="4"/>
      <c r="M167" s="4"/>
      <c r="N167" s="41" t="s">
        <v>1027</v>
      </c>
      <c r="O167" s="40" t="s">
        <v>970</v>
      </c>
    </row>
    <row r="168" spans="1:15" x14ac:dyDescent="0.15">
      <c r="A168" s="12">
        <v>13990149</v>
      </c>
      <c r="B168" s="11">
        <v>2</v>
      </c>
      <c r="C168" s="7" t="s">
        <v>973</v>
      </c>
      <c r="D168" s="9"/>
      <c r="E168" s="4">
        <v>8</v>
      </c>
      <c r="F168" s="4" t="s">
        <v>30</v>
      </c>
      <c r="G168" s="4"/>
      <c r="H168" s="40" t="s">
        <v>970</v>
      </c>
      <c r="I168" s="13" t="s">
        <v>89</v>
      </c>
      <c r="J168" s="40" t="s">
        <v>970</v>
      </c>
      <c r="K168" s="4"/>
      <c r="L168" s="4"/>
      <c r="M168" s="4"/>
      <c r="N168" s="41" t="s">
        <v>1027</v>
      </c>
      <c r="O168" s="40" t="s">
        <v>970</v>
      </c>
    </row>
    <row r="169" spans="1:15" x14ac:dyDescent="0.15">
      <c r="A169" s="12">
        <v>13990149</v>
      </c>
      <c r="B169" s="11">
        <v>3</v>
      </c>
      <c r="C169" s="7" t="s">
        <v>973</v>
      </c>
      <c r="D169" s="9"/>
      <c r="E169" s="4">
        <v>8</v>
      </c>
      <c r="F169" s="4" t="s">
        <v>30</v>
      </c>
      <c r="G169" s="4"/>
      <c r="H169" s="40" t="s">
        <v>971</v>
      </c>
      <c r="I169" s="13" t="s">
        <v>89</v>
      </c>
      <c r="J169" s="40" t="s">
        <v>970</v>
      </c>
      <c r="K169" s="4"/>
      <c r="L169" s="4"/>
      <c r="M169" s="4"/>
      <c r="N169" s="41" t="s">
        <v>1027</v>
      </c>
      <c r="O169" s="40" t="s">
        <v>971</v>
      </c>
    </row>
    <row r="170" spans="1:15" x14ac:dyDescent="0.15">
      <c r="A170" s="12">
        <v>13990149</v>
      </c>
      <c r="B170" s="11">
        <v>4</v>
      </c>
      <c r="C170" s="7" t="s">
        <v>973</v>
      </c>
      <c r="D170" s="9"/>
      <c r="E170" s="4">
        <v>8</v>
      </c>
      <c r="F170" s="4" t="s">
        <v>30</v>
      </c>
      <c r="G170" s="4"/>
      <c r="H170" s="40" t="s">
        <v>970</v>
      </c>
      <c r="I170" s="13" t="s">
        <v>89</v>
      </c>
      <c r="J170" s="40" t="s">
        <v>970</v>
      </c>
      <c r="K170" s="4"/>
      <c r="L170" s="4"/>
      <c r="M170" s="4"/>
      <c r="N170" s="41" t="s">
        <v>1027</v>
      </c>
      <c r="O170" s="40" t="s">
        <v>970</v>
      </c>
    </row>
    <row r="171" spans="1:15" x14ac:dyDescent="0.15">
      <c r="A171" s="12">
        <v>13990149</v>
      </c>
      <c r="B171" s="11">
        <v>5</v>
      </c>
      <c r="C171" s="7" t="s">
        <v>973</v>
      </c>
      <c r="D171" s="9"/>
      <c r="E171" s="4">
        <v>8</v>
      </c>
      <c r="F171" s="4" t="s">
        <v>30</v>
      </c>
      <c r="G171" s="4"/>
      <c r="H171" s="40" t="s">
        <v>970</v>
      </c>
      <c r="I171" s="13" t="s">
        <v>89</v>
      </c>
      <c r="J171" s="40" t="s">
        <v>970</v>
      </c>
      <c r="K171" s="4"/>
      <c r="L171" s="4"/>
      <c r="M171" s="4"/>
      <c r="N171" s="41" t="s">
        <v>1027</v>
      </c>
      <c r="O171" s="40" t="s">
        <v>970</v>
      </c>
    </row>
    <row r="172" spans="1:15" x14ac:dyDescent="0.15">
      <c r="A172" s="12">
        <v>13990149</v>
      </c>
      <c r="B172" s="11">
        <v>6</v>
      </c>
      <c r="C172" s="7" t="s">
        <v>973</v>
      </c>
      <c r="D172" s="9"/>
      <c r="E172" s="4">
        <v>8</v>
      </c>
      <c r="F172" s="4" t="s">
        <v>30</v>
      </c>
      <c r="G172" s="4"/>
      <c r="H172" s="40" t="s">
        <v>970</v>
      </c>
      <c r="I172" s="13" t="s">
        <v>89</v>
      </c>
      <c r="J172" s="40" t="s">
        <v>970</v>
      </c>
      <c r="K172" s="4"/>
      <c r="L172" s="4"/>
      <c r="M172" s="4"/>
      <c r="N172" s="41" t="s">
        <v>1027</v>
      </c>
      <c r="O172" s="40" t="s">
        <v>970</v>
      </c>
    </row>
    <row r="173" spans="1:15" x14ac:dyDescent="0.15">
      <c r="A173" s="12">
        <v>13990149</v>
      </c>
      <c r="B173" s="11">
        <v>7</v>
      </c>
      <c r="C173" s="7" t="s">
        <v>973</v>
      </c>
      <c r="D173" s="9"/>
      <c r="E173" s="4">
        <v>8</v>
      </c>
      <c r="F173" s="4" t="s">
        <v>30</v>
      </c>
      <c r="G173" s="4"/>
      <c r="H173" s="40" t="s">
        <v>970</v>
      </c>
      <c r="I173" s="13" t="s">
        <v>89</v>
      </c>
      <c r="J173" s="40" t="s">
        <v>972</v>
      </c>
      <c r="K173" s="4"/>
      <c r="L173" s="4"/>
      <c r="M173" s="4"/>
      <c r="N173" s="41" t="s">
        <v>1027</v>
      </c>
      <c r="O173" s="40" t="s">
        <v>970</v>
      </c>
    </row>
    <row r="174" spans="1:15" x14ac:dyDescent="0.15">
      <c r="A174" s="12">
        <v>13990150</v>
      </c>
      <c r="B174" s="5">
        <v>1</v>
      </c>
      <c r="C174" s="7" t="s">
        <v>975</v>
      </c>
      <c r="D174" s="9"/>
      <c r="E174" s="4">
        <v>5</v>
      </c>
      <c r="F174" s="4" t="s">
        <v>30</v>
      </c>
      <c r="G174" s="4"/>
      <c r="H174" s="40" t="s">
        <v>970</v>
      </c>
      <c r="I174" s="7" t="s">
        <v>31</v>
      </c>
      <c r="J174" s="7" t="s">
        <v>34</v>
      </c>
      <c r="K174" s="4">
        <v>15990121</v>
      </c>
      <c r="L174" s="13"/>
      <c r="M174" s="7"/>
      <c r="N174" s="7" t="s">
        <v>923</v>
      </c>
      <c r="O174" s="4">
        <v>15990121</v>
      </c>
    </row>
    <row r="175" spans="1:15" x14ac:dyDescent="0.15">
      <c r="A175" s="12">
        <v>13990151</v>
      </c>
      <c r="B175" s="5">
        <v>1</v>
      </c>
      <c r="C175" s="7" t="s">
        <v>977</v>
      </c>
      <c r="D175" s="9"/>
      <c r="E175" s="4">
        <v>5</v>
      </c>
      <c r="F175" s="4" t="s">
        <v>30</v>
      </c>
      <c r="G175" s="4"/>
      <c r="H175" s="40" t="s">
        <v>970</v>
      </c>
      <c r="I175" s="7" t="s">
        <v>31</v>
      </c>
      <c r="J175" s="7" t="s">
        <v>35</v>
      </c>
      <c r="K175" s="4">
        <v>15990122</v>
      </c>
      <c r="M175" s="4"/>
      <c r="N175" s="4"/>
      <c r="O175" s="4">
        <v>15990122</v>
      </c>
    </row>
    <row r="176" spans="1:15" x14ac:dyDescent="0.15">
      <c r="A176" s="12">
        <v>13990152</v>
      </c>
      <c r="B176" s="5">
        <v>1</v>
      </c>
      <c r="C176" s="7" t="s">
        <v>988</v>
      </c>
      <c r="D176" s="9"/>
      <c r="E176" s="4">
        <v>8</v>
      </c>
      <c r="F176" s="4" t="s">
        <v>105</v>
      </c>
      <c r="G176" s="4"/>
      <c r="H176" s="40" t="s">
        <v>970</v>
      </c>
      <c r="I176" s="4" t="s">
        <v>89</v>
      </c>
      <c r="J176" s="40" t="s">
        <v>970</v>
      </c>
      <c r="K176" s="4"/>
      <c r="L176" s="4"/>
      <c r="M176" s="4"/>
      <c r="N176" s="41" t="s">
        <v>1027</v>
      </c>
      <c r="O176" s="40" t="s">
        <v>970</v>
      </c>
    </row>
    <row r="177" spans="1:15" x14ac:dyDescent="0.15">
      <c r="A177" s="12">
        <v>13990153</v>
      </c>
      <c r="B177" s="5">
        <v>1</v>
      </c>
      <c r="C177" s="7" t="s">
        <v>986</v>
      </c>
      <c r="D177" s="9"/>
      <c r="E177" s="4">
        <v>8</v>
      </c>
      <c r="F177" s="4" t="s">
        <v>105</v>
      </c>
      <c r="G177" s="4"/>
      <c r="H177" s="40" t="s">
        <v>970</v>
      </c>
      <c r="I177" s="7" t="s">
        <v>31</v>
      </c>
      <c r="J177" s="7" t="s">
        <v>34</v>
      </c>
      <c r="K177" s="4">
        <v>15990125</v>
      </c>
      <c r="L177" s="13"/>
      <c r="M177" s="7"/>
      <c r="N177" s="7" t="s">
        <v>923</v>
      </c>
      <c r="O177" s="4">
        <v>15990125</v>
      </c>
    </row>
    <row r="178" spans="1:15" x14ac:dyDescent="0.15">
      <c r="A178" s="12">
        <v>13990154</v>
      </c>
      <c r="B178" s="5">
        <v>1</v>
      </c>
      <c r="C178" s="7" t="s">
        <v>987</v>
      </c>
      <c r="D178" s="9"/>
      <c r="E178" s="4">
        <v>8</v>
      </c>
      <c r="F178" s="4" t="s">
        <v>105</v>
      </c>
      <c r="G178" s="4"/>
      <c r="H178" s="40" t="s">
        <v>970</v>
      </c>
      <c r="I178" s="7" t="s">
        <v>31</v>
      </c>
      <c r="J178" s="7" t="s">
        <v>35</v>
      </c>
      <c r="K178" s="4">
        <v>15990126</v>
      </c>
      <c r="M178" s="4"/>
      <c r="N178" s="4"/>
      <c r="O178" s="4">
        <v>15990126</v>
      </c>
    </row>
    <row r="179" spans="1:15" x14ac:dyDescent="0.15">
      <c r="A179" s="12">
        <v>13990155</v>
      </c>
      <c r="B179" s="5">
        <v>1</v>
      </c>
      <c r="C179" s="4" t="s">
        <v>1029</v>
      </c>
      <c r="D179" s="9"/>
      <c r="E179" s="4">
        <v>0.1</v>
      </c>
      <c r="F179" s="4" t="s">
        <v>1030</v>
      </c>
      <c r="G179" s="4"/>
      <c r="H179" s="14"/>
      <c r="I179" s="4" t="s">
        <v>1031</v>
      </c>
      <c r="J179" s="4">
        <v>0</v>
      </c>
      <c r="K179" s="12">
        <v>12990147</v>
      </c>
      <c r="L179" s="14"/>
      <c r="M179" s="14"/>
      <c r="N179" s="14"/>
      <c r="O179" s="14"/>
    </row>
    <row r="180" spans="1:15" x14ac:dyDescent="0.15">
      <c r="A180" s="12">
        <v>13990156</v>
      </c>
      <c r="B180" s="5">
        <v>1</v>
      </c>
      <c r="C180" s="4" t="s">
        <v>1032</v>
      </c>
      <c r="D180" s="9"/>
      <c r="E180" s="4">
        <v>0.1</v>
      </c>
      <c r="F180" s="4" t="s">
        <v>1030</v>
      </c>
      <c r="G180" s="4"/>
      <c r="H180" s="14"/>
      <c r="I180" s="4" t="s">
        <v>1031</v>
      </c>
      <c r="J180" s="4">
        <v>0</v>
      </c>
      <c r="K180" s="12">
        <v>12990148</v>
      </c>
      <c r="L180" s="14"/>
      <c r="M180" s="14"/>
      <c r="N180" s="14"/>
      <c r="O180" s="14"/>
    </row>
    <row r="181" spans="1:15" x14ac:dyDescent="0.15">
      <c r="A181" s="12">
        <v>13990157</v>
      </c>
      <c r="B181" s="5">
        <v>1</v>
      </c>
      <c r="C181" s="7" t="s">
        <v>1292</v>
      </c>
      <c r="D181" s="9"/>
      <c r="E181" s="4">
        <v>9999</v>
      </c>
      <c r="F181" s="4" t="s">
        <v>30</v>
      </c>
      <c r="G181" s="9"/>
      <c r="H181" s="14" t="s">
        <v>1296</v>
      </c>
      <c r="I181" s="4" t="s">
        <v>53</v>
      </c>
      <c r="J181" s="4">
        <v>16990055</v>
      </c>
      <c r="K181" s="4"/>
      <c r="L181" s="4"/>
      <c r="M181" s="4"/>
      <c r="N181" s="4"/>
      <c r="O181" s="4">
        <v>16990055</v>
      </c>
    </row>
    <row r="182" spans="1:15" x14ac:dyDescent="0.15">
      <c r="A182" s="12">
        <v>13990158</v>
      </c>
      <c r="B182" s="11">
        <v>1</v>
      </c>
      <c r="C182" s="7" t="s">
        <v>1294</v>
      </c>
      <c r="D182" s="9"/>
      <c r="E182" s="4">
        <v>3</v>
      </c>
      <c r="F182" s="4" t="s">
        <v>85</v>
      </c>
      <c r="G182" s="4"/>
      <c r="H182" s="14" t="s">
        <v>1296</v>
      </c>
      <c r="I182" s="4" t="s">
        <v>1296</v>
      </c>
      <c r="J182" s="4" t="s">
        <v>1297</v>
      </c>
      <c r="K182" s="4"/>
      <c r="L182" s="4"/>
      <c r="M182" s="4"/>
      <c r="N182" s="44" t="s">
        <v>1300</v>
      </c>
      <c r="O182" s="4" t="s">
        <v>1297</v>
      </c>
    </row>
    <row r="183" spans="1:15" x14ac:dyDescent="0.15">
      <c r="A183" s="12">
        <v>13990158</v>
      </c>
      <c r="B183" s="11">
        <v>2</v>
      </c>
      <c r="C183" s="7" t="s">
        <v>1294</v>
      </c>
      <c r="D183" s="9"/>
      <c r="E183" s="4">
        <v>3</v>
      </c>
      <c r="F183" s="4" t="s">
        <v>85</v>
      </c>
      <c r="G183" s="4"/>
      <c r="H183" s="14" t="s">
        <v>1296</v>
      </c>
      <c r="I183" s="4" t="s">
        <v>1296</v>
      </c>
      <c r="J183" s="4" t="s">
        <v>1297</v>
      </c>
      <c r="K183" s="4"/>
      <c r="L183" s="4"/>
      <c r="M183" s="4"/>
      <c r="N183" s="44" t="s">
        <v>1300</v>
      </c>
      <c r="O183" s="4" t="s">
        <v>1297</v>
      </c>
    </row>
    <row r="184" spans="1:15" x14ac:dyDescent="0.15">
      <c r="A184" s="12">
        <v>13990158</v>
      </c>
      <c r="B184" s="11">
        <v>3</v>
      </c>
      <c r="C184" s="7" t="s">
        <v>1294</v>
      </c>
      <c r="D184" s="9"/>
      <c r="E184" s="4">
        <v>3</v>
      </c>
      <c r="F184" s="4" t="s">
        <v>85</v>
      </c>
      <c r="G184" s="4"/>
      <c r="H184" s="14" t="s">
        <v>1296</v>
      </c>
      <c r="I184" s="4" t="s">
        <v>1296</v>
      </c>
      <c r="J184" s="4" t="s">
        <v>1297</v>
      </c>
      <c r="K184" s="4"/>
      <c r="L184" s="4"/>
      <c r="M184" s="4"/>
      <c r="N184" s="44" t="s">
        <v>1300</v>
      </c>
      <c r="O184" s="4" t="s">
        <v>1297</v>
      </c>
    </row>
    <row r="185" spans="1:15" x14ac:dyDescent="0.15">
      <c r="A185" s="12">
        <v>13990158</v>
      </c>
      <c r="B185" s="11">
        <v>4</v>
      </c>
      <c r="C185" s="7" t="s">
        <v>1294</v>
      </c>
      <c r="D185" s="9"/>
      <c r="E185" s="4">
        <v>3</v>
      </c>
      <c r="F185" s="4" t="s">
        <v>85</v>
      </c>
      <c r="G185" s="4"/>
      <c r="H185" s="14" t="s">
        <v>1296</v>
      </c>
      <c r="I185" s="4" t="s">
        <v>1296</v>
      </c>
      <c r="J185" s="4" t="s">
        <v>1297</v>
      </c>
      <c r="K185" s="4"/>
      <c r="L185" s="4"/>
      <c r="M185" s="4"/>
      <c r="N185" s="44" t="s">
        <v>1300</v>
      </c>
      <c r="O185" s="4" t="s">
        <v>1297</v>
      </c>
    </row>
    <row r="186" spans="1:15" x14ac:dyDescent="0.15">
      <c r="A186" s="12">
        <v>13990158</v>
      </c>
      <c r="B186" s="11">
        <v>5</v>
      </c>
      <c r="C186" s="7" t="s">
        <v>1294</v>
      </c>
      <c r="D186" s="9"/>
      <c r="E186" s="4">
        <v>3</v>
      </c>
      <c r="F186" s="4" t="s">
        <v>85</v>
      </c>
      <c r="G186" s="4"/>
      <c r="H186" s="14" t="s">
        <v>1296</v>
      </c>
      <c r="I186" s="4" t="s">
        <v>1296</v>
      </c>
      <c r="J186" s="4" t="s">
        <v>1297</v>
      </c>
      <c r="K186" s="4"/>
      <c r="L186" s="4"/>
      <c r="M186" s="4"/>
      <c r="N186" s="44" t="s">
        <v>1300</v>
      </c>
      <c r="O186" s="4" t="s">
        <v>1297</v>
      </c>
    </row>
    <row r="187" spans="1:15" x14ac:dyDescent="0.15">
      <c r="A187" s="12">
        <v>13990158</v>
      </c>
      <c r="B187" s="11">
        <v>6</v>
      </c>
      <c r="C187" s="7" t="s">
        <v>1294</v>
      </c>
      <c r="D187" s="9"/>
      <c r="E187" s="4">
        <v>3</v>
      </c>
      <c r="F187" s="4" t="s">
        <v>85</v>
      </c>
      <c r="G187" s="4"/>
      <c r="H187" s="14" t="s">
        <v>1296</v>
      </c>
      <c r="I187" s="4" t="s">
        <v>1296</v>
      </c>
      <c r="J187" s="4" t="s">
        <v>1297</v>
      </c>
      <c r="K187" s="4"/>
      <c r="L187" s="4"/>
      <c r="M187" s="4"/>
      <c r="N187" s="44" t="s">
        <v>1300</v>
      </c>
      <c r="O187" s="4" t="s">
        <v>1297</v>
      </c>
    </row>
    <row r="188" spans="1:15" x14ac:dyDescent="0.15">
      <c r="A188" s="12">
        <v>13990158</v>
      </c>
      <c r="B188" s="11">
        <v>7</v>
      </c>
      <c r="C188" s="7" t="s">
        <v>1294</v>
      </c>
      <c r="D188" s="9"/>
      <c r="E188" s="4">
        <v>3</v>
      </c>
      <c r="F188" s="4" t="s">
        <v>85</v>
      </c>
      <c r="G188" s="4"/>
      <c r="H188" s="14" t="s">
        <v>1296</v>
      </c>
      <c r="I188" s="4" t="s">
        <v>1296</v>
      </c>
      <c r="J188" s="4" t="s">
        <v>1297</v>
      </c>
      <c r="K188" s="4"/>
      <c r="L188" s="4"/>
      <c r="M188" s="4"/>
      <c r="N188" s="44" t="s">
        <v>1300</v>
      </c>
      <c r="O188" s="4" t="s">
        <v>1297</v>
      </c>
    </row>
    <row r="189" spans="1:15" x14ac:dyDescent="0.15">
      <c r="A189" s="12">
        <v>13990159</v>
      </c>
      <c r="B189" s="11">
        <v>1</v>
      </c>
      <c r="C189" s="7" t="s">
        <v>1295</v>
      </c>
      <c r="D189" s="9"/>
      <c r="E189" s="4">
        <v>3</v>
      </c>
      <c r="F189" s="4" t="s">
        <v>85</v>
      </c>
      <c r="G189" s="4"/>
      <c r="H189" s="14" t="s">
        <v>1293</v>
      </c>
      <c r="I189" s="4" t="s">
        <v>1299</v>
      </c>
      <c r="J189" s="4" t="s">
        <v>1298</v>
      </c>
      <c r="K189" s="4"/>
      <c r="L189" s="4"/>
      <c r="M189" s="4"/>
      <c r="N189" s="13"/>
      <c r="O189" s="4" t="s">
        <v>1298</v>
      </c>
    </row>
    <row r="190" spans="1:15" x14ac:dyDescent="0.15">
      <c r="A190" s="12">
        <v>13990159</v>
      </c>
      <c r="B190" s="11">
        <v>2</v>
      </c>
      <c r="C190" s="7" t="s">
        <v>1295</v>
      </c>
      <c r="D190" s="9"/>
      <c r="E190" s="4">
        <v>3</v>
      </c>
      <c r="F190" s="4" t="s">
        <v>85</v>
      </c>
      <c r="G190" s="4"/>
      <c r="H190" s="14" t="s">
        <v>1293</v>
      </c>
      <c r="I190" s="4" t="s">
        <v>1299</v>
      </c>
      <c r="J190" s="4" t="s">
        <v>1298</v>
      </c>
      <c r="K190" s="4"/>
      <c r="L190" s="4"/>
      <c r="M190" s="4"/>
      <c r="N190" s="13"/>
      <c r="O190" s="4" t="s">
        <v>1298</v>
      </c>
    </row>
    <row r="191" spans="1:15" x14ac:dyDescent="0.15">
      <c r="A191" s="12">
        <v>13990159</v>
      </c>
      <c r="B191" s="11">
        <v>3</v>
      </c>
      <c r="C191" s="7" t="s">
        <v>1295</v>
      </c>
      <c r="D191" s="9"/>
      <c r="E191" s="4">
        <v>3</v>
      </c>
      <c r="F191" s="4" t="s">
        <v>85</v>
      </c>
      <c r="G191" s="4"/>
      <c r="H191" s="14" t="s">
        <v>1293</v>
      </c>
      <c r="I191" s="4" t="s">
        <v>1299</v>
      </c>
      <c r="J191" s="4" t="s">
        <v>1298</v>
      </c>
      <c r="K191" s="4"/>
      <c r="L191" s="4"/>
      <c r="M191" s="4"/>
      <c r="N191" s="13"/>
      <c r="O191" s="4" t="s">
        <v>1298</v>
      </c>
    </row>
    <row r="192" spans="1:15" x14ac:dyDescent="0.15">
      <c r="A192" s="12">
        <v>13990159</v>
      </c>
      <c r="B192" s="11">
        <v>4</v>
      </c>
      <c r="C192" s="7" t="s">
        <v>1295</v>
      </c>
      <c r="D192" s="9"/>
      <c r="E192" s="4">
        <v>3</v>
      </c>
      <c r="F192" s="4" t="s">
        <v>85</v>
      </c>
      <c r="G192" s="4"/>
      <c r="H192" s="14" t="s">
        <v>1293</v>
      </c>
      <c r="I192" s="4" t="s">
        <v>1299</v>
      </c>
      <c r="J192" s="4" t="s">
        <v>1298</v>
      </c>
      <c r="K192" s="4"/>
      <c r="L192" s="4"/>
      <c r="M192" s="4"/>
      <c r="N192" s="13"/>
      <c r="O192" s="4" t="s">
        <v>1298</v>
      </c>
    </row>
    <row r="193" spans="1:15" x14ac:dyDescent="0.15">
      <c r="A193" s="12">
        <v>13990159</v>
      </c>
      <c r="B193" s="11">
        <v>5</v>
      </c>
      <c r="C193" s="7" t="s">
        <v>1295</v>
      </c>
      <c r="D193" s="9"/>
      <c r="E193" s="4">
        <v>3</v>
      </c>
      <c r="F193" s="4" t="s">
        <v>85</v>
      </c>
      <c r="G193" s="4"/>
      <c r="H193" s="14" t="s">
        <v>1293</v>
      </c>
      <c r="I193" s="4" t="s">
        <v>1299</v>
      </c>
      <c r="J193" s="4" t="s">
        <v>1298</v>
      </c>
      <c r="K193" s="4"/>
      <c r="L193" s="4"/>
      <c r="M193" s="4"/>
      <c r="N193" s="13"/>
      <c r="O193" s="4" t="s">
        <v>1298</v>
      </c>
    </row>
    <row r="194" spans="1:15" x14ac:dyDescent="0.15">
      <c r="A194" s="12">
        <v>13990159</v>
      </c>
      <c r="B194" s="11">
        <v>6</v>
      </c>
      <c r="C194" s="7" t="s">
        <v>1295</v>
      </c>
      <c r="D194" s="9"/>
      <c r="E194" s="4">
        <v>3</v>
      </c>
      <c r="F194" s="4" t="s">
        <v>85</v>
      </c>
      <c r="G194" s="4"/>
      <c r="H194" s="14" t="s">
        <v>1293</v>
      </c>
      <c r="I194" s="4" t="s">
        <v>1299</v>
      </c>
      <c r="J194" s="4" t="s">
        <v>1298</v>
      </c>
      <c r="K194" s="4"/>
      <c r="L194" s="4"/>
      <c r="M194" s="4"/>
      <c r="N194" s="13"/>
      <c r="O194" s="4" t="s">
        <v>1298</v>
      </c>
    </row>
    <row r="195" spans="1:15" x14ac:dyDescent="0.15">
      <c r="A195" s="12">
        <v>13990159</v>
      </c>
      <c r="B195" s="11">
        <v>7</v>
      </c>
      <c r="C195" s="7" t="s">
        <v>1295</v>
      </c>
      <c r="D195" s="9"/>
      <c r="E195" s="4">
        <v>3</v>
      </c>
      <c r="F195" s="4" t="s">
        <v>85</v>
      </c>
      <c r="G195" s="4"/>
      <c r="H195" s="14" t="s">
        <v>1293</v>
      </c>
      <c r="I195" s="4" t="s">
        <v>1299</v>
      </c>
      <c r="J195" s="4" t="s">
        <v>1298</v>
      </c>
      <c r="K195" s="4"/>
      <c r="L195" s="4"/>
      <c r="M195" s="4"/>
      <c r="N195" s="13"/>
      <c r="O195" s="4" t="s">
        <v>1298</v>
      </c>
    </row>
    <row r="196" spans="1:15" x14ac:dyDescent="0.15">
      <c r="A196" s="5"/>
      <c r="B196" s="5"/>
      <c r="D196" s="9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</row>
    <row r="197" spans="1:15" x14ac:dyDescent="0.15">
      <c r="A197" s="5"/>
      <c r="B197" s="5"/>
      <c r="D197" s="9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</row>
    <row r="198" spans="1:15" x14ac:dyDescent="0.15">
      <c r="A198" s="5"/>
      <c r="B198" s="5"/>
      <c r="D198" s="9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</row>
    <row r="199" spans="1:15" x14ac:dyDescent="0.15">
      <c r="A199" s="5"/>
      <c r="B199" s="5"/>
      <c r="D199" s="9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</row>
    <row r="200" spans="1:15" x14ac:dyDescent="0.15">
      <c r="A200" s="5"/>
      <c r="B200" s="5"/>
      <c r="D200" s="9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</row>
    <row r="201" spans="1:15" x14ac:dyDescent="0.15">
      <c r="A201" s="5"/>
      <c r="B201" s="5"/>
      <c r="D201" s="9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</row>
    <row r="202" spans="1:15" x14ac:dyDescent="0.15">
      <c r="A202" s="5"/>
      <c r="B202" s="5"/>
      <c r="D202" s="9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</row>
    <row r="203" spans="1:15" x14ac:dyDescent="0.15">
      <c r="A203" s="5"/>
      <c r="B203" s="5"/>
      <c r="D203" s="9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</row>
    <row r="204" spans="1:15" x14ac:dyDescent="0.15">
      <c r="A204" s="5"/>
      <c r="B204" s="5"/>
      <c r="D204" s="9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</row>
    <row r="205" spans="1:15" x14ac:dyDescent="0.15">
      <c r="A205" s="5"/>
      <c r="B205" s="5"/>
      <c r="D205" s="9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</row>
    <row r="206" spans="1:15" x14ac:dyDescent="0.15">
      <c r="A206" s="5"/>
      <c r="B206" s="5"/>
      <c r="D206" s="9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</row>
    <row r="207" spans="1:15" x14ac:dyDescent="0.15">
      <c r="A207" s="5"/>
      <c r="B207" s="5"/>
      <c r="D207" s="9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</row>
    <row r="208" spans="1:15" x14ac:dyDescent="0.15">
      <c r="A208" s="5"/>
      <c r="B208" s="5"/>
      <c r="D208" s="9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</row>
    <row r="209" spans="1:15" x14ac:dyDescent="0.15">
      <c r="A209" s="5"/>
      <c r="B209" s="5"/>
      <c r="D209" s="9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</row>
    <row r="210" spans="1:15" x14ac:dyDescent="0.15">
      <c r="A210" s="5"/>
      <c r="B210" s="5"/>
      <c r="D210" s="9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</row>
    <row r="211" spans="1:15" x14ac:dyDescent="0.15">
      <c r="A211" s="5"/>
      <c r="B211" s="5"/>
      <c r="D211" s="9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</row>
    <row r="212" spans="1:15" x14ac:dyDescent="0.15">
      <c r="A212" s="5"/>
      <c r="B212" s="5"/>
      <c r="D212" s="9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</row>
    <row r="213" spans="1:15" x14ac:dyDescent="0.15">
      <c r="A213" s="5"/>
      <c r="B213" s="5"/>
      <c r="D213" s="9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</row>
    <row r="214" spans="1:15" x14ac:dyDescent="0.15">
      <c r="A214" s="5"/>
      <c r="B214" s="5"/>
      <c r="D214" s="9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</row>
    <row r="215" spans="1:15" x14ac:dyDescent="0.15">
      <c r="A215" s="5"/>
      <c r="B215" s="5"/>
      <c r="D215" s="9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</row>
    <row r="216" spans="1:15" x14ac:dyDescent="0.15">
      <c r="A216" s="5"/>
      <c r="B216" s="5"/>
      <c r="D216" s="9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</row>
    <row r="217" spans="1:15" x14ac:dyDescent="0.15">
      <c r="A217" s="5"/>
      <c r="B217" s="5"/>
      <c r="D217" s="9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</row>
    <row r="218" spans="1:15" x14ac:dyDescent="0.15">
      <c r="A218" s="5"/>
      <c r="B218" s="5"/>
      <c r="D218" s="9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</row>
    <row r="219" spans="1:15" x14ac:dyDescent="0.15">
      <c r="A219" s="5"/>
      <c r="B219" s="5"/>
      <c r="D219" s="9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</row>
    <row r="220" spans="1:15" x14ac:dyDescent="0.15">
      <c r="A220" s="5"/>
      <c r="B220" s="5"/>
      <c r="D220" s="9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</row>
    <row r="221" spans="1:15" x14ac:dyDescent="0.15">
      <c r="A221" s="5"/>
      <c r="B221" s="5"/>
      <c r="D221" s="9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</row>
    <row r="222" spans="1:15" x14ac:dyDescent="0.15">
      <c r="A222" s="5"/>
      <c r="B222" s="5"/>
      <c r="D222" s="9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</row>
    <row r="223" spans="1:15" x14ac:dyDescent="0.15">
      <c r="A223" s="5"/>
      <c r="B223" s="5"/>
      <c r="D223" s="9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</row>
    <row r="224" spans="1:15" x14ac:dyDescent="0.15">
      <c r="A224" s="5"/>
      <c r="B224" s="5"/>
      <c r="D224" s="9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</row>
    <row r="225" spans="1:15" x14ac:dyDescent="0.15">
      <c r="A225" s="5"/>
      <c r="B225" s="5"/>
      <c r="D225" s="9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</row>
    <row r="226" spans="1:15" x14ac:dyDescent="0.15">
      <c r="A226" s="5"/>
      <c r="B226" s="5"/>
      <c r="D226" s="9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</row>
    <row r="227" spans="1:15" x14ac:dyDescent="0.15">
      <c r="A227" s="5"/>
      <c r="B227" s="5"/>
      <c r="D227" s="9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</row>
    <row r="228" spans="1:15" x14ac:dyDescent="0.15">
      <c r="A228" s="5"/>
      <c r="B228" s="5"/>
      <c r="D228" s="9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</row>
    <row r="229" spans="1:15" x14ac:dyDescent="0.15">
      <c r="A229" s="5"/>
      <c r="B229" s="5"/>
      <c r="D229" s="9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</row>
    <row r="230" spans="1:15" x14ac:dyDescent="0.15">
      <c r="A230" s="5"/>
      <c r="B230" s="5"/>
      <c r="D230" s="9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</row>
    <row r="231" spans="1:15" x14ac:dyDescent="0.15">
      <c r="A231" s="5"/>
      <c r="B231" s="5"/>
      <c r="D231" s="9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</row>
    <row r="232" spans="1:15" x14ac:dyDescent="0.15">
      <c r="A232" s="5"/>
      <c r="B232" s="5"/>
      <c r="D232" s="9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</row>
    <row r="233" spans="1:15" x14ac:dyDescent="0.15">
      <c r="A233" s="5"/>
      <c r="B233" s="5"/>
      <c r="D233" s="9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</row>
    <row r="234" spans="1:15" x14ac:dyDescent="0.15">
      <c r="A234" s="5"/>
      <c r="B234" s="5"/>
      <c r="D234" s="9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</row>
    <row r="235" spans="1:15" x14ac:dyDescent="0.15">
      <c r="A235" s="5"/>
      <c r="B235" s="5"/>
      <c r="D235" s="9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</row>
    <row r="236" spans="1:15" x14ac:dyDescent="0.15">
      <c r="A236" s="5"/>
      <c r="B236" s="5"/>
      <c r="D236" s="9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</row>
    <row r="237" spans="1:15" x14ac:dyDescent="0.15">
      <c r="A237" s="5"/>
      <c r="B237" s="5"/>
      <c r="D237" s="9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</row>
    <row r="238" spans="1:15" x14ac:dyDescent="0.15">
      <c r="A238" s="5"/>
      <c r="B238" s="5"/>
      <c r="D238" s="9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</row>
    <row r="239" spans="1:15" x14ac:dyDescent="0.15">
      <c r="A239" s="5"/>
      <c r="B239" s="5"/>
      <c r="D239" s="9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</row>
    <row r="240" spans="1:15" x14ac:dyDescent="0.15">
      <c r="A240" s="5"/>
      <c r="B240" s="5"/>
      <c r="D240" s="9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</row>
    <row r="241" spans="1:15" x14ac:dyDescent="0.15">
      <c r="A241" s="5"/>
      <c r="B241" s="5"/>
      <c r="D241" s="9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</row>
    <row r="242" spans="1:15" x14ac:dyDescent="0.15">
      <c r="A242" s="5"/>
      <c r="B242" s="5"/>
      <c r="D242" s="9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</row>
    <row r="243" spans="1:15" x14ac:dyDescent="0.15">
      <c r="A243" s="5"/>
      <c r="B243" s="5"/>
      <c r="D243" s="9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</row>
    <row r="244" spans="1:15" x14ac:dyDescent="0.15">
      <c r="A244" s="5"/>
      <c r="B244" s="5"/>
      <c r="D244" s="9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</row>
    <row r="245" spans="1:15" x14ac:dyDescent="0.15">
      <c r="A245" s="5"/>
      <c r="B245" s="5"/>
      <c r="D245" s="9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</row>
    <row r="246" spans="1:15" x14ac:dyDescent="0.15">
      <c r="A246" s="5"/>
      <c r="B246" s="5"/>
      <c r="D246" s="9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</row>
    <row r="247" spans="1:15" x14ac:dyDescent="0.15">
      <c r="A247" s="5"/>
      <c r="B247" s="5"/>
      <c r="D247" s="9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</row>
    <row r="248" spans="1:15" x14ac:dyDescent="0.15">
      <c r="A248" s="5"/>
      <c r="B248" s="5"/>
      <c r="D248" s="9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</row>
    <row r="249" spans="1:15" x14ac:dyDescent="0.15">
      <c r="A249" s="5"/>
      <c r="B249" s="5"/>
      <c r="D249" s="9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</row>
    <row r="250" spans="1:15" x14ac:dyDescent="0.15">
      <c r="A250" s="5"/>
      <c r="B250" s="5"/>
      <c r="D250" s="9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</row>
    <row r="251" spans="1:15" x14ac:dyDescent="0.15">
      <c r="A251" s="5"/>
      <c r="B251" s="5"/>
      <c r="D251" s="9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</row>
    <row r="252" spans="1:15" x14ac:dyDescent="0.15">
      <c r="A252" s="5"/>
      <c r="B252" s="5"/>
      <c r="D252" s="9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</row>
    <row r="253" spans="1:15" x14ac:dyDescent="0.15">
      <c r="A253" s="5"/>
      <c r="B253" s="5"/>
      <c r="D253" s="9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</row>
    <row r="254" spans="1:15" x14ac:dyDescent="0.15">
      <c r="A254" s="5"/>
      <c r="B254" s="5"/>
      <c r="D254" s="9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</row>
    <row r="255" spans="1:15" x14ac:dyDescent="0.15">
      <c r="A255" s="5"/>
      <c r="B255" s="5"/>
      <c r="D255" s="9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</row>
    <row r="256" spans="1:15" x14ac:dyDescent="0.15">
      <c r="A256" s="5"/>
      <c r="B256" s="5"/>
      <c r="D256" s="9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</row>
    <row r="257" spans="1:15" x14ac:dyDescent="0.15">
      <c r="A257" s="5"/>
      <c r="B257" s="5"/>
      <c r="D257" s="9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</row>
    <row r="258" spans="1:15" x14ac:dyDescent="0.15">
      <c r="A258" s="5"/>
      <c r="B258" s="5"/>
      <c r="D258" s="9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</row>
    <row r="259" spans="1:15" x14ac:dyDescent="0.15">
      <c r="A259" s="5"/>
      <c r="B259" s="5"/>
      <c r="D259" s="9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</row>
    <row r="260" spans="1:15" x14ac:dyDescent="0.15">
      <c r="A260" s="5"/>
      <c r="B260" s="5"/>
      <c r="D260" s="9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</row>
    <row r="261" spans="1:15" x14ac:dyDescent="0.15">
      <c r="A261" s="5"/>
      <c r="B261" s="5"/>
      <c r="D261" s="9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</row>
    <row r="262" spans="1:15" x14ac:dyDescent="0.15">
      <c r="A262" s="5"/>
      <c r="B262" s="5"/>
      <c r="D262" s="9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</row>
    <row r="263" spans="1:15" x14ac:dyDescent="0.15">
      <c r="A263" s="5"/>
      <c r="B263" s="5"/>
      <c r="D263" s="9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</row>
    <row r="264" spans="1:15" x14ac:dyDescent="0.15">
      <c r="A264" s="5"/>
      <c r="B264" s="5"/>
      <c r="D264" s="9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</row>
    <row r="265" spans="1:15" x14ac:dyDescent="0.15">
      <c r="A265" s="5"/>
      <c r="B265" s="5"/>
      <c r="D265" s="9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</row>
    <row r="266" spans="1:15" x14ac:dyDescent="0.15">
      <c r="A266" s="5"/>
      <c r="B266" s="5"/>
      <c r="D266" s="9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</row>
    <row r="267" spans="1:15" x14ac:dyDescent="0.15">
      <c r="A267" s="5"/>
      <c r="B267" s="5"/>
      <c r="D267" s="9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</row>
    <row r="268" spans="1:15" x14ac:dyDescent="0.15">
      <c r="A268" s="5"/>
      <c r="B268" s="5"/>
      <c r="D268" s="9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</row>
    <row r="269" spans="1:15" x14ac:dyDescent="0.15">
      <c r="A269" s="5"/>
      <c r="B269" s="5"/>
      <c r="D269" s="9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</row>
    <row r="270" spans="1:15" x14ac:dyDescent="0.15">
      <c r="A270" s="5"/>
      <c r="B270" s="5"/>
      <c r="D270" s="9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</row>
    <row r="271" spans="1:15" x14ac:dyDescent="0.15">
      <c r="A271" s="5"/>
      <c r="B271" s="5"/>
      <c r="D271" s="9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</row>
    <row r="272" spans="1:15" x14ac:dyDescent="0.15">
      <c r="A272" s="5"/>
      <c r="B272" s="5"/>
      <c r="D272" s="9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</row>
    <row r="273" spans="1:15" x14ac:dyDescent="0.15">
      <c r="A273" s="5"/>
      <c r="B273" s="5"/>
      <c r="D273" s="9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</row>
    <row r="274" spans="1:15" x14ac:dyDescent="0.15">
      <c r="A274" s="5"/>
      <c r="B274" s="5"/>
      <c r="D274" s="9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</row>
    <row r="275" spans="1:15" x14ac:dyDescent="0.15">
      <c r="A275" s="5"/>
      <c r="B275" s="5"/>
      <c r="D275" s="9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</row>
    <row r="276" spans="1:15" x14ac:dyDescent="0.15">
      <c r="A276" s="5"/>
      <c r="B276" s="5"/>
      <c r="D276" s="9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</row>
    <row r="277" spans="1:15" x14ac:dyDescent="0.15">
      <c r="A277" s="5"/>
      <c r="B277" s="5"/>
      <c r="D277" s="9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</row>
    <row r="278" spans="1:15" x14ac:dyDescent="0.15">
      <c r="A278" s="5"/>
      <c r="B278" s="5"/>
      <c r="D278" s="9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</row>
    <row r="279" spans="1:15" x14ac:dyDescent="0.15">
      <c r="A279" s="5"/>
      <c r="B279" s="5"/>
      <c r="D279" s="9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</row>
    <row r="280" spans="1:15" x14ac:dyDescent="0.15">
      <c r="A280" s="5"/>
      <c r="B280" s="5"/>
      <c r="D280" s="9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</row>
    <row r="281" spans="1:15" x14ac:dyDescent="0.15">
      <c r="A281" s="5"/>
      <c r="B281" s="5"/>
      <c r="D281" s="9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</row>
    <row r="282" spans="1:15" x14ac:dyDescent="0.15">
      <c r="A282" s="5"/>
      <c r="B282" s="5"/>
      <c r="D282" s="9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</row>
    <row r="283" spans="1:15" x14ac:dyDescent="0.15">
      <c r="A283" s="5"/>
      <c r="B283" s="5"/>
      <c r="D283" s="9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</row>
    <row r="284" spans="1:15" x14ac:dyDescent="0.15">
      <c r="A284" s="5"/>
      <c r="B284" s="5"/>
      <c r="D284" s="9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</row>
    <row r="285" spans="1:15" x14ac:dyDescent="0.15">
      <c r="A285" s="5"/>
      <c r="B285" s="5"/>
      <c r="D285" s="9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</row>
    <row r="286" spans="1:15" x14ac:dyDescent="0.15">
      <c r="B286" s="5"/>
      <c r="D286" s="9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</row>
    <row r="287" spans="1:15" x14ac:dyDescent="0.15">
      <c r="B287" s="5"/>
      <c r="D287" s="9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</row>
    <row r="288" spans="1:15" x14ac:dyDescent="0.15">
      <c r="B288" s="5"/>
      <c r="D288" s="9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</row>
    <row r="289" spans="2:15" x14ac:dyDescent="0.15">
      <c r="B289" s="5"/>
      <c r="D289" s="9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</row>
    <row r="290" spans="2:15" x14ac:dyDescent="0.15">
      <c r="B290" s="5"/>
      <c r="D290" s="9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</row>
    <row r="291" spans="2:15" x14ac:dyDescent="0.15">
      <c r="B291" s="5"/>
      <c r="D291" s="9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</row>
    <row r="292" spans="2:15" x14ac:dyDescent="0.15">
      <c r="B292" s="5"/>
      <c r="D292" s="9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</row>
    <row r="293" spans="2:15" x14ac:dyDescent="0.15">
      <c r="B293" s="5"/>
      <c r="D293" s="9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</row>
    <row r="294" spans="2:15" x14ac:dyDescent="0.15">
      <c r="B294" s="5"/>
      <c r="D294" s="9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</row>
    <row r="295" spans="2:15" x14ac:dyDescent="0.15">
      <c r="B295" s="5"/>
      <c r="D295" s="9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</row>
    <row r="296" spans="2:15" x14ac:dyDescent="0.15">
      <c r="B296" s="5"/>
      <c r="D296" s="9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</row>
    <row r="297" spans="2:15" x14ac:dyDescent="0.15">
      <c r="B297" s="5"/>
      <c r="D297" s="9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</row>
    <row r="298" spans="2:15" x14ac:dyDescent="0.15">
      <c r="B298" s="5"/>
      <c r="D298" s="9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</row>
    <row r="299" spans="2:15" x14ac:dyDescent="0.15">
      <c r="B299" s="5"/>
      <c r="D299" s="9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</row>
    <row r="300" spans="2:15" x14ac:dyDescent="0.15">
      <c r="B300" s="5"/>
      <c r="D300" s="9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</row>
    <row r="301" spans="2:15" x14ac:dyDescent="0.15">
      <c r="B301" s="5"/>
      <c r="D301" s="9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</row>
    <row r="302" spans="2:15" x14ac:dyDescent="0.15">
      <c r="B302" s="5"/>
      <c r="D302" s="9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</row>
    <row r="303" spans="2:15" x14ac:dyDescent="0.15">
      <c r="B303" s="5"/>
      <c r="D303" s="9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</row>
    <row r="304" spans="2:15" x14ac:dyDescent="0.15">
      <c r="B304" s="5"/>
      <c r="D304" s="9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</row>
    <row r="305" spans="2:15" x14ac:dyDescent="0.15">
      <c r="B305" s="5"/>
      <c r="D305" s="9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</row>
    <row r="306" spans="2:15" x14ac:dyDescent="0.15">
      <c r="B306" s="5"/>
      <c r="D306" s="9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</row>
    <row r="307" spans="2:15" x14ac:dyDescent="0.15">
      <c r="B307" s="5"/>
      <c r="D307" s="9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</row>
    <row r="308" spans="2:15" x14ac:dyDescent="0.15">
      <c r="B308" s="5"/>
      <c r="D308" s="9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</row>
    <row r="309" spans="2:15" x14ac:dyDescent="0.15">
      <c r="B309" s="5"/>
      <c r="D309" s="9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</row>
    <row r="310" spans="2:15" x14ac:dyDescent="0.15">
      <c r="B310" s="5"/>
      <c r="D310" s="9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</row>
    <row r="311" spans="2:15" x14ac:dyDescent="0.15">
      <c r="B311" s="5"/>
      <c r="D311" s="9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</row>
    <row r="312" spans="2:15" x14ac:dyDescent="0.15">
      <c r="B312" s="5"/>
      <c r="D312" s="9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</row>
  </sheetData>
  <autoFilter ref="A2:N195">
    <sortState ref="A3:K56">
      <sortCondition ref="A2"/>
    </sortState>
  </autoFilter>
  <phoneticPr fontId="1" type="noConversion"/>
  <conditionalFormatting sqref="I2:I36 I38 I40 I42 I44 I46 I48 I50 I52 I54 I56 I58 I61 I75:I88 I96 I104:I109 I116:I136 I138:I142 I144:I151 I154 I157 I159:I160 I66:I73 I112:I114 I196:I1048576">
    <cfRule type="cellIs" dxfId="189" priority="267" operator="equal">
      <formula>"attr"</formula>
    </cfRule>
  </conditionalFormatting>
  <conditionalFormatting sqref="J2:J36 J38 J54 J56 J58 J61 J75 J79:J87 J109 C75:C108 J113:J114 J116 J118:J119 J121:J122 J124 J127 J131:J132 C112:C132 J134:J136 J139 C137:C138 J66:J73 C2:C73 J141:J151 C143:C151 J154:J156 C154:C155 C157 J159 C159:C160 C162:C166 C196:C1048576 J196:J1048576">
    <cfRule type="cellIs" dxfId="188" priority="172" operator="equal">
      <formula>0</formula>
    </cfRule>
  </conditionalFormatting>
  <conditionalFormatting sqref="I37">
    <cfRule type="cellIs" dxfId="187" priority="170" operator="equal">
      <formula>"attr"</formula>
    </cfRule>
  </conditionalFormatting>
  <conditionalFormatting sqref="J37">
    <cfRule type="cellIs" dxfId="186" priority="169" operator="equal">
      <formula>0</formula>
    </cfRule>
  </conditionalFormatting>
  <conditionalFormatting sqref="I39">
    <cfRule type="cellIs" dxfId="185" priority="168" operator="equal">
      <formula>"attr"</formula>
    </cfRule>
  </conditionalFormatting>
  <conditionalFormatting sqref="I41">
    <cfRule type="cellIs" dxfId="184" priority="166" operator="equal">
      <formula>"attr"</formula>
    </cfRule>
  </conditionalFormatting>
  <conditionalFormatting sqref="I43">
    <cfRule type="cellIs" dxfId="183" priority="164" operator="equal">
      <formula>"attr"</formula>
    </cfRule>
  </conditionalFormatting>
  <conditionalFormatting sqref="I45">
    <cfRule type="cellIs" dxfId="182" priority="162" operator="equal">
      <formula>"attr"</formula>
    </cfRule>
  </conditionalFormatting>
  <conditionalFormatting sqref="I47">
    <cfRule type="cellIs" dxfId="181" priority="160" operator="equal">
      <formula>"attr"</formula>
    </cfRule>
  </conditionalFormatting>
  <conditionalFormatting sqref="I49">
    <cfRule type="cellIs" dxfId="180" priority="158" operator="equal">
      <formula>"attr"</formula>
    </cfRule>
  </conditionalFormatting>
  <conditionalFormatting sqref="I51">
    <cfRule type="cellIs" dxfId="179" priority="156" operator="equal">
      <formula>"attr"</formula>
    </cfRule>
  </conditionalFormatting>
  <conditionalFormatting sqref="J51">
    <cfRule type="cellIs" dxfId="178" priority="155" operator="equal">
      <formula>0</formula>
    </cfRule>
  </conditionalFormatting>
  <conditionalFormatting sqref="I53">
    <cfRule type="cellIs" dxfId="177" priority="154" operator="equal">
      <formula>"attr"</formula>
    </cfRule>
  </conditionalFormatting>
  <conditionalFormatting sqref="J53">
    <cfRule type="cellIs" dxfId="176" priority="153" operator="equal">
      <formula>0</formula>
    </cfRule>
  </conditionalFormatting>
  <conditionalFormatting sqref="J60">
    <cfRule type="cellIs" dxfId="175" priority="145" operator="equal">
      <formula>0</formula>
    </cfRule>
  </conditionalFormatting>
  <conditionalFormatting sqref="I55">
    <cfRule type="cellIs" dxfId="174" priority="152" operator="equal">
      <formula>"attr"</formula>
    </cfRule>
  </conditionalFormatting>
  <conditionalFormatting sqref="J55">
    <cfRule type="cellIs" dxfId="173" priority="151" operator="equal">
      <formula>0</formula>
    </cfRule>
  </conditionalFormatting>
  <conditionalFormatting sqref="I57">
    <cfRule type="cellIs" dxfId="172" priority="150" operator="equal">
      <formula>"attr"</formula>
    </cfRule>
  </conditionalFormatting>
  <conditionalFormatting sqref="J57">
    <cfRule type="cellIs" dxfId="171" priority="149" operator="equal">
      <formula>0</formula>
    </cfRule>
  </conditionalFormatting>
  <conditionalFormatting sqref="I59">
    <cfRule type="cellIs" dxfId="170" priority="148" operator="equal">
      <formula>"attr"</formula>
    </cfRule>
  </conditionalFormatting>
  <conditionalFormatting sqref="J59">
    <cfRule type="cellIs" dxfId="169" priority="147" operator="equal">
      <formula>0</formula>
    </cfRule>
  </conditionalFormatting>
  <conditionalFormatting sqref="I60">
    <cfRule type="cellIs" dxfId="168" priority="146" operator="equal">
      <formula>"attr"</formula>
    </cfRule>
  </conditionalFormatting>
  <conditionalFormatting sqref="J39:J40 J42:J44 J46:J48 J50">
    <cfRule type="cellIs" dxfId="167" priority="144" operator="equal">
      <formula>0</formula>
    </cfRule>
  </conditionalFormatting>
  <conditionalFormatting sqref="J41 J45 J49">
    <cfRule type="cellIs" dxfId="166" priority="143" operator="equal">
      <formula>0</formula>
    </cfRule>
  </conditionalFormatting>
  <conditionalFormatting sqref="J52">
    <cfRule type="cellIs" dxfId="165" priority="142" operator="equal">
      <formula>0</formula>
    </cfRule>
  </conditionalFormatting>
  <conditionalFormatting sqref="I63:I65">
    <cfRule type="cellIs" dxfId="164" priority="141" operator="equal">
      <formula>"attr"</formula>
    </cfRule>
  </conditionalFormatting>
  <conditionalFormatting sqref="J62">
    <cfRule type="cellIs" dxfId="163" priority="138" operator="equal">
      <formula>0</formula>
    </cfRule>
  </conditionalFormatting>
  <conditionalFormatting sqref="I62">
    <cfRule type="cellIs" dxfId="162" priority="139" operator="equal">
      <formula>"attr"</formula>
    </cfRule>
  </conditionalFormatting>
  <conditionalFormatting sqref="J64:J65">
    <cfRule type="cellIs" dxfId="161" priority="136" operator="equal">
      <formula>0</formula>
    </cfRule>
  </conditionalFormatting>
  <conditionalFormatting sqref="J77">
    <cfRule type="cellIs" dxfId="160" priority="134" operator="equal">
      <formula>0</formula>
    </cfRule>
  </conditionalFormatting>
  <conditionalFormatting sqref="J88">
    <cfRule type="cellIs" dxfId="159" priority="133" operator="equal">
      <formula>0</formula>
    </cfRule>
  </conditionalFormatting>
  <conditionalFormatting sqref="I89:I95">
    <cfRule type="cellIs" dxfId="158" priority="132" operator="equal">
      <formula>"attr"</formula>
    </cfRule>
  </conditionalFormatting>
  <conditionalFormatting sqref="J96">
    <cfRule type="cellIs" dxfId="157" priority="130" operator="equal">
      <formula>0</formula>
    </cfRule>
  </conditionalFormatting>
  <conditionalFormatting sqref="I97">
    <cfRule type="cellIs" dxfId="156" priority="129" operator="equal">
      <formula>"attr"</formula>
    </cfRule>
  </conditionalFormatting>
  <conditionalFormatting sqref="I98:I103">
    <cfRule type="cellIs" dxfId="155" priority="128" operator="equal">
      <formula>"attr"</formula>
    </cfRule>
  </conditionalFormatting>
  <conditionalFormatting sqref="J104:J108">
    <cfRule type="cellIs" dxfId="154" priority="127" operator="equal">
      <formula>0</formula>
    </cfRule>
  </conditionalFormatting>
  <conditionalFormatting sqref="J112">
    <cfRule type="cellIs" dxfId="153" priority="126" operator="equal">
      <formula>0</formula>
    </cfRule>
  </conditionalFormatting>
  <conditionalFormatting sqref="I115">
    <cfRule type="cellIs" dxfId="152" priority="125" operator="equal">
      <formula>"attr"</formula>
    </cfRule>
  </conditionalFormatting>
  <conditionalFormatting sqref="J115">
    <cfRule type="cellIs" dxfId="151" priority="124" operator="equal">
      <formula>0</formula>
    </cfRule>
  </conditionalFormatting>
  <conditionalFormatting sqref="J126">
    <cfRule type="cellIs" dxfId="150" priority="123" operator="equal">
      <formula>0</formula>
    </cfRule>
  </conditionalFormatting>
  <conditionalFormatting sqref="J130">
    <cfRule type="cellIs" dxfId="149" priority="122" operator="equal">
      <formula>0</formula>
    </cfRule>
  </conditionalFormatting>
  <conditionalFormatting sqref="J133">
    <cfRule type="cellIs" dxfId="148" priority="121" operator="equal">
      <formula>0</formula>
    </cfRule>
  </conditionalFormatting>
  <conditionalFormatting sqref="I137">
    <cfRule type="cellIs" dxfId="147" priority="120" operator="equal">
      <formula>"attr"</formula>
    </cfRule>
  </conditionalFormatting>
  <conditionalFormatting sqref="J137">
    <cfRule type="cellIs" dxfId="146" priority="119" operator="equal">
      <formula>0</formula>
    </cfRule>
  </conditionalFormatting>
  <conditionalFormatting sqref="J138">
    <cfRule type="cellIs" dxfId="145" priority="116" operator="equal">
      <formula>0</formula>
    </cfRule>
  </conditionalFormatting>
  <conditionalFormatting sqref="C139">
    <cfRule type="cellIs" dxfId="144" priority="115" operator="equal">
      <formula>0</formula>
    </cfRule>
  </conditionalFormatting>
  <conditionalFormatting sqref="J63">
    <cfRule type="cellIs" dxfId="143" priority="114" operator="equal">
      <formula>0</formula>
    </cfRule>
  </conditionalFormatting>
  <conditionalFormatting sqref="I143">
    <cfRule type="cellIs" dxfId="142" priority="113" operator="equal">
      <formula>"attr"</formula>
    </cfRule>
  </conditionalFormatting>
  <conditionalFormatting sqref="O27:O34">
    <cfRule type="cellIs" dxfId="141" priority="112" operator="equal">
      <formula>0</formula>
    </cfRule>
  </conditionalFormatting>
  <conditionalFormatting sqref="O52">
    <cfRule type="cellIs" dxfId="140" priority="111" operator="equal">
      <formula>0</formula>
    </cfRule>
  </conditionalFormatting>
  <conditionalFormatting sqref="O66:O73">
    <cfRule type="cellIs" dxfId="139" priority="110" operator="equal">
      <formula>0</formula>
    </cfRule>
  </conditionalFormatting>
  <conditionalFormatting sqref="O64:O65">
    <cfRule type="cellIs" dxfId="138" priority="109" operator="equal">
      <formula>0</formula>
    </cfRule>
  </conditionalFormatting>
  <conditionalFormatting sqref="O75">
    <cfRule type="cellIs" dxfId="137" priority="108" operator="equal">
      <formula>0</formula>
    </cfRule>
  </conditionalFormatting>
  <conditionalFormatting sqref="O77">
    <cfRule type="cellIs" dxfId="136" priority="107" operator="equal">
      <formula>0</formula>
    </cfRule>
  </conditionalFormatting>
  <conditionalFormatting sqref="O79:O80">
    <cfRule type="cellIs" dxfId="135" priority="106" operator="equal">
      <formula>0</formula>
    </cfRule>
  </conditionalFormatting>
  <conditionalFormatting sqref="O81:O87 O109">
    <cfRule type="cellIs" dxfId="134" priority="105" operator="equal">
      <formula>0</formula>
    </cfRule>
  </conditionalFormatting>
  <conditionalFormatting sqref="O88">
    <cfRule type="cellIs" dxfId="133" priority="104" operator="equal">
      <formula>0</formula>
    </cfRule>
  </conditionalFormatting>
  <conditionalFormatting sqref="O89:O95">
    <cfRule type="cellIs" dxfId="132" priority="103" operator="equal">
      <formula>0</formula>
    </cfRule>
  </conditionalFormatting>
  <conditionalFormatting sqref="O96">
    <cfRule type="cellIs" dxfId="131" priority="102" operator="equal">
      <formula>0</formula>
    </cfRule>
  </conditionalFormatting>
  <conditionalFormatting sqref="O104:O108">
    <cfRule type="cellIs" dxfId="130" priority="101" operator="equal">
      <formula>0</formula>
    </cfRule>
  </conditionalFormatting>
  <conditionalFormatting sqref="O113">
    <cfRule type="cellIs" dxfId="129" priority="100" operator="equal">
      <formula>0</formula>
    </cfRule>
  </conditionalFormatting>
  <conditionalFormatting sqref="O112">
    <cfRule type="cellIs" dxfId="128" priority="99" operator="equal">
      <formula>0</formula>
    </cfRule>
  </conditionalFormatting>
  <conditionalFormatting sqref="O116">
    <cfRule type="cellIs" dxfId="127" priority="98" operator="equal">
      <formula>0</formula>
    </cfRule>
  </conditionalFormatting>
  <conditionalFormatting sqref="O115">
    <cfRule type="cellIs" dxfId="126" priority="97" operator="equal">
      <formula>0</formula>
    </cfRule>
  </conditionalFormatting>
  <conditionalFormatting sqref="O119">
    <cfRule type="cellIs" dxfId="125" priority="96" operator="equal">
      <formula>0</formula>
    </cfRule>
  </conditionalFormatting>
  <conditionalFormatting sqref="O122">
    <cfRule type="cellIs" dxfId="124" priority="95" operator="equal">
      <formula>0</formula>
    </cfRule>
  </conditionalFormatting>
  <conditionalFormatting sqref="O126">
    <cfRule type="cellIs" dxfId="123" priority="94" operator="equal">
      <formula>0</formula>
    </cfRule>
  </conditionalFormatting>
  <conditionalFormatting sqref="O131:O132 O134:O135">
    <cfRule type="cellIs" dxfId="122" priority="93" operator="equal">
      <formula>0</formula>
    </cfRule>
  </conditionalFormatting>
  <conditionalFormatting sqref="O130">
    <cfRule type="cellIs" dxfId="121" priority="92" operator="equal">
      <formula>0</formula>
    </cfRule>
  </conditionalFormatting>
  <conditionalFormatting sqref="O133">
    <cfRule type="cellIs" dxfId="120" priority="91" operator="equal">
      <formula>0</formula>
    </cfRule>
  </conditionalFormatting>
  <conditionalFormatting sqref="O139">
    <cfRule type="cellIs" dxfId="119" priority="90" operator="equal">
      <formula>0</formula>
    </cfRule>
  </conditionalFormatting>
  <conditionalFormatting sqref="O137">
    <cfRule type="cellIs" dxfId="118" priority="89" operator="equal">
      <formula>0</formula>
    </cfRule>
  </conditionalFormatting>
  <conditionalFormatting sqref="O138">
    <cfRule type="cellIs" dxfId="117" priority="88" operator="equal">
      <formula>0</formula>
    </cfRule>
  </conditionalFormatting>
  <conditionalFormatting sqref="O144:O151">
    <cfRule type="cellIs" dxfId="116" priority="86" operator="equal">
      <formula>0</formula>
    </cfRule>
  </conditionalFormatting>
  <conditionalFormatting sqref="O142">
    <cfRule type="cellIs" dxfId="115" priority="83" operator="equal">
      <formula>0</formula>
    </cfRule>
  </conditionalFormatting>
  <conditionalFormatting sqref="I155">
    <cfRule type="cellIs" dxfId="114" priority="82" operator="equal">
      <formula>"attr"</formula>
    </cfRule>
  </conditionalFormatting>
  <conditionalFormatting sqref="I156">
    <cfRule type="cellIs" dxfId="113" priority="81" operator="equal">
      <formula>"attr"</formula>
    </cfRule>
  </conditionalFormatting>
  <conditionalFormatting sqref="C156">
    <cfRule type="cellIs" dxfId="112" priority="80" operator="equal">
      <formula>0</formula>
    </cfRule>
  </conditionalFormatting>
  <conditionalFormatting sqref="I1">
    <cfRule type="cellIs" dxfId="111" priority="79" operator="equal">
      <formula>"attr"</formula>
    </cfRule>
  </conditionalFormatting>
  <conditionalFormatting sqref="J157">
    <cfRule type="cellIs" dxfId="110" priority="76" operator="equal">
      <formula>0</formula>
    </cfRule>
  </conditionalFormatting>
  <conditionalFormatting sqref="I158">
    <cfRule type="cellIs" dxfId="109" priority="75" operator="equal">
      <formula>"attr"</formula>
    </cfRule>
  </conditionalFormatting>
  <conditionalFormatting sqref="J158 C158">
    <cfRule type="cellIs" dxfId="108" priority="74" operator="equal">
      <formula>0</formula>
    </cfRule>
  </conditionalFormatting>
  <conditionalFormatting sqref="J160">
    <cfRule type="cellIs" dxfId="107" priority="73" operator="equal">
      <formula>0</formula>
    </cfRule>
  </conditionalFormatting>
  <conditionalFormatting sqref="I152">
    <cfRule type="cellIs" dxfId="106" priority="72" operator="equal">
      <formula>"attr"</formula>
    </cfRule>
  </conditionalFormatting>
  <conditionalFormatting sqref="I153">
    <cfRule type="cellIs" dxfId="105" priority="71" operator="equal">
      <formula>"attr"</formula>
    </cfRule>
  </conditionalFormatting>
  <conditionalFormatting sqref="I110">
    <cfRule type="cellIs" dxfId="104" priority="70" operator="equal">
      <formula>"attr"</formula>
    </cfRule>
  </conditionalFormatting>
  <conditionalFormatting sqref="I111">
    <cfRule type="cellIs" dxfId="103" priority="69" operator="equal">
      <formula>"attr"</formula>
    </cfRule>
  </conditionalFormatting>
  <conditionalFormatting sqref="I161">
    <cfRule type="cellIs" dxfId="102" priority="68" operator="equal">
      <formula>"attr"</formula>
    </cfRule>
  </conditionalFormatting>
  <conditionalFormatting sqref="J161 C161">
    <cfRule type="cellIs" dxfId="101" priority="67" operator="equal">
      <formula>0</formula>
    </cfRule>
  </conditionalFormatting>
  <conditionalFormatting sqref="J164 J166">
    <cfRule type="cellIs" dxfId="100" priority="42" operator="equal">
      <formula>0</formula>
    </cfRule>
  </conditionalFormatting>
  <conditionalFormatting sqref="O164">
    <cfRule type="cellIs" dxfId="99" priority="41" operator="equal">
      <formula>0</formula>
    </cfRule>
  </conditionalFormatting>
  <conditionalFormatting sqref="I162">
    <cfRule type="cellIs" dxfId="98" priority="62" operator="equal">
      <formula>"attr"</formula>
    </cfRule>
  </conditionalFormatting>
  <conditionalFormatting sqref="J163">
    <cfRule type="cellIs" dxfId="97" priority="47" operator="equal">
      <formula>0</formula>
    </cfRule>
  </conditionalFormatting>
  <conditionalFormatting sqref="J162 J165">
    <cfRule type="cellIs" dxfId="96" priority="59" operator="equal">
      <formula>0</formula>
    </cfRule>
  </conditionalFormatting>
  <conditionalFormatting sqref="O162">
    <cfRule type="cellIs" dxfId="95" priority="58" operator="equal">
      <formula>0</formula>
    </cfRule>
  </conditionalFormatting>
  <conditionalFormatting sqref="C167:C173">
    <cfRule type="cellIs" dxfId="94" priority="57" operator="equal">
      <formula>0</formula>
    </cfRule>
  </conditionalFormatting>
  <conditionalFormatting sqref="I167">
    <cfRule type="cellIs" dxfId="93" priority="56" operator="equal">
      <formula>"attr"</formula>
    </cfRule>
  </conditionalFormatting>
  <conditionalFormatting sqref="I168:I173">
    <cfRule type="cellIs" dxfId="92" priority="55" operator="equal">
      <formula>"attr"</formula>
    </cfRule>
  </conditionalFormatting>
  <conditionalFormatting sqref="I174">
    <cfRule type="cellIs" dxfId="91" priority="54" operator="equal">
      <formula>"attr"</formula>
    </cfRule>
  </conditionalFormatting>
  <conditionalFormatting sqref="I175">
    <cfRule type="cellIs" dxfId="90" priority="53" operator="equal">
      <formula>"attr"</formula>
    </cfRule>
  </conditionalFormatting>
  <conditionalFormatting sqref="K174">
    <cfRule type="cellIs" dxfId="89" priority="52" operator="equal">
      <formula>0</formula>
    </cfRule>
  </conditionalFormatting>
  <conditionalFormatting sqref="K175">
    <cfRule type="cellIs" dxfId="88" priority="51" operator="equal">
      <formula>0</formula>
    </cfRule>
  </conditionalFormatting>
  <conditionalFormatting sqref="O174">
    <cfRule type="cellIs" dxfId="87" priority="50" operator="equal">
      <formula>0</formula>
    </cfRule>
  </conditionalFormatting>
  <conditionalFormatting sqref="O175">
    <cfRule type="cellIs" dxfId="86" priority="49" operator="equal">
      <formula>0</formula>
    </cfRule>
  </conditionalFormatting>
  <conditionalFormatting sqref="I163">
    <cfRule type="cellIs" dxfId="85" priority="48" operator="equal">
      <formula>"attr"</formula>
    </cfRule>
  </conditionalFormatting>
  <conditionalFormatting sqref="O163">
    <cfRule type="cellIs" dxfId="84" priority="46" operator="equal">
      <formula>0</formula>
    </cfRule>
  </conditionalFormatting>
  <conditionalFormatting sqref="I164">
    <cfRule type="cellIs" dxfId="83" priority="45" operator="equal">
      <formula>"attr"</formula>
    </cfRule>
  </conditionalFormatting>
  <conditionalFormatting sqref="O166">
    <cfRule type="cellIs" dxfId="82" priority="24" operator="equal">
      <formula>0</formula>
    </cfRule>
  </conditionalFormatting>
  <conditionalFormatting sqref="I165">
    <cfRule type="cellIs" dxfId="81" priority="40" operator="equal">
      <formula>"attr"</formula>
    </cfRule>
  </conditionalFormatting>
  <conditionalFormatting sqref="O165">
    <cfRule type="cellIs" dxfId="80" priority="37" operator="equal">
      <formula>0</formula>
    </cfRule>
  </conditionalFormatting>
  <conditionalFormatting sqref="I176">
    <cfRule type="cellIs" dxfId="79" priority="36" operator="equal">
      <formula>"attr"</formula>
    </cfRule>
  </conditionalFormatting>
  <conditionalFormatting sqref="K178">
    <cfRule type="cellIs" dxfId="78" priority="30" operator="equal">
      <formula>0</formula>
    </cfRule>
  </conditionalFormatting>
  <conditionalFormatting sqref="I177">
    <cfRule type="cellIs" dxfId="77" priority="33" operator="equal">
      <formula>"attr"</formula>
    </cfRule>
  </conditionalFormatting>
  <conditionalFormatting sqref="I178">
    <cfRule type="cellIs" dxfId="76" priority="32" operator="equal">
      <formula>"attr"</formula>
    </cfRule>
  </conditionalFormatting>
  <conditionalFormatting sqref="K177">
    <cfRule type="cellIs" dxfId="75" priority="31" operator="equal">
      <formula>0</formula>
    </cfRule>
  </conditionalFormatting>
  <conditionalFormatting sqref="O177">
    <cfRule type="cellIs" dxfId="74" priority="29" operator="equal">
      <formula>0</formula>
    </cfRule>
  </conditionalFormatting>
  <conditionalFormatting sqref="O178">
    <cfRule type="cellIs" dxfId="73" priority="28" operator="equal">
      <formula>0</formula>
    </cfRule>
  </conditionalFormatting>
  <conditionalFormatting sqref="I166">
    <cfRule type="cellIs" dxfId="72" priority="27" operator="equal">
      <formula>"attr"</formula>
    </cfRule>
  </conditionalFormatting>
  <conditionalFormatting sqref="I179">
    <cfRule type="cellIs" dxfId="71" priority="23" operator="equal">
      <formula>"attr"</formula>
    </cfRule>
  </conditionalFormatting>
  <conditionalFormatting sqref="C179">
    <cfRule type="cellIs" dxfId="70" priority="22" operator="equal">
      <formula>0</formula>
    </cfRule>
  </conditionalFormatting>
  <conditionalFormatting sqref="J179">
    <cfRule type="cellIs" dxfId="69" priority="21" operator="equal">
      <formula>0</formula>
    </cfRule>
  </conditionalFormatting>
  <conditionalFormatting sqref="I180">
    <cfRule type="cellIs" dxfId="68" priority="20" operator="equal">
      <formula>"attr"</formula>
    </cfRule>
  </conditionalFormatting>
  <conditionalFormatting sqref="C180">
    <cfRule type="cellIs" dxfId="67" priority="19" operator="equal">
      <formula>0</formula>
    </cfRule>
  </conditionalFormatting>
  <conditionalFormatting sqref="J180">
    <cfRule type="cellIs" dxfId="66" priority="18" operator="equal">
      <formula>0</formula>
    </cfRule>
  </conditionalFormatting>
  <conditionalFormatting sqref="I181">
    <cfRule type="cellIs" dxfId="65" priority="17" operator="equal">
      <formula>"attr"</formula>
    </cfRule>
  </conditionalFormatting>
  <conditionalFormatting sqref="C181:C188">
    <cfRule type="cellIs" dxfId="64" priority="16" operator="equal">
      <formula>0</formula>
    </cfRule>
  </conditionalFormatting>
  <conditionalFormatting sqref="I182:I188">
    <cfRule type="cellIs" dxfId="63" priority="9" operator="equal">
      <formula>"attr"</formula>
    </cfRule>
  </conditionalFormatting>
  <conditionalFormatting sqref="C189:C195">
    <cfRule type="cellIs" dxfId="62" priority="12" operator="equal">
      <formula>0</formula>
    </cfRule>
  </conditionalFormatting>
  <conditionalFormatting sqref="J182:J188">
    <cfRule type="cellIs" dxfId="61" priority="8" operator="equal">
      <formula>0</formula>
    </cfRule>
  </conditionalFormatting>
  <conditionalFormatting sqref="I189:I195">
    <cfRule type="cellIs" dxfId="60" priority="6" operator="equal">
      <formula>"attr"</formula>
    </cfRule>
  </conditionalFormatting>
  <conditionalFormatting sqref="J189:J195">
    <cfRule type="cellIs" dxfId="59" priority="5" operator="equal">
      <formula>0</formula>
    </cfRule>
  </conditionalFormatting>
  <conditionalFormatting sqref="O182:O188">
    <cfRule type="cellIs" dxfId="58" priority="4" operator="equal">
      <formula>0</formula>
    </cfRule>
  </conditionalFormatting>
  <conditionalFormatting sqref="O189:O195">
    <cfRule type="cellIs" dxfId="57" priority="3" operator="equal">
      <formula>0</formula>
    </cfRule>
  </conditionalFormatting>
  <conditionalFormatting sqref="J181">
    <cfRule type="cellIs" dxfId="56" priority="2" operator="equal">
      <formula>0</formula>
    </cfRule>
  </conditionalFormatting>
  <conditionalFormatting sqref="O181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54"/>
  <sheetViews>
    <sheetView zoomScaleNormal="100" workbookViewId="0">
      <pane xSplit="3" ySplit="2" topLeftCell="D11" activePane="bottomRight" state="frozen"/>
      <selection pane="topRight" activeCell="C1" sqref="C1"/>
      <selection pane="bottomLeft" activeCell="A3" sqref="A3"/>
      <selection pane="bottomRight" activeCell="F26" sqref="F26"/>
    </sheetView>
  </sheetViews>
  <sheetFormatPr defaultColWidth="9" defaultRowHeight="16.5" x14ac:dyDescent="0.15"/>
  <cols>
    <col min="1" max="1" width="9.5" style="1" bestFit="1" customWidth="1"/>
    <col min="2" max="2" width="4.875" style="1" bestFit="1" customWidth="1"/>
    <col min="3" max="3" width="48.25" style="1" customWidth="1"/>
    <col min="4" max="4" width="8" style="1" bestFit="1" customWidth="1"/>
    <col min="5" max="5" width="8.5" style="1" customWidth="1"/>
    <col min="6" max="6" width="12.625" style="1" customWidth="1"/>
    <col min="7" max="7" width="10.5" style="1" customWidth="1"/>
    <col min="8" max="8" width="9.5" style="1" bestFit="1" customWidth="1"/>
    <col min="9" max="10" width="9.5" style="1" customWidth="1"/>
    <col min="11" max="11" width="14.375" style="1" customWidth="1"/>
    <col min="12" max="12" width="12.375" style="1" bestFit="1" customWidth="1"/>
    <col min="13" max="13" width="12.375" style="1" customWidth="1"/>
    <col min="14" max="14" width="13.75" style="1" customWidth="1"/>
    <col min="15" max="15" width="12.375" style="1" bestFit="1" customWidth="1"/>
    <col min="16" max="16384" width="9" style="1"/>
  </cols>
  <sheetData>
    <row r="1" spans="1:16" x14ac:dyDescent="0.15">
      <c r="A1" s="1" t="s">
        <v>16</v>
      </c>
      <c r="B1" s="1" t="s">
        <v>694</v>
      </c>
      <c r="C1" s="1" t="s">
        <v>17</v>
      </c>
      <c r="D1" s="1" t="s">
        <v>705</v>
      </c>
      <c r="E1" s="4" t="s">
        <v>76</v>
      </c>
      <c r="F1" s="1" t="s">
        <v>18</v>
      </c>
      <c r="G1" s="1" t="s">
        <v>5</v>
      </c>
      <c r="H1" s="1" t="s">
        <v>6</v>
      </c>
      <c r="I1" s="1" t="s">
        <v>695</v>
      </c>
      <c r="J1" s="1" t="s">
        <v>957</v>
      </c>
      <c r="K1" s="1" t="s">
        <v>706</v>
      </c>
      <c r="L1" s="1" t="s">
        <v>707</v>
      </c>
      <c r="M1" s="1" t="s">
        <v>713</v>
      </c>
      <c r="N1" s="1" t="s">
        <v>708</v>
      </c>
      <c r="O1" s="1" t="s">
        <v>709</v>
      </c>
      <c r="P1" s="1" t="s">
        <v>716</v>
      </c>
    </row>
    <row r="2" spans="1:16" x14ac:dyDescent="0.15">
      <c r="A2" s="4" t="s">
        <v>0</v>
      </c>
      <c r="B2" s="4" t="s">
        <v>27</v>
      </c>
      <c r="C2" s="4" t="s">
        <v>19</v>
      </c>
      <c r="D2" s="4" t="s">
        <v>25</v>
      </c>
      <c r="E2" s="4" t="s">
        <v>1</v>
      </c>
      <c r="F2" s="4" t="s">
        <v>20</v>
      </c>
      <c r="G2" s="4" t="s">
        <v>21</v>
      </c>
      <c r="H2" s="4" t="s">
        <v>22</v>
      </c>
      <c r="I2" s="1" t="s">
        <v>8</v>
      </c>
      <c r="J2" s="1" t="s">
        <v>958</v>
      </c>
      <c r="K2" s="4" t="s">
        <v>23</v>
      </c>
      <c r="L2" s="4" t="s">
        <v>28</v>
      </c>
      <c r="M2" s="4" t="s">
        <v>714</v>
      </c>
      <c r="N2" s="4" t="s">
        <v>24</v>
      </c>
      <c r="O2" s="4" t="s">
        <v>29</v>
      </c>
      <c r="P2" s="4" t="s">
        <v>715</v>
      </c>
    </row>
    <row r="3" spans="1:16" x14ac:dyDescent="0.15">
      <c r="A3" s="4">
        <v>16990001</v>
      </c>
      <c r="B3" s="4">
        <v>1</v>
      </c>
      <c r="C3" s="4" t="s">
        <v>717</v>
      </c>
      <c r="D3" s="4"/>
      <c r="E3" s="4" t="s">
        <v>54</v>
      </c>
      <c r="F3" s="4" t="s">
        <v>55</v>
      </c>
      <c r="G3" s="4"/>
      <c r="H3" s="4">
        <v>15990025</v>
      </c>
      <c r="I3" s="4"/>
      <c r="J3" s="4"/>
      <c r="K3" s="7" t="s">
        <v>102</v>
      </c>
      <c r="L3" s="7" t="s">
        <v>58</v>
      </c>
      <c r="M3" s="7"/>
      <c r="N3" s="4"/>
      <c r="O3" s="4"/>
    </row>
    <row r="4" spans="1:16" x14ac:dyDescent="0.15">
      <c r="A4" s="4">
        <v>16990002</v>
      </c>
      <c r="B4" s="4">
        <v>1</v>
      </c>
      <c r="C4" s="4" t="s">
        <v>718</v>
      </c>
      <c r="D4" s="4"/>
      <c r="E4" s="4" t="s">
        <v>75</v>
      </c>
      <c r="F4" s="4" t="s">
        <v>55</v>
      </c>
      <c r="G4" s="4"/>
      <c r="H4" s="4">
        <v>15990026</v>
      </c>
      <c r="I4" s="4"/>
      <c r="J4" s="4"/>
      <c r="K4" s="7" t="s">
        <v>102</v>
      </c>
      <c r="L4" s="7" t="s">
        <v>59</v>
      </c>
      <c r="M4" s="7"/>
      <c r="N4" s="4"/>
      <c r="O4" s="4"/>
    </row>
    <row r="5" spans="1:16" x14ac:dyDescent="0.15">
      <c r="A5" s="4">
        <v>16990003</v>
      </c>
      <c r="B5" s="4">
        <v>1</v>
      </c>
      <c r="C5" s="4" t="s">
        <v>745</v>
      </c>
      <c r="D5" s="4"/>
      <c r="E5" s="4" t="s">
        <v>54</v>
      </c>
      <c r="F5" s="4" t="s">
        <v>55</v>
      </c>
      <c r="G5" s="4"/>
      <c r="H5" s="4">
        <v>15990027</v>
      </c>
      <c r="I5" s="4"/>
      <c r="J5" s="4"/>
      <c r="K5" s="7" t="s">
        <v>102</v>
      </c>
      <c r="L5" s="4" t="s">
        <v>60</v>
      </c>
      <c r="M5" s="4"/>
      <c r="N5" s="4"/>
      <c r="O5" s="4"/>
    </row>
    <row r="6" spans="1:16" x14ac:dyDescent="0.15">
      <c r="A6" s="4">
        <v>16990004</v>
      </c>
      <c r="B6" s="4">
        <v>1</v>
      </c>
      <c r="C6" s="4" t="s">
        <v>719</v>
      </c>
      <c r="D6" s="4"/>
      <c r="E6" s="4" t="s">
        <v>54</v>
      </c>
      <c r="F6" s="4" t="s">
        <v>55</v>
      </c>
      <c r="G6" s="4"/>
      <c r="H6" s="4">
        <v>15990028</v>
      </c>
      <c r="I6" s="4"/>
      <c r="J6" s="4"/>
      <c r="K6" s="7" t="s">
        <v>102</v>
      </c>
      <c r="L6" s="4" t="s">
        <v>61</v>
      </c>
      <c r="M6" s="4"/>
      <c r="N6" s="4"/>
      <c r="O6" s="4"/>
    </row>
    <row r="7" spans="1:16" x14ac:dyDescent="0.15">
      <c r="A7" s="4">
        <v>16990005</v>
      </c>
      <c r="B7" s="4">
        <v>1</v>
      </c>
      <c r="C7" s="4" t="s">
        <v>731</v>
      </c>
      <c r="D7" s="4"/>
      <c r="E7" s="4" t="s">
        <v>54</v>
      </c>
      <c r="F7" s="4" t="s">
        <v>57</v>
      </c>
      <c r="G7" s="4"/>
      <c r="H7" s="4">
        <v>15990029</v>
      </c>
      <c r="I7" s="4"/>
      <c r="J7" s="4"/>
      <c r="K7" s="7" t="s">
        <v>102</v>
      </c>
      <c r="L7" s="7" t="s">
        <v>58</v>
      </c>
      <c r="M7" s="7"/>
      <c r="N7" s="4"/>
      <c r="O7" s="4"/>
    </row>
    <row r="8" spans="1:16" x14ac:dyDescent="0.15">
      <c r="A8" s="4">
        <v>16990006</v>
      </c>
      <c r="B8" s="4">
        <v>1</v>
      </c>
      <c r="C8" s="4" t="s">
        <v>728</v>
      </c>
      <c r="D8" s="4"/>
      <c r="E8" s="4" t="s">
        <v>54</v>
      </c>
      <c r="F8" s="4" t="s">
        <v>57</v>
      </c>
      <c r="G8" s="4"/>
      <c r="H8" s="4">
        <v>15990030</v>
      </c>
      <c r="I8" s="4"/>
      <c r="J8" s="4"/>
      <c r="K8" s="7" t="s">
        <v>102</v>
      </c>
      <c r="L8" s="7" t="s">
        <v>59</v>
      </c>
      <c r="M8" s="7"/>
      <c r="N8" s="4"/>
      <c r="O8" s="4"/>
    </row>
    <row r="9" spans="1:16" x14ac:dyDescent="0.15">
      <c r="A9" s="4">
        <v>16990007</v>
      </c>
      <c r="B9" s="4">
        <v>1</v>
      </c>
      <c r="C9" s="4" t="s">
        <v>744</v>
      </c>
      <c r="D9" s="4"/>
      <c r="E9" s="4" t="s">
        <v>54</v>
      </c>
      <c r="F9" s="4" t="s">
        <v>57</v>
      </c>
      <c r="G9" s="4"/>
      <c r="H9" s="4">
        <v>15990031</v>
      </c>
      <c r="I9" s="4"/>
      <c r="J9" s="4"/>
      <c r="K9" s="7" t="s">
        <v>102</v>
      </c>
      <c r="L9" s="4" t="s">
        <v>60</v>
      </c>
      <c r="M9" s="4"/>
      <c r="N9" s="4"/>
      <c r="O9" s="4"/>
    </row>
    <row r="10" spans="1:16" x14ac:dyDescent="0.15">
      <c r="A10" s="4">
        <v>16990008</v>
      </c>
      <c r="B10" s="4">
        <v>1</v>
      </c>
      <c r="C10" s="4" t="s">
        <v>741</v>
      </c>
      <c r="D10" s="4"/>
      <c r="E10" s="4" t="s">
        <v>54</v>
      </c>
      <c r="F10" s="4" t="s">
        <v>57</v>
      </c>
      <c r="G10" s="4"/>
      <c r="H10" s="4">
        <v>15990032</v>
      </c>
      <c r="I10" s="4"/>
      <c r="J10" s="4"/>
      <c r="K10" s="7" t="s">
        <v>102</v>
      </c>
      <c r="L10" s="4" t="s">
        <v>61</v>
      </c>
      <c r="M10" s="4"/>
      <c r="N10" s="4"/>
      <c r="O10" s="4"/>
    </row>
    <row r="11" spans="1:16" x14ac:dyDescent="0.15">
      <c r="A11" s="4">
        <v>16990009</v>
      </c>
      <c r="B11" s="4">
        <v>1</v>
      </c>
      <c r="C11" s="4" t="s">
        <v>166</v>
      </c>
      <c r="D11" s="4"/>
      <c r="E11" s="4" t="s">
        <v>193</v>
      </c>
      <c r="F11" s="4">
        <v>12990036</v>
      </c>
      <c r="G11" s="4"/>
      <c r="K11" s="4"/>
      <c r="L11" s="4"/>
      <c r="M11" s="4"/>
      <c r="N11" s="4"/>
      <c r="O11" s="4"/>
    </row>
    <row r="12" spans="1:16" x14ac:dyDescent="0.15">
      <c r="A12" s="4">
        <v>16990011</v>
      </c>
      <c r="B12" s="4">
        <v>1</v>
      </c>
      <c r="C12" s="4" t="s">
        <v>168</v>
      </c>
      <c r="D12" s="4"/>
      <c r="E12" s="4" t="s">
        <v>72</v>
      </c>
      <c r="F12" s="4" t="s">
        <v>57</v>
      </c>
      <c r="H12" s="4">
        <v>15990048</v>
      </c>
      <c r="I12" s="4"/>
      <c r="J12" s="4"/>
      <c r="K12" s="4" t="s">
        <v>101</v>
      </c>
      <c r="L12" s="4" t="s">
        <v>74</v>
      </c>
      <c r="M12" s="4"/>
      <c r="N12" s="4"/>
      <c r="O12" s="4"/>
    </row>
    <row r="13" spans="1:16" x14ac:dyDescent="0.15">
      <c r="A13" s="4">
        <v>16990012</v>
      </c>
      <c r="B13" s="4">
        <v>1</v>
      </c>
      <c r="C13" s="4" t="s">
        <v>169</v>
      </c>
      <c r="D13" s="4"/>
      <c r="E13" s="4" t="s">
        <v>72</v>
      </c>
      <c r="F13" s="4" t="s">
        <v>55</v>
      </c>
      <c r="G13" s="4"/>
      <c r="H13" s="4">
        <v>15990049</v>
      </c>
      <c r="I13" s="4"/>
      <c r="J13" s="4"/>
      <c r="K13" s="4" t="s">
        <v>101</v>
      </c>
      <c r="L13" s="4" t="s">
        <v>73</v>
      </c>
      <c r="M13" s="4"/>
      <c r="N13" s="4"/>
      <c r="O13" s="4"/>
    </row>
    <row r="14" spans="1:16" x14ac:dyDescent="0.15">
      <c r="A14" s="4">
        <v>16990013</v>
      </c>
      <c r="B14" s="4">
        <v>1</v>
      </c>
      <c r="C14" s="4" t="s">
        <v>170</v>
      </c>
      <c r="D14" s="4"/>
      <c r="E14" s="4" t="s">
        <v>31</v>
      </c>
      <c r="F14" s="4" t="s">
        <v>50</v>
      </c>
      <c r="G14" s="4"/>
      <c r="H14" s="4">
        <v>15990050</v>
      </c>
      <c r="I14" s="4"/>
      <c r="J14" s="4"/>
      <c r="K14" s="4" t="s">
        <v>225</v>
      </c>
      <c r="L14" s="4" t="s">
        <v>214</v>
      </c>
      <c r="M14" s="4"/>
      <c r="N14" s="4"/>
      <c r="O14" s="4"/>
    </row>
    <row r="15" spans="1:16" x14ac:dyDescent="0.15">
      <c r="A15" s="4">
        <v>16990014</v>
      </c>
      <c r="B15" s="4">
        <v>1</v>
      </c>
      <c r="C15" s="4" t="s">
        <v>171</v>
      </c>
      <c r="D15" s="4"/>
      <c r="E15" s="4" t="s">
        <v>31</v>
      </c>
      <c r="F15" s="4" t="s">
        <v>51</v>
      </c>
      <c r="G15" s="4"/>
      <c r="H15" s="4">
        <v>15990051</v>
      </c>
      <c r="I15" s="4"/>
      <c r="J15" s="4"/>
      <c r="K15" s="4" t="s">
        <v>225</v>
      </c>
      <c r="L15" s="4" t="s">
        <v>214</v>
      </c>
      <c r="M15" s="4"/>
      <c r="N15" s="4"/>
      <c r="O15" s="4"/>
    </row>
    <row r="16" spans="1:16" x14ac:dyDescent="0.15">
      <c r="A16" s="4">
        <v>16990015</v>
      </c>
      <c r="B16" s="4">
        <v>1</v>
      </c>
      <c r="C16" s="4" t="s">
        <v>172</v>
      </c>
      <c r="D16" s="4"/>
      <c r="E16" s="4" t="s">
        <v>31</v>
      </c>
      <c r="F16" s="4" t="s">
        <v>50</v>
      </c>
      <c r="G16" s="4"/>
      <c r="H16" s="4">
        <v>15990052</v>
      </c>
      <c r="I16" s="4"/>
      <c r="J16" s="4"/>
      <c r="K16" s="4" t="s">
        <v>225</v>
      </c>
      <c r="L16" s="4" t="s">
        <v>215</v>
      </c>
      <c r="M16" s="4"/>
      <c r="N16" s="4"/>
      <c r="O16" s="4"/>
    </row>
    <row r="17" spans="1:17" x14ac:dyDescent="0.15">
      <c r="A17" s="4">
        <v>16990016</v>
      </c>
      <c r="B17" s="4">
        <v>1</v>
      </c>
      <c r="C17" s="4" t="s">
        <v>173</v>
      </c>
      <c r="D17" s="4"/>
      <c r="E17" s="4" t="s">
        <v>31</v>
      </c>
      <c r="F17" s="4" t="s">
        <v>51</v>
      </c>
      <c r="G17" s="4"/>
      <c r="H17" s="4">
        <v>15990053</v>
      </c>
      <c r="I17" s="4"/>
      <c r="J17" s="4"/>
      <c r="K17" s="4" t="s">
        <v>225</v>
      </c>
      <c r="L17" s="4" t="s">
        <v>215</v>
      </c>
      <c r="M17" s="4"/>
      <c r="N17" s="4"/>
      <c r="O17" s="4"/>
    </row>
    <row r="18" spans="1:17" x14ac:dyDescent="0.15">
      <c r="A18" s="4">
        <v>16990019</v>
      </c>
      <c r="B18" s="4">
        <v>1</v>
      </c>
      <c r="C18" s="14" t="s">
        <v>174</v>
      </c>
      <c r="D18" s="4"/>
      <c r="E18" s="4" t="s">
        <v>31</v>
      </c>
      <c r="F18" s="4" t="s">
        <v>50</v>
      </c>
      <c r="G18" s="4"/>
      <c r="H18" s="4">
        <v>15990056</v>
      </c>
      <c r="I18" s="4"/>
      <c r="J18" s="4"/>
      <c r="K18" s="4" t="s">
        <v>195</v>
      </c>
      <c r="L18" s="4">
        <v>5000</v>
      </c>
      <c r="M18" s="4"/>
      <c r="N18" s="4"/>
      <c r="O18" s="4"/>
    </row>
    <row r="19" spans="1:17" x14ac:dyDescent="0.15">
      <c r="A19" s="4">
        <v>16990020</v>
      </c>
      <c r="B19" s="4">
        <v>1</v>
      </c>
      <c r="C19" s="4" t="s">
        <v>175</v>
      </c>
      <c r="D19" s="4"/>
      <c r="E19" s="4" t="s">
        <v>203</v>
      </c>
      <c r="F19" s="4">
        <v>12990016</v>
      </c>
      <c r="G19" s="4"/>
      <c r="H19" s="4"/>
      <c r="I19" s="4"/>
      <c r="J19" s="4"/>
      <c r="K19" s="4"/>
      <c r="L19" s="4"/>
      <c r="M19" s="4"/>
      <c r="N19" s="4"/>
      <c r="O19" s="4"/>
    </row>
    <row r="20" spans="1:17" x14ac:dyDescent="0.15">
      <c r="A20" s="4">
        <v>16990021</v>
      </c>
      <c r="B20" s="4">
        <v>1</v>
      </c>
      <c r="C20" s="4" t="s">
        <v>176</v>
      </c>
      <c r="D20" s="4"/>
      <c r="E20" s="4" t="s">
        <v>203</v>
      </c>
      <c r="F20" s="4">
        <v>12990017</v>
      </c>
      <c r="G20" s="4"/>
      <c r="H20" s="4"/>
      <c r="I20" s="4"/>
      <c r="J20" s="4"/>
      <c r="K20" s="4"/>
      <c r="L20" s="4"/>
      <c r="M20" s="4"/>
      <c r="N20" s="4"/>
      <c r="O20" s="4"/>
      <c r="Q20" s="1" t="s">
        <v>245</v>
      </c>
    </row>
    <row r="21" spans="1:17" x14ac:dyDescent="0.15">
      <c r="A21" s="4">
        <v>16990022</v>
      </c>
      <c r="B21" s="4">
        <v>1</v>
      </c>
      <c r="C21" s="4" t="s">
        <v>177</v>
      </c>
      <c r="D21" s="4"/>
      <c r="E21" s="4" t="s">
        <v>203</v>
      </c>
      <c r="F21" s="4">
        <v>12990018</v>
      </c>
      <c r="G21" s="4"/>
      <c r="H21" s="4"/>
      <c r="I21" s="4"/>
      <c r="J21" s="4"/>
      <c r="K21" s="4"/>
      <c r="L21" s="4"/>
      <c r="M21" s="4"/>
      <c r="N21" s="4"/>
      <c r="O21" s="4"/>
    </row>
    <row r="22" spans="1:17" x14ac:dyDescent="0.15">
      <c r="A22" s="4">
        <v>16990023</v>
      </c>
      <c r="B22" s="4">
        <v>1</v>
      </c>
      <c r="C22" s="4" t="s">
        <v>178</v>
      </c>
      <c r="D22" s="4"/>
      <c r="E22" s="4" t="s">
        <v>203</v>
      </c>
      <c r="F22" s="4">
        <v>12990019</v>
      </c>
      <c r="G22" s="4"/>
      <c r="H22" s="4"/>
      <c r="I22" s="4"/>
      <c r="J22" s="4"/>
      <c r="K22" s="4"/>
      <c r="L22" s="4"/>
      <c r="M22" s="4"/>
      <c r="N22" s="4"/>
      <c r="O22" s="4"/>
    </row>
    <row r="23" spans="1:17" x14ac:dyDescent="0.15">
      <c r="A23" s="4">
        <v>16990024</v>
      </c>
      <c r="B23" s="4">
        <v>1</v>
      </c>
      <c r="C23" s="4" t="s">
        <v>179</v>
      </c>
      <c r="D23" s="4"/>
      <c r="E23" s="4" t="s">
        <v>204</v>
      </c>
      <c r="F23" s="4">
        <v>12990020</v>
      </c>
      <c r="G23" s="4"/>
      <c r="H23" s="4"/>
      <c r="I23" s="4"/>
      <c r="J23" s="4"/>
      <c r="K23" s="4"/>
      <c r="L23" s="4"/>
      <c r="M23" s="4"/>
      <c r="N23" s="4"/>
      <c r="O23" s="4"/>
    </row>
    <row r="24" spans="1:17" x14ac:dyDescent="0.15">
      <c r="A24" s="4">
        <v>16990025</v>
      </c>
      <c r="B24" s="4">
        <v>1</v>
      </c>
      <c r="C24" s="4" t="s">
        <v>180</v>
      </c>
      <c r="D24" s="4"/>
      <c r="E24" s="4" t="s">
        <v>204</v>
      </c>
      <c r="F24" s="4">
        <v>12990021</v>
      </c>
      <c r="G24" s="4"/>
      <c r="H24" s="4"/>
      <c r="I24" s="4"/>
      <c r="J24" s="4"/>
      <c r="K24" s="4"/>
      <c r="L24" s="4"/>
      <c r="M24" s="4"/>
      <c r="N24" s="4"/>
      <c r="O24" s="4"/>
    </row>
    <row r="25" spans="1:17" x14ac:dyDescent="0.15">
      <c r="A25" s="4">
        <v>16990026</v>
      </c>
      <c r="B25" s="4">
        <v>1</v>
      </c>
      <c r="C25" s="4" t="s">
        <v>181</v>
      </c>
      <c r="D25" s="4"/>
      <c r="E25" s="4" t="s">
        <v>205</v>
      </c>
      <c r="F25" s="4">
        <v>12990022</v>
      </c>
      <c r="G25" s="4"/>
      <c r="H25" s="4"/>
      <c r="I25" s="4"/>
      <c r="J25" s="4"/>
      <c r="K25" s="4" t="s">
        <v>194</v>
      </c>
      <c r="L25" s="4">
        <v>15990063</v>
      </c>
      <c r="M25" s="4"/>
      <c r="N25" s="4"/>
      <c r="O25" s="4"/>
    </row>
    <row r="26" spans="1:17" x14ac:dyDescent="0.15">
      <c r="A26" s="4">
        <v>16990027</v>
      </c>
      <c r="B26" s="4">
        <v>1</v>
      </c>
      <c r="C26" s="4" t="s">
        <v>182</v>
      </c>
      <c r="D26" s="4"/>
      <c r="E26" s="4" t="s">
        <v>205</v>
      </c>
      <c r="F26" s="4">
        <v>12990023</v>
      </c>
      <c r="G26" s="4"/>
      <c r="H26" s="4"/>
      <c r="I26" s="4"/>
      <c r="J26" s="4"/>
      <c r="K26" s="4" t="s">
        <v>194</v>
      </c>
      <c r="L26" s="4">
        <v>15990064</v>
      </c>
      <c r="M26" s="4"/>
      <c r="N26" s="4"/>
      <c r="O26" s="4"/>
    </row>
    <row r="27" spans="1:17" x14ac:dyDescent="0.15">
      <c r="A27" s="4">
        <v>16990028</v>
      </c>
      <c r="B27" s="4">
        <v>1</v>
      </c>
      <c r="C27" s="4" t="s">
        <v>183</v>
      </c>
      <c r="D27" s="4"/>
      <c r="E27" s="4" t="s">
        <v>205</v>
      </c>
      <c r="F27" s="4">
        <v>12990024</v>
      </c>
      <c r="G27" s="4">
        <v>12990037</v>
      </c>
      <c r="H27" s="4">
        <v>12990038</v>
      </c>
      <c r="I27" s="4"/>
      <c r="J27" s="4"/>
      <c r="K27" s="4" t="s">
        <v>194</v>
      </c>
      <c r="L27" s="4">
        <v>15990065</v>
      </c>
      <c r="M27" s="4"/>
      <c r="N27" s="4"/>
      <c r="O27" s="4"/>
    </row>
    <row r="28" spans="1:17" x14ac:dyDescent="0.15">
      <c r="A28" s="4">
        <v>16990029</v>
      </c>
      <c r="B28" s="4">
        <v>1</v>
      </c>
      <c r="C28" s="4" t="s">
        <v>198</v>
      </c>
      <c r="D28" s="4"/>
      <c r="E28" s="4" t="s">
        <v>99</v>
      </c>
      <c r="F28" s="4" t="s">
        <v>51</v>
      </c>
      <c r="G28" s="4"/>
      <c r="H28" s="4">
        <v>15990066</v>
      </c>
      <c r="I28" s="4"/>
      <c r="J28" s="4"/>
      <c r="K28" s="4" t="s">
        <v>100</v>
      </c>
      <c r="L28" s="4" t="s">
        <v>247</v>
      </c>
      <c r="M28" s="4"/>
      <c r="N28" s="4"/>
      <c r="O28" s="4"/>
    </row>
    <row r="29" spans="1:17" x14ac:dyDescent="0.15">
      <c r="A29" s="4">
        <v>16990030</v>
      </c>
      <c r="B29" s="4">
        <v>1</v>
      </c>
      <c r="C29" s="4" t="s">
        <v>192</v>
      </c>
      <c r="D29" s="4"/>
      <c r="E29" s="4" t="s">
        <v>99</v>
      </c>
      <c r="F29" s="4" t="s">
        <v>51</v>
      </c>
      <c r="G29" s="4"/>
      <c r="H29" s="4">
        <v>15990067</v>
      </c>
      <c r="I29" s="4"/>
      <c r="J29" s="4"/>
      <c r="K29" s="4" t="s">
        <v>100</v>
      </c>
      <c r="L29" s="4" t="s">
        <v>103</v>
      </c>
      <c r="M29" s="4"/>
      <c r="N29" s="4"/>
      <c r="O29" s="4"/>
    </row>
    <row r="30" spans="1:17" x14ac:dyDescent="0.15">
      <c r="A30" s="4">
        <v>16990031</v>
      </c>
      <c r="B30" s="4">
        <v>1</v>
      </c>
      <c r="C30" s="14" t="s">
        <v>237</v>
      </c>
      <c r="D30" s="4"/>
      <c r="E30" s="4" t="s">
        <v>31</v>
      </c>
      <c r="F30" s="4" t="s">
        <v>248</v>
      </c>
      <c r="G30" s="4"/>
      <c r="H30" s="4">
        <v>15990068</v>
      </c>
      <c r="I30" s="4"/>
      <c r="J30" s="4"/>
      <c r="K30" s="4" t="s">
        <v>100</v>
      </c>
      <c r="L30" s="4" t="s">
        <v>106</v>
      </c>
      <c r="M30" s="4"/>
      <c r="N30" s="4" t="s">
        <v>235</v>
      </c>
      <c r="O30" s="4" t="s">
        <v>236</v>
      </c>
    </row>
    <row r="31" spans="1:17" x14ac:dyDescent="0.15">
      <c r="A31" s="4">
        <v>16990032</v>
      </c>
      <c r="B31" s="4">
        <v>1</v>
      </c>
      <c r="C31" s="14" t="s">
        <v>238</v>
      </c>
      <c r="D31" s="4"/>
      <c r="E31" s="4" t="s">
        <v>242</v>
      </c>
      <c r="F31" s="4" t="s">
        <v>50</v>
      </c>
      <c r="G31" s="4"/>
      <c r="H31" s="4">
        <v>15990069</v>
      </c>
      <c r="I31" s="4"/>
      <c r="J31" s="4"/>
      <c r="K31" s="4" t="s">
        <v>100</v>
      </c>
      <c r="L31" s="4" t="s">
        <v>103</v>
      </c>
      <c r="M31" s="4"/>
      <c r="N31" s="4" t="s">
        <v>235</v>
      </c>
      <c r="O31" s="4" t="s">
        <v>236</v>
      </c>
    </row>
    <row r="32" spans="1:17" x14ac:dyDescent="0.15">
      <c r="A32" s="4">
        <v>16990033</v>
      </c>
      <c r="B32" s="4">
        <v>1</v>
      </c>
      <c r="C32" s="14" t="s">
        <v>925</v>
      </c>
      <c r="D32" s="4"/>
      <c r="E32" s="4" t="s">
        <v>209</v>
      </c>
      <c r="F32" s="4">
        <v>12990025</v>
      </c>
      <c r="G32" s="4">
        <v>12990026</v>
      </c>
      <c r="H32" s="4">
        <v>12990027</v>
      </c>
      <c r="I32" s="4"/>
      <c r="J32" s="4"/>
      <c r="K32" s="4" t="s">
        <v>194</v>
      </c>
      <c r="L32" s="4">
        <v>15990072</v>
      </c>
      <c r="M32" s="4"/>
      <c r="N32" s="4" t="s">
        <v>235</v>
      </c>
      <c r="O32" s="4" t="s">
        <v>236</v>
      </c>
    </row>
    <row r="33" spans="1:15" x14ac:dyDescent="0.15">
      <c r="A33" s="4">
        <v>16990034</v>
      </c>
      <c r="B33" s="4">
        <v>1</v>
      </c>
      <c r="C33" s="14" t="s">
        <v>682</v>
      </c>
      <c r="D33" s="4"/>
      <c r="E33" s="4" t="s">
        <v>209</v>
      </c>
      <c r="F33" s="4">
        <v>12990028</v>
      </c>
      <c r="G33" s="4">
        <v>12990029</v>
      </c>
      <c r="H33" s="4">
        <v>12990039</v>
      </c>
      <c r="I33" s="4"/>
      <c r="J33" s="4"/>
      <c r="K33" s="4" t="s">
        <v>194</v>
      </c>
      <c r="L33" s="4">
        <v>15990074</v>
      </c>
      <c r="M33" s="4"/>
      <c r="N33" s="4" t="s">
        <v>235</v>
      </c>
      <c r="O33" s="4" t="s">
        <v>236</v>
      </c>
    </row>
    <row r="34" spans="1:15" x14ac:dyDescent="0.15">
      <c r="A34" s="4">
        <v>16990035</v>
      </c>
      <c r="B34" s="4">
        <v>1</v>
      </c>
      <c r="C34" s="14" t="s">
        <v>239</v>
      </c>
      <c r="D34" s="4"/>
      <c r="E34" s="4" t="s">
        <v>112</v>
      </c>
      <c r="F34" s="4">
        <v>15990075</v>
      </c>
      <c r="G34" s="4"/>
      <c r="H34" s="4"/>
      <c r="I34" s="4"/>
      <c r="J34" s="4"/>
      <c r="K34" s="4" t="s">
        <v>235</v>
      </c>
      <c r="L34" s="4" t="s">
        <v>236</v>
      </c>
      <c r="M34" s="4"/>
      <c r="N34" s="4" t="s">
        <v>194</v>
      </c>
      <c r="O34" s="4">
        <v>15990113</v>
      </c>
    </row>
    <row r="35" spans="1:15" x14ac:dyDescent="0.15">
      <c r="A35" s="4">
        <v>16990036</v>
      </c>
      <c r="B35" s="4">
        <v>1</v>
      </c>
      <c r="C35" s="14" t="s">
        <v>867</v>
      </c>
      <c r="D35" s="4"/>
      <c r="E35" s="4" t="s">
        <v>209</v>
      </c>
      <c r="F35" s="4">
        <v>12990030</v>
      </c>
      <c r="G35" s="4"/>
      <c r="H35" s="4"/>
      <c r="I35" s="4"/>
      <c r="J35" s="4"/>
      <c r="K35" s="4" t="s">
        <v>194</v>
      </c>
      <c r="L35" s="4">
        <v>15990084</v>
      </c>
      <c r="M35" s="4"/>
      <c r="N35" s="4" t="s">
        <v>235</v>
      </c>
      <c r="O35" s="4" t="s">
        <v>236</v>
      </c>
    </row>
    <row r="36" spans="1:15" x14ac:dyDescent="0.15">
      <c r="A36" s="4">
        <v>16990037</v>
      </c>
      <c r="B36" s="4">
        <v>1</v>
      </c>
      <c r="C36" s="14" t="s">
        <v>240</v>
      </c>
      <c r="D36" s="4"/>
      <c r="E36" s="4" t="s">
        <v>125</v>
      </c>
      <c r="F36" s="4">
        <v>15990087</v>
      </c>
      <c r="G36" s="4"/>
      <c r="H36" s="4"/>
      <c r="I36" s="4"/>
      <c r="J36" s="4"/>
      <c r="K36" s="4" t="s">
        <v>100</v>
      </c>
      <c r="L36" s="4" t="s">
        <v>676</v>
      </c>
      <c r="M36" s="4"/>
      <c r="N36" s="4" t="s">
        <v>235</v>
      </c>
      <c r="O36" s="4" t="s">
        <v>236</v>
      </c>
    </row>
    <row r="37" spans="1:15" x14ac:dyDescent="0.15">
      <c r="A37" s="4">
        <v>16990038</v>
      </c>
      <c r="B37" s="4">
        <v>1</v>
      </c>
      <c r="C37" s="4" t="s">
        <v>128</v>
      </c>
      <c r="D37" s="4"/>
      <c r="E37" s="4" t="s">
        <v>206</v>
      </c>
      <c r="F37" s="4">
        <v>12990031</v>
      </c>
      <c r="G37" s="4">
        <v>12990032</v>
      </c>
      <c r="H37" s="4">
        <v>12990033</v>
      </c>
      <c r="I37" s="4"/>
      <c r="J37" s="4"/>
      <c r="K37" s="4" t="s">
        <v>194</v>
      </c>
      <c r="L37" s="4">
        <v>15990119</v>
      </c>
      <c r="M37" s="4"/>
      <c r="N37" s="4"/>
      <c r="O37" s="4"/>
    </row>
    <row r="38" spans="1:15" x14ac:dyDescent="0.15">
      <c r="A38" s="4">
        <v>16990039</v>
      </c>
      <c r="B38" s="4">
        <v>1</v>
      </c>
      <c r="C38" s="4" t="s">
        <v>869</v>
      </c>
      <c r="D38" s="4"/>
      <c r="E38" s="4" t="s">
        <v>78</v>
      </c>
      <c r="F38" s="4">
        <v>12990034</v>
      </c>
      <c r="G38" s="4">
        <v>12990035</v>
      </c>
      <c r="H38" s="4"/>
      <c r="I38" s="4"/>
      <c r="J38" s="4"/>
      <c r="K38" s="4" t="s">
        <v>135</v>
      </c>
      <c r="L38" s="4" t="s">
        <v>134</v>
      </c>
      <c r="M38" s="4"/>
      <c r="N38" s="4" t="s">
        <v>81</v>
      </c>
      <c r="O38" s="4">
        <v>0</v>
      </c>
    </row>
    <row r="39" spans="1:15" x14ac:dyDescent="0.15">
      <c r="A39" s="4">
        <v>16990040</v>
      </c>
      <c r="B39" s="4">
        <v>1</v>
      </c>
      <c r="C39" s="14" t="s">
        <v>227</v>
      </c>
      <c r="D39" s="4"/>
      <c r="E39" s="4" t="s">
        <v>31</v>
      </c>
      <c r="F39" s="4" t="s">
        <v>50</v>
      </c>
      <c r="G39" s="4"/>
      <c r="H39" s="4">
        <v>15990102</v>
      </c>
      <c r="I39" s="4"/>
      <c r="J39" s="4"/>
      <c r="K39" s="4" t="s">
        <v>226</v>
      </c>
      <c r="L39" s="4">
        <v>8000</v>
      </c>
      <c r="M39" s="4"/>
      <c r="N39" s="4"/>
      <c r="O39" s="4"/>
    </row>
    <row r="40" spans="1:15" x14ac:dyDescent="0.15">
      <c r="A40" s="4">
        <v>16990041</v>
      </c>
      <c r="B40" s="4">
        <v>1</v>
      </c>
      <c r="C40" s="14" t="s">
        <v>228</v>
      </c>
      <c r="D40" s="4"/>
      <c r="E40" s="4" t="s">
        <v>31</v>
      </c>
      <c r="F40" s="4" t="s">
        <v>50</v>
      </c>
      <c r="G40" s="4"/>
      <c r="H40" s="4">
        <v>15990103</v>
      </c>
      <c r="I40" s="4"/>
      <c r="J40" s="4"/>
      <c r="K40" s="4" t="s">
        <v>226</v>
      </c>
      <c r="L40" s="4">
        <v>6000</v>
      </c>
      <c r="M40" s="4"/>
      <c r="N40" s="4"/>
      <c r="O40" s="4"/>
    </row>
    <row r="41" spans="1:15" x14ac:dyDescent="0.15">
      <c r="A41" s="4">
        <v>16990042</v>
      </c>
      <c r="B41" s="4">
        <v>1</v>
      </c>
      <c r="C41" s="14" t="s">
        <v>229</v>
      </c>
      <c r="D41" s="4"/>
      <c r="E41" s="4" t="s">
        <v>31</v>
      </c>
      <c r="F41" s="4" t="s">
        <v>50</v>
      </c>
      <c r="G41" s="4"/>
      <c r="H41" s="4">
        <v>15990104</v>
      </c>
      <c r="I41" s="4"/>
      <c r="J41" s="4"/>
      <c r="K41" s="4" t="s">
        <v>226</v>
      </c>
      <c r="L41" s="4">
        <v>4000</v>
      </c>
      <c r="M41" s="4"/>
      <c r="N41" s="4"/>
      <c r="O41" s="4"/>
    </row>
    <row r="42" spans="1:15" x14ac:dyDescent="0.15">
      <c r="A42" s="4">
        <v>16990043</v>
      </c>
      <c r="B42" s="4">
        <v>1</v>
      </c>
      <c r="C42" s="14" t="s">
        <v>230</v>
      </c>
      <c r="D42" s="4"/>
      <c r="E42" s="4" t="s">
        <v>31</v>
      </c>
      <c r="F42" s="4" t="s">
        <v>50</v>
      </c>
      <c r="G42" s="4"/>
      <c r="H42" s="4">
        <v>15990105</v>
      </c>
      <c r="I42" s="4"/>
      <c r="J42" s="4"/>
      <c r="K42" s="4" t="s">
        <v>226</v>
      </c>
      <c r="L42" s="4">
        <v>2000</v>
      </c>
      <c r="M42" s="4"/>
      <c r="N42" s="4"/>
      <c r="O42" s="4"/>
    </row>
    <row r="43" spans="1:15" x14ac:dyDescent="0.15">
      <c r="A43" s="4">
        <v>16990044</v>
      </c>
      <c r="B43" s="4">
        <v>1</v>
      </c>
      <c r="C43" s="14" t="s">
        <v>231</v>
      </c>
      <c r="D43" s="4"/>
      <c r="E43" s="4" t="s">
        <v>31</v>
      </c>
      <c r="F43" s="4" t="s">
        <v>51</v>
      </c>
      <c r="G43" s="4"/>
      <c r="H43" s="4">
        <v>15990106</v>
      </c>
      <c r="I43" s="4"/>
      <c r="J43" s="4"/>
      <c r="K43" s="4" t="s">
        <v>226</v>
      </c>
      <c r="L43" s="4">
        <v>8000</v>
      </c>
      <c r="M43" s="4"/>
      <c r="N43" s="4"/>
      <c r="O43" s="4"/>
    </row>
    <row r="44" spans="1:15" x14ac:dyDescent="0.15">
      <c r="A44" s="4">
        <v>16990045</v>
      </c>
      <c r="B44" s="4">
        <v>1</v>
      </c>
      <c r="C44" s="14" t="s">
        <v>232</v>
      </c>
      <c r="D44" s="4"/>
      <c r="E44" s="4" t="s">
        <v>31</v>
      </c>
      <c r="F44" s="4" t="s">
        <v>51</v>
      </c>
      <c r="G44" s="4"/>
      <c r="H44" s="4">
        <v>15990107</v>
      </c>
      <c r="I44" s="4"/>
      <c r="J44" s="4"/>
      <c r="K44" s="4" t="s">
        <v>226</v>
      </c>
      <c r="L44" s="4">
        <v>6000</v>
      </c>
      <c r="M44" s="4"/>
      <c r="N44" s="4"/>
      <c r="O44" s="4"/>
    </row>
    <row r="45" spans="1:15" x14ac:dyDescent="0.15">
      <c r="A45" s="4">
        <v>16990046</v>
      </c>
      <c r="B45" s="4">
        <v>1</v>
      </c>
      <c r="C45" s="14" t="s">
        <v>233</v>
      </c>
      <c r="D45" s="4"/>
      <c r="E45" s="4" t="s">
        <v>31</v>
      </c>
      <c r="F45" s="4" t="s">
        <v>51</v>
      </c>
      <c r="G45" s="4"/>
      <c r="H45" s="4">
        <v>15990108</v>
      </c>
      <c r="I45" s="4"/>
      <c r="J45" s="4"/>
      <c r="K45" s="4" t="s">
        <v>226</v>
      </c>
      <c r="L45" s="4">
        <v>4000</v>
      </c>
      <c r="M45" s="4"/>
      <c r="N45" s="4"/>
      <c r="O45" s="4"/>
    </row>
    <row r="46" spans="1:15" x14ac:dyDescent="0.15">
      <c r="A46" s="4">
        <v>16990047</v>
      </c>
      <c r="B46" s="4">
        <v>1</v>
      </c>
      <c r="C46" s="14" t="s">
        <v>234</v>
      </c>
      <c r="D46" s="4"/>
      <c r="E46" s="4" t="s">
        <v>31</v>
      </c>
      <c r="F46" s="4" t="s">
        <v>51</v>
      </c>
      <c r="G46" s="4"/>
      <c r="H46" s="4">
        <v>15990109</v>
      </c>
      <c r="I46" s="4"/>
      <c r="J46" s="4"/>
      <c r="K46" s="4" t="s">
        <v>226</v>
      </c>
      <c r="L46" s="4">
        <v>2000</v>
      </c>
      <c r="M46" s="4"/>
      <c r="N46" s="4"/>
      <c r="O46" s="4"/>
    </row>
    <row r="47" spans="1:15" x14ac:dyDescent="0.15">
      <c r="A47" s="4">
        <v>16990048</v>
      </c>
      <c r="B47" s="4">
        <v>1</v>
      </c>
      <c r="C47" s="4" t="s">
        <v>858</v>
      </c>
      <c r="D47" s="4"/>
      <c r="E47" s="4" t="s">
        <v>31</v>
      </c>
      <c r="F47" s="4" t="s">
        <v>51</v>
      </c>
      <c r="G47" s="4"/>
      <c r="H47" s="37">
        <v>15990116</v>
      </c>
      <c r="I47" s="37"/>
      <c r="J47" s="37"/>
      <c r="K47" s="4" t="s">
        <v>861</v>
      </c>
      <c r="L47" s="4" t="s">
        <v>862</v>
      </c>
      <c r="M47" s="4"/>
      <c r="N47" s="4"/>
      <c r="O47" s="4"/>
    </row>
    <row r="48" spans="1:15" x14ac:dyDescent="0.15">
      <c r="A48" s="4">
        <v>16990049</v>
      </c>
      <c r="B48" s="4">
        <v>1</v>
      </c>
      <c r="C48" s="4" t="s">
        <v>877</v>
      </c>
      <c r="D48" s="4"/>
      <c r="E48" s="4" t="s">
        <v>115</v>
      </c>
      <c r="F48" s="4">
        <v>12990040</v>
      </c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15">
      <c r="A49" s="4">
        <v>16990050</v>
      </c>
      <c r="B49" s="4">
        <v>1</v>
      </c>
      <c r="C49" s="4" t="s">
        <v>969</v>
      </c>
      <c r="D49" s="4"/>
      <c r="E49" s="4" t="s">
        <v>193</v>
      </c>
      <c r="F49" s="4">
        <v>12990041</v>
      </c>
      <c r="G49" s="4">
        <v>12990042</v>
      </c>
      <c r="H49" s="4">
        <v>12990043</v>
      </c>
      <c r="I49" s="4"/>
      <c r="J49" s="4"/>
      <c r="K49" s="4" t="s">
        <v>194</v>
      </c>
      <c r="L49" s="4">
        <v>15990120</v>
      </c>
    </row>
    <row r="50" spans="1:15" x14ac:dyDescent="0.15">
      <c r="A50" s="4">
        <v>16990051</v>
      </c>
      <c r="B50" s="4">
        <v>1</v>
      </c>
      <c r="C50" s="4" t="s">
        <v>979</v>
      </c>
      <c r="D50" s="4"/>
      <c r="E50" s="4" t="s">
        <v>31</v>
      </c>
      <c r="F50" s="4" t="s">
        <v>51</v>
      </c>
      <c r="G50" s="4"/>
      <c r="H50" s="4">
        <v>15990123</v>
      </c>
      <c r="I50" s="4"/>
      <c r="J50" s="4"/>
      <c r="K50" s="4" t="s">
        <v>100</v>
      </c>
      <c r="L50" s="4" t="s">
        <v>980</v>
      </c>
    </row>
    <row r="51" spans="1:15" x14ac:dyDescent="0.15">
      <c r="A51" s="4">
        <v>16990052</v>
      </c>
      <c r="B51" s="4">
        <v>1</v>
      </c>
      <c r="C51" s="14" t="s">
        <v>981</v>
      </c>
      <c r="D51" s="4"/>
      <c r="E51" s="4" t="s">
        <v>31</v>
      </c>
      <c r="F51" s="4" t="s">
        <v>50</v>
      </c>
      <c r="G51" s="4"/>
      <c r="H51" s="4">
        <v>15990124</v>
      </c>
      <c r="I51" s="4"/>
      <c r="J51" s="4"/>
      <c r="K51" s="4" t="s">
        <v>100</v>
      </c>
      <c r="L51" s="4" t="s">
        <v>980</v>
      </c>
      <c r="M51" s="4"/>
      <c r="N51" s="4" t="s">
        <v>235</v>
      </c>
      <c r="O51" s="4" t="s">
        <v>236</v>
      </c>
    </row>
    <row r="52" spans="1:15" x14ac:dyDescent="0.15">
      <c r="A52" s="4">
        <v>16990053</v>
      </c>
      <c r="B52" s="1">
        <v>1</v>
      </c>
      <c r="C52" s="4" t="s">
        <v>985</v>
      </c>
      <c r="E52" s="4" t="s">
        <v>46</v>
      </c>
      <c r="F52" s="4">
        <v>12990044</v>
      </c>
      <c r="G52" s="4">
        <v>12990045</v>
      </c>
      <c r="H52" s="4">
        <v>12990046</v>
      </c>
      <c r="I52" s="4"/>
      <c r="J52" s="4"/>
      <c r="K52" s="4" t="s">
        <v>194</v>
      </c>
      <c r="L52" s="4">
        <v>15990127</v>
      </c>
      <c r="M52" s="4"/>
      <c r="N52" s="4" t="s">
        <v>235</v>
      </c>
      <c r="O52" s="4" t="s">
        <v>236</v>
      </c>
    </row>
    <row r="53" spans="1:15" x14ac:dyDescent="0.15">
      <c r="A53" s="4">
        <v>16990054</v>
      </c>
      <c r="B53" s="1">
        <v>1</v>
      </c>
      <c r="C53" s="1" t="s">
        <v>1028</v>
      </c>
      <c r="E53" s="4" t="s">
        <v>31</v>
      </c>
      <c r="F53" s="4" t="s">
        <v>50</v>
      </c>
      <c r="G53" s="4"/>
      <c r="H53" s="4">
        <v>15990128</v>
      </c>
      <c r="I53" s="4"/>
      <c r="J53" s="4"/>
      <c r="K53" s="4" t="s">
        <v>861</v>
      </c>
      <c r="L53" s="4" t="s">
        <v>862</v>
      </c>
      <c r="M53" s="4"/>
      <c r="N53" s="4" t="s">
        <v>235</v>
      </c>
      <c r="O53" s="4" t="s">
        <v>236</v>
      </c>
    </row>
    <row r="54" spans="1:15" x14ac:dyDescent="0.15">
      <c r="A54" s="4">
        <v>16990055</v>
      </c>
      <c r="B54" s="4">
        <v>1</v>
      </c>
      <c r="C54" s="4" t="s">
        <v>1301</v>
      </c>
      <c r="D54" s="4"/>
      <c r="E54" s="4" t="s">
        <v>193</v>
      </c>
      <c r="F54" s="12">
        <v>12990149</v>
      </c>
      <c r="G54" s="12">
        <v>12990150</v>
      </c>
      <c r="H54" s="4"/>
      <c r="I54" s="4"/>
      <c r="J54" s="4"/>
      <c r="K54" s="4" t="s">
        <v>194</v>
      </c>
      <c r="L54" s="4">
        <v>15990129</v>
      </c>
      <c r="M54" s="4"/>
      <c r="N54" s="4"/>
      <c r="O54" s="4"/>
    </row>
  </sheetData>
  <autoFilter ref="A1:Q1"/>
  <phoneticPr fontId="5" type="noConversion"/>
  <conditionalFormatting sqref="C14:C18 A3:A54">
    <cfRule type="cellIs" dxfId="54" priority="45" operator="equal">
      <formula>0</formula>
    </cfRule>
  </conditionalFormatting>
  <conditionalFormatting sqref="C12:C13">
    <cfRule type="cellIs" dxfId="53" priority="35" operator="equal">
      <formula>0</formula>
    </cfRule>
  </conditionalFormatting>
  <conditionalFormatting sqref="C38">
    <cfRule type="cellIs" dxfId="52" priority="37" operator="equal">
      <formula>0</formula>
    </cfRule>
  </conditionalFormatting>
  <conditionalFormatting sqref="C3:C10">
    <cfRule type="cellIs" dxfId="51" priority="36" operator="equal">
      <formula>0</formula>
    </cfRule>
  </conditionalFormatting>
  <conditionalFormatting sqref="C19:C20">
    <cfRule type="cellIs" dxfId="50" priority="33" operator="equal">
      <formula>0</formula>
    </cfRule>
  </conditionalFormatting>
  <conditionalFormatting sqref="C22">
    <cfRule type="cellIs" dxfId="49" priority="32" operator="equal">
      <formula>0</formula>
    </cfRule>
  </conditionalFormatting>
  <conditionalFormatting sqref="C23:C24">
    <cfRule type="cellIs" dxfId="48" priority="31" operator="equal">
      <formula>0</formula>
    </cfRule>
  </conditionalFormatting>
  <conditionalFormatting sqref="C25">
    <cfRule type="cellIs" dxfId="47" priority="30" operator="equal">
      <formula>0</formula>
    </cfRule>
  </conditionalFormatting>
  <conditionalFormatting sqref="C26:C28">
    <cfRule type="cellIs" dxfId="46" priority="29" operator="equal">
      <formula>0</formula>
    </cfRule>
  </conditionalFormatting>
  <conditionalFormatting sqref="C29">
    <cfRule type="cellIs" dxfId="45" priority="28" operator="equal">
      <formula>0</formula>
    </cfRule>
  </conditionalFormatting>
  <conditionalFormatting sqref="C39:C46">
    <cfRule type="cellIs" dxfId="44" priority="25" operator="equal">
      <formula>0</formula>
    </cfRule>
  </conditionalFormatting>
  <conditionalFormatting sqref="C30:C32">
    <cfRule type="cellIs" dxfId="43" priority="24" operator="equal">
      <formula>0</formula>
    </cfRule>
  </conditionalFormatting>
  <conditionalFormatting sqref="C33">
    <cfRule type="cellIs" dxfId="42" priority="23" operator="equal">
      <formula>0</formula>
    </cfRule>
  </conditionalFormatting>
  <conditionalFormatting sqref="C34">
    <cfRule type="cellIs" dxfId="41" priority="22" operator="equal">
      <formula>0</formula>
    </cfRule>
  </conditionalFormatting>
  <conditionalFormatting sqref="C35">
    <cfRule type="cellIs" dxfId="40" priority="21" operator="equal">
      <formula>0</formula>
    </cfRule>
  </conditionalFormatting>
  <conditionalFormatting sqref="C36">
    <cfRule type="cellIs" dxfId="39" priority="20" operator="equal">
      <formula>0</formula>
    </cfRule>
  </conditionalFormatting>
  <conditionalFormatting sqref="C47">
    <cfRule type="cellIs" dxfId="38" priority="19" operator="equal">
      <formula>0</formula>
    </cfRule>
  </conditionalFormatting>
  <conditionalFormatting sqref="C48">
    <cfRule type="cellIs" dxfId="37" priority="18" operator="equal">
      <formula>0</formula>
    </cfRule>
  </conditionalFormatting>
  <conditionalFormatting sqref="L37">
    <cfRule type="cellIs" dxfId="36" priority="16" operator="equal">
      <formula>0</formula>
    </cfRule>
  </conditionalFormatting>
  <conditionalFormatting sqref="C49">
    <cfRule type="cellIs" dxfId="35" priority="15" operator="equal">
      <formula>0</formula>
    </cfRule>
  </conditionalFormatting>
  <conditionalFormatting sqref="L49">
    <cfRule type="cellIs" dxfId="34" priority="14" operator="equal">
      <formula>0</formula>
    </cfRule>
  </conditionalFormatting>
  <conditionalFormatting sqref="C50">
    <cfRule type="cellIs" dxfId="33" priority="13" operator="equal">
      <formula>0</formula>
    </cfRule>
  </conditionalFormatting>
  <conditionalFormatting sqref="H50">
    <cfRule type="cellIs" dxfId="32" priority="12" operator="equal">
      <formula>0</formula>
    </cfRule>
  </conditionalFormatting>
  <conditionalFormatting sqref="C51">
    <cfRule type="cellIs" dxfId="31" priority="11" operator="equal">
      <formula>0</formula>
    </cfRule>
  </conditionalFormatting>
  <conditionalFormatting sqref="H51">
    <cfRule type="cellIs" dxfId="30" priority="10" operator="equal">
      <formula>0</formula>
    </cfRule>
  </conditionalFormatting>
  <conditionalFormatting sqref="H53">
    <cfRule type="cellIs" dxfId="29" priority="4" operator="equal">
      <formula>0</formula>
    </cfRule>
  </conditionalFormatting>
  <conditionalFormatting sqref="C52">
    <cfRule type="cellIs" dxfId="28" priority="8" operator="equal">
      <formula>0</formula>
    </cfRule>
  </conditionalFormatting>
  <conditionalFormatting sqref="L52">
    <cfRule type="cellIs" dxfId="27" priority="7" operator="equal">
      <formula>0</formula>
    </cfRule>
  </conditionalFormatting>
  <conditionalFormatting sqref="C54">
    <cfRule type="cellIs" dxfId="26" priority="2" operator="equal">
      <formula>0</formula>
    </cfRule>
  </conditionalFormatting>
  <conditionalFormatting sqref="L54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9"/>
  <sheetViews>
    <sheetView tabSelected="1" zoomScale="90" zoomScaleNormal="90" workbookViewId="0">
      <pane xSplit="4" ySplit="2" topLeftCell="E419" activePane="bottomRight" state="frozen"/>
      <selection pane="topRight" activeCell="E1" sqref="E1"/>
      <selection pane="bottomLeft" activeCell="A3" sqref="A3"/>
      <selection pane="bottomRight" activeCell="I431" sqref="I431"/>
    </sheetView>
  </sheetViews>
  <sheetFormatPr defaultRowHeight="13.5" x14ac:dyDescent="0.15"/>
  <cols>
    <col min="1" max="1" width="9.5" bestFit="1" customWidth="1"/>
    <col min="2" max="2" width="5.25" bestFit="1" customWidth="1"/>
    <col min="3" max="4" width="38.125" customWidth="1"/>
    <col min="5" max="5" width="8.375" bestFit="1" customWidth="1"/>
    <col min="6" max="6" width="6.5" bestFit="1" customWidth="1"/>
    <col min="7" max="7" width="13.875" bestFit="1" customWidth="1"/>
    <col min="8" max="8" width="14.375" bestFit="1" customWidth="1"/>
    <col min="9" max="9" width="12.875" bestFit="1" customWidth="1"/>
    <col min="10" max="10" width="6" bestFit="1" customWidth="1"/>
    <col min="11" max="11" width="13.875" bestFit="1" customWidth="1"/>
    <col min="12" max="12" width="14.375" bestFit="1" customWidth="1"/>
    <col min="13" max="13" width="12.875" bestFit="1" customWidth="1"/>
    <col min="14" max="14" width="6" bestFit="1" customWidth="1"/>
    <col min="15" max="15" width="13.875" bestFit="1" customWidth="1"/>
    <col min="16" max="16" width="14.375" customWidth="1"/>
    <col min="17" max="17" width="12.875" bestFit="1" customWidth="1"/>
    <col min="18" max="19" width="10" bestFit="1" customWidth="1"/>
    <col min="20" max="20" width="10.125" bestFit="1" customWidth="1"/>
  </cols>
  <sheetData>
    <row r="1" spans="1:24" ht="16.5" x14ac:dyDescent="0.15">
      <c r="A1" s="1" t="s">
        <v>16</v>
      </c>
      <c r="B1" s="1" t="s">
        <v>1047</v>
      </c>
      <c r="C1" s="1" t="s">
        <v>17</v>
      </c>
      <c r="D1" s="1" t="s">
        <v>1158</v>
      </c>
      <c r="E1" s="1" t="s">
        <v>1159</v>
      </c>
      <c r="F1" s="1" t="s">
        <v>1160</v>
      </c>
      <c r="G1" s="1" t="s">
        <v>1161</v>
      </c>
      <c r="H1" s="1" t="s">
        <v>1162</v>
      </c>
      <c r="I1" s="3" t="s">
        <v>1163</v>
      </c>
      <c r="J1" s="1" t="s">
        <v>1164</v>
      </c>
      <c r="K1" s="1" t="s">
        <v>1165</v>
      </c>
      <c r="L1" s="1" t="s">
        <v>1166</v>
      </c>
      <c r="M1" s="3" t="s">
        <v>1167</v>
      </c>
      <c r="N1" s="1" t="s">
        <v>1168</v>
      </c>
      <c r="O1" s="1" t="s">
        <v>1169</v>
      </c>
      <c r="P1" s="1" t="s">
        <v>1170</v>
      </c>
      <c r="Q1" s="3" t="s">
        <v>1171</v>
      </c>
      <c r="R1" s="1" t="s">
        <v>1172</v>
      </c>
      <c r="S1" s="1" t="s">
        <v>1173</v>
      </c>
      <c r="T1" s="3" t="s">
        <v>1174</v>
      </c>
      <c r="U1" s="1" t="s">
        <v>217</v>
      </c>
      <c r="V1" s="1" t="s">
        <v>218</v>
      </c>
      <c r="W1" s="1" t="s">
        <v>219</v>
      </c>
      <c r="X1" s="1" t="s">
        <v>220</v>
      </c>
    </row>
    <row r="2" spans="1:24" ht="16.5" x14ac:dyDescent="0.15">
      <c r="A2" s="1" t="s">
        <v>0</v>
      </c>
      <c r="B2" s="1" t="s">
        <v>1070</v>
      </c>
      <c r="C2" s="1" t="s">
        <v>19</v>
      </c>
      <c r="D2" s="1" t="s">
        <v>1175</v>
      </c>
      <c r="E2" s="1" t="s">
        <v>1176</v>
      </c>
      <c r="F2" s="1" t="s">
        <v>1177</v>
      </c>
      <c r="G2" s="1" t="s">
        <v>1178</v>
      </c>
      <c r="H2" s="1" t="s">
        <v>1179</v>
      </c>
      <c r="I2" s="3" t="s">
        <v>1180</v>
      </c>
      <c r="J2" s="1" t="s">
        <v>1181</v>
      </c>
      <c r="K2" s="1" t="s">
        <v>1182</v>
      </c>
      <c r="L2" s="1" t="s">
        <v>1183</v>
      </c>
      <c r="M2" s="3" t="s">
        <v>1184</v>
      </c>
      <c r="N2" s="1" t="s">
        <v>1185</v>
      </c>
      <c r="O2" s="1" t="s">
        <v>1186</v>
      </c>
      <c r="P2" s="1" t="s">
        <v>1187</v>
      </c>
      <c r="Q2" s="3" t="s">
        <v>1188</v>
      </c>
      <c r="R2" s="1" t="s">
        <v>1189</v>
      </c>
      <c r="S2" s="1" t="s">
        <v>1190</v>
      </c>
      <c r="T2" s="3" t="s">
        <v>1191</v>
      </c>
      <c r="U2" s="1" t="s">
        <v>221</v>
      </c>
      <c r="V2" s="1" t="s">
        <v>222</v>
      </c>
      <c r="W2" s="1" t="s">
        <v>223</v>
      </c>
      <c r="X2" s="1" t="s">
        <v>224</v>
      </c>
    </row>
    <row r="3" spans="1:24" ht="16.5" x14ac:dyDescent="0.15">
      <c r="A3" s="28">
        <v>15990001</v>
      </c>
      <c r="B3" s="28">
        <v>1</v>
      </c>
      <c r="C3" s="28" t="s">
        <v>1192</v>
      </c>
      <c r="D3" s="28" t="s">
        <v>1193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8">
        <v>180</v>
      </c>
      <c r="S3" s="28">
        <v>180</v>
      </c>
      <c r="T3" s="1"/>
      <c r="U3" s="1"/>
      <c r="V3" s="1"/>
      <c r="W3" s="1"/>
      <c r="X3" s="1"/>
    </row>
    <row r="4" spans="1:24" ht="16.5" x14ac:dyDescent="0.15">
      <c r="A4" s="28">
        <v>15990001</v>
      </c>
      <c r="B4" s="28">
        <v>2</v>
      </c>
      <c r="C4" s="28" t="s">
        <v>1192</v>
      </c>
      <c r="D4" s="28" t="s">
        <v>1193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8">
        <v>260</v>
      </c>
      <c r="S4" s="28">
        <v>260</v>
      </c>
      <c r="T4" s="1"/>
      <c r="U4" s="1"/>
      <c r="V4" s="1"/>
      <c r="W4" s="1"/>
      <c r="X4" s="1"/>
    </row>
    <row r="5" spans="1:24" ht="16.5" x14ac:dyDescent="0.15">
      <c r="A5" s="28">
        <v>15990001</v>
      </c>
      <c r="B5" s="28">
        <v>3</v>
      </c>
      <c r="C5" s="28" t="s">
        <v>1192</v>
      </c>
      <c r="D5" s="28" t="s">
        <v>1193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8">
        <v>320</v>
      </c>
      <c r="S5" s="28">
        <v>320</v>
      </c>
      <c r="T5" s="1"/>
      <c r="U5" s="1"/>
      <c r="V5" s="1"/>
      <c r="W5" s="1"/>
      <c r="X5" s="1"/>
    </row>
    <row r="6" spans="1:24" ht="16.5" x14ac:dyDescent="0.15">
      <c r="A6" s="28">
        <v>15990001</v>
      </c>
      <c r="B6" s="28">
        <v>4</v>
      </c>
      <c r="C6" s="28" t="s">
        <v>1192</v>
      </c>
      <c r="D6" s="28" t="s">
        <v>1193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8">
        <v>400</v>
      </c>
      <c r="S6" s="28">
        <v>400</v>
      </c>
      <c r="T6" s="1"/>
      <c r="U6" s="1"/>
      <c r="V6" s="1"/>
      <c r="W6" s="1"/>
      <c r="X6" s="1"/>
    </row>
    <row r="7" spans="1:24" ht="16.5" x14ac:dyDescent="0.15">
      <c r="A7" s="28">
        <v>15990001</v>
      </c>
      <c r="B7" s="28">
        <v>5</v>
      </c>
      <c r="C7" s="28" t="s">
        <v>1192</v>
      </c>
      <c r="D7" s="28" t="s">
        <v>1193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8">
        <v>480</v>
      </c>
      <c r="S7" s="28">
        <v>480</v>
      </c>
      <c r="T7" s="1"/>
      <c r="U7" s="1"/>
      <c r="V7" s="1"/>
      <c r="W7" s="1"/>
      <c r="X7" s="1"/>
    </row>
    <row r="8" spans="1:24" ht="16.5" x14ac:dyDescent="0.15">
      <c r="A8" s="28">
        <v>15990001</v>
      </c>
      <c r="B8" s="28">
        <v>6</v>
      </c>
      <c r="C8" s="28" t="s">
        <v>1192</v>
      </c>
      <c r="D8" s="28" t="s">
        <v>1193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540</v>
      </c>
      <c r="S8" s="28">
        <v>540</v>
      </c>
      <c r="T8" s="1"/>
      <c r="U8" s="1"/>
      <c r="V8" s="1"/>
      <c r="W8" s="1"/>
      <c r="X8" s="1"/>
    </row>
    <row r="9" spans="1:24" ht="16.5" x14ac:dyDescent="0.15">
      <c r="A9" s="28">
        <v>15990001</v>
      </c>
      <c r="B9" s="28">
        <v>7</v>
      </c>
      <c r="C9" s="28" t="s">
        <v>1192</v>
      </c>
      <c r="D9" s="28" t="s">
        <v>1193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620</v>
      </c>
      <c r="S9" s="28">
        <v>620</v>
      </c>
      <c r="T9" s="1"/>
      <c r="U9" s="1"/>
      <c r="V9" s="1"/>
      <c r="W9" s="1"/>
      <c r="X9" s="1"/>
    </row>
    <row r="10" spans="1:24" ht="16.5" x14ac:dyDescent="0.15">
      <c r="A10" s="29">
        <v>15990002</v>
      </c>
      <c r="B10" s="29">
        <v>1</v>
      </c>
      <c r="C10" s="29" t="s">
        <v>1194</v>
      </c>
      <c r="D10" s="29" t="s">
        <v>1195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9">
        <v>100</v>
      </c>
      <c r="S10" s="29">
        <v>100</v>
      </c>
      <c r="T10" s="1"/>
      <c r="U10" s="1"/>
      <c r="V10" s="1"/>
      <c r="W10" s="1"/>
      <c r="X10" s="1"/>
    </row>
    <row r="11" spans="1:24" ht="16.5" x14ac:dyDescent="0.15">
      <c r="A11" s="29">
        <v>15990002</v>
      </c>
      <c r="B11" s="29">
        <v>2</v>
      </c>
      <c r="C11" s="29" t="s">
        <v>1194</v>
      </c>
      <c r="D11" s="29" t="s">
        <v>1195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9">
        <v>140</v>
      </c>
      <c r="S11" s="29">
        <v>140</v>
      </c>
      <c r="T11" s="1"/>
      <c r="U11" s="1"/>
      <c r="V11" s="1"/>
      <c r="W11" s="1"/>
      <c r="X11" s="1"/>
    </row>
    <row r="12" spans="1:24" ht="16.5" x14ac:dyDescent="0.15">
      <c r="A12" s="29">
        <v>15990002</v>
      </c>
      <c r="B12" s="29">
        <v>3</v>
      </c>
      <c r="C12" s="29" t="s">
        <v>1194</v>
      </c>
      <c r="D12" s="29" t="s">
        <v>1195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9">
        <v>160</v>
      </c>
      <c r="S12" s="29">
        <v>160</v>
      </c>
      <c r="T12" s="1"/>
      <c r="U12" s="1"/>
      <c r="V12" s="1"/>
      <c r="W12" s="1"/>
      <c r="X12" s="1"/>
    </row>
    <row r="13" spans="1:24" ht="16.5" x14ac:dyDescent="0.15">
      <c r="A13" s="29">
        <v>15990002</v>
      </c>
      <c r="B13" s="29">
        <v>4</v>
      </c>
      <c r="C13" s="29" t="s">
        <v>1194</v>
      </c>
      <c r="D13" s="29" t="s">
        <v>1195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9">
        <v>200</v>
      </c>
      <c r="S13" s="29">
        <v>200</v>
      </c>
      <c r="T13" s="1"/>
      <c r="U13" s="1"/>
      <c r="V13" s="1"/>
      <c r="W13" s="1"/>
      <c r="X13" s="1"/>
    </row>
    <row r="14" spans="1:24" ht="16.5" x14ac:dyDescent="0.15">
      <c r="A14" s="29">
        <v>15990002</v>
      </c>
      <c r="B14" s="29">
        <v>5</v>
      </c>
      <c r="C14" s="29" t="s">
        <v>1194</v>
      </c>
      <c r="D14" s="29" t="s">
        <v>1195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9">
        <v>240</v>
      </c>
      <c r="S14" s="29">
        <v>240</v>
      </c>
      <c r="T14" s="1"/>
      <c r="U14" s="1"/>
      <c r="V14" s="1"/>
      <c r="W14" s="1"/>
      <c r="X14" s="1"/>
    </row>
    <row r="15" spans="1:24" ht="16.5" x14ac:dyDescent="0.15">
      <c r="A15" s="29">
        <v>15990002</v>
      </c>
      <c r="B15" s="29">
        <v>6</v>
      </c>
      <c r="C15" s="29" t="s">
        <v>1194</v>
      </c>
      <c r="D15" s="29" t="s">
        <v>1195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9">
        <v>280</v>
      </c>
      <c r="S15" s="29">
        <v>280</v>
      </c>
      <c r="T15" s="1"/>
      <c r="U15" s="1"/>
      <c r="V15" s="1"/>
      <c r="W15" s="1"/>
      <c r="X15" s="1"/>
    </row>
    <row r="16" spans="1:24" ht="16.5" x14ac:dyDescent="0.15">
      <c r="A16" s="29">
        <v>15990002</v>
      </c>
      <c r="B16" s="29">
        <v>7</v>
      </c>
      <c r="C16" s="29" t="s">
        <v>1194</v>
      </c>
      <c r="D16" s="29" t="s">
        <v>1195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9">
        <v>320</v>
      </c>
      <c r="S16" s="29">
        <v>320</v>
      </c>
      <c r="T16" s="1"/>
      <c r="U16" s="1"/>
      <c r="V16" s="1"/>
      <c r="W16" s="1"/>
      <c r="X16" s="1"/>
    </row>
    <row r="17" spans="1:24" ht="16.5" x14ac:dyDescent="0.15">
      <c r="A17" s="28">
        <v>15990003</v>
      </c>
      <c r="B17" s="28">
        <v>1</v>
      </c>
      <c r="C17" s="28" t="s">
        <v>1196</v>
      </c>
      <c r="D17" s="28" t="s">
        <v>1197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100</v>
      </c>
      <c r="S17" s="28">
        <v>100</v>
      </c>
      <c r="T17" s="1"/>
      <c r="U17" s="1"/>
      <c r="V17" s="1"/>
      <c r="W17" s="1"/>
      <c r="X17" s="1"/>
    </row>
    <row r="18" spans="1:24" ht="16.5" x14ac:dyDescent="0.15">
      <c r="A18" s="28">
        <v>15990003</v>
      </c>
      <c r="B18" s="28">
        <v>2</v>
      </c>
      <c r="C18" s="28" t="s">
        <v>1196</v>
      </c>
      <c r="D18" s="28" t="s">
        <v>1197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140</v>
      </c>
      <c r="S18" s="28">
        <v>140</v>
      </c>
      <c r="T18" s="1"/>
      <c r="U18" s="1"/>
      <c r="V18" s="1"/>
      <c r="W18" s="1"/>
      <c r="X18" s="1"/>
    </row>
    <row r="19" spans="1:24" ht="16.5" x14ac:dyDescent="0.15">
      <c r="A19" s="28">
        <v>15990003</v>
      </c>
      <c r="B19" s="28">
        <v>3</v>
      </c>
      <c r="C19" s="28" t="s">
        <v>1196</v>
      </c>
      <c r="D19" s="28" t="s">
        <v>1197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160</v>
      </c>
      <c r="S19" s="28">
        <v>160</v>
      </c>
      <c r="T19" s="1"/>
      <c r="U19" s="1"/>
      <c r="V19" s="1"/>
      <c r="W19" s="1"/>
      <c r="X19" s="1"/>
    </row>
    <row r="20" spans="1:24" ht="16.5" x14ac:dyDescent="0.15">
      <c r="A20" s="28">
        <v>15990003</v>
      </c>
      <c r="B20" s="28">
        <v>4</v>
      </c>
      <c r="C20" s="28" t="s">
        <v>1196</v>
      </c>
      <c r="D20" s="28" t="s">
        <v>1197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200</v>
      </c>
      <c r="S20" s="28">
        <v>200</v>
      </c>
      <c r="T20" s="1"/>
      <c r="U20" s="1"/>
      <c r="V20" s="1"/>
      <c r="W20" s="1"/>
      <c r="X20" s="1"/>
    </row>
    <row r="21" spans="1:24" ht="16.5" x14ac:dyDescent="0.15">
      <c r="A21" s="28">
        <v>15990003</v>
      </c>
      <c r="B21" s="28">
        <v>5</v>
      </c>
      <c r="C21" s="28" t="s">
        <v>1196</v>
      </c>
      <c r="D21" s="28" t="s">
        <v>1197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240</v>
      </c>
      <c r="S21" s="28">
        <v>240</v>
      </c>
      <c r="T21" s="1"/>
      <c r="U21" s="1"/>
      <c r="V21" s="1"/>
      <c r="W21" s="1"/>
      <c r="X21" s="1"/>
    </row>
    <row r="22" spans="1:24" ht="16.5" x14ac:dyDescent="0.15">
      <c r="A22" s="28">
        <v>15990003</v>
      </c>
      <c r="B22" s="28">
        <v>6</v>
      </c>
      <c r="C22" s="28" t="s">
        <v>1196</v>
      </c>
      <c r="D22" s="28" t="s">
        <v>1197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280</v>
      </c>
      <c r="S22" s="28">
        <v>280</v>
      </c>
      <c r="T22" s="1"/>
      <c r="U22" s="1"/>
      <c r="V22" s="1"/>
      <c r="W22" s="1"/>
      <c r="X22" s="1"/>
    </row>
    <row r="23" spans="1:24" ht="16.5" x14ac:dyDescent="0.15">
      <c r="A23" s="28">
        <v>15990003</v>
      </c>
      <c r="B23" s="28">
        <v>7</v>
      </c>
      <c r="C23" s="28" t="s">
        <v>1196</v>
      </c>
      <c r="D23" s="28" t="s">
        <v>1197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320</v>
      </c>
      <c r="S23" s="28">
        <v>320</v>
      </c>
      <c r="T23" s="1"/>
      <c r="U23" s="1"/>
      <c r="V23" s="1"/>
      <c r="W23" s="1"/>
      <c r="X23" s="1"/>
    </row>
    <row r="24" spans="1:24" ht="16.5" x14ac:dyDescent="0.15">
      <c r="A24" s="29">
        <v>15990004</v>
      </c>
      <c r="B24" s="29">
        <v>1</v>
      </c>
      <c r="C24" s="29" t="s">
        <v>1198</v>
      </c>
      <c r="D24" s="29" t="s">
        <v>1199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9">
        <v>5000</v>
      </c>
      <c r="S24" s="29">
        <v>5000</v>
      </c>
      <c r="T24" s="1"/>
      <c r="U24" s="1"/>
      <c r="V24" s="1"/>
      <c r="W24" s="1"/>
      <c r="X24" s="1"/>
    </row>
    <row r="25" spans="1:24" ht="16.5" x14ac:dyDescent="0.15">
      <c r="A25" s="29">
        <v>15990004</v>
      </c>
      <c r="B25" s="29">
        <v>2</v>
      </c>
      <c r="C25" s="29" t="s">
        <v>1198</v>
      </c>
      <c r="D25" s="29" t="s">
        <v>1199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9">
        <v>7200</v>
      </c>
      <c r="S25" s="29">
        <v>7200</v>
      </c>
      <c r="T25" s="1"/>
      <c r="U25" s="1"/>
      <c r="V25" s="1"/>
      <c r="W25" s="1"/>
      <c r="X25" s="1"/>
    </row>
    <row r="26" spans="1:24" ht="16.5" x14ac:dyDescent="0.15">
      <c r="A26" s="29">
        <v>15990004</v>
      </c>
      <c r="B26" s="29">
        <v>3</v>
      </c>
      <c r="C26" s="29" t="s">
        <v>1198</v>
      </c>
      <c r="D26" s="29" t="s">
        <v>1199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9">
        <v>9300</v>
      </c>
      <c r="S26" s="29">
        <v>9300</v>
      </c>
      <c r="T26" s="1"/>
      <c r="U26" s="1"/>
      <c r="V26" s="1"/>
      <c r="W26" s="1"/>
      <c r="X26" s="1"/>
    </row>
    <row r="27" spans="1:24" ht="16.5" x14ac:dyDescent="0.15">
      <c r="A27" s="29">
        <v>15990004</v>
      </c>
      <c r="B27" s="29">
        <v>4</v>
      </c>
      <c r="C27" s="29" t="s">
        <v>1198</v>
      </c>
      <c r="D27" s="29" t="s">
        <v>1199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9">
        <v>11500</v>
      </c>
      <c r="S27" s="29">
        <v>11500</v>
      </c>
      <c r="T27" s="1"/>
      <c r="U27" s="1"/>
      <c r="V27" s="1"/>
      <c r="W27" s="1"/>
      <c r="X27" s="1"/>
    </row>
    <row r="28" spans="1:24" ht="16.5" x14ac:dyDescent="0.15">
      <c r="A28" s="29">
        <v>15990004</v>
      </c>
      <c r="B28" s="29">
        <v>5</v>
      </c>
      <c r="C28" s="29" t="s">
        <v>1198</v>
      </c>
      <c r="D28" s="29" t="s">
        <v>1199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9">
        <v>13600</v>
      </c>
      <c r="S28" s="29">
        <v>13600</v>
      </c>
      <c r="T28" s="1"/>
      <c r="U28" s="1"/>
      <c r="V28" s="1"/>
      <c r="W28" s="1"/>
      <c r="X28" s="1"/>
    </row>
    <row r="29" spans="1:24" ht="16.5" x14ac:dyDescent="0.15">
      <c r="A29" s="29">
        <v>15990004</v>
      </c>
      <c r="B29" s="29">
        <v>6</v>
      </c>
      <c r="C29" s="29" t="s">
        <v>1198</v>
      </c>
      <c r="D29" s="29" t="s">
        <v>1199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9">
        <v>15700</v>
      </c>
      <c r="S29" s="29">
        <v>15700</v>
      </c>
      <c r="T29" s="1"/>
      <c r="U29" s="1"/>
      <c r="V29" s="1"/>
      <c r="W29" s="1"/>
      <c r="X29" s="1"/>
    </row>
    <row r="30" spans="1:24" ht="16.5" x14ac:dyDescent="0.15">
      <c r="A30" s="29">
        <v>15990004</v>
      </c>
      <c r="B30" s="29">
        <v>7</v>
      </c>
      <c r="C30" s="29" t="s">
        <v>1198</v>
      </c>
      <c r="D30" s="29" t="s">
        <v>1199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9">
        <v>17900</v>
      </c>
      <c r="S30" s="29">
        <v>17900</v>
      </c>
      <c r="T30" s="1"/>
      <c r="U30" s="1"/>
      <c r="V30" s="1"/>
      <c r="W30" s="1"/>
      <c r="X30" s="1"/>
    </row>
    <row r="31" spans="1:24" ht="16.5" x14ac:dyDescent="0.15">
      <c r="A31" s="28">
        <v>15990005</v>
      </c>
      <c r="B31" s="28">
        <v>1</v>
      </c>
      <c r="C31" s="28" t="s">
        <v>1200</v>
      </c>
      <c r="D31" s="28" t="s">
        <v>1201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180</v>
      </c>
      <c r="S31" s="28">
        <v>180</v>
      </c>
      <c r="T31" s="1"/>
      <c r="U31" s="1"/>
      <c r="V31" s="1"/>
      <c r="W31" s="1"/>
      <c r="X31" s="1"/>
    </row>
    <row r="32" spans="1:24" ht="16.5" x14ac:dyDescent="0.15">
      <c r="A32" s="28">
        <v>15990005</v>
      </c>
      <c r="B32" s="28">
        <v>2</v>
      </c>
      <c r="C32" s="28" t="s">
        <v>1200</v>
      </c>
      <c r="D32" s="28" t="s">
        <v>1201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260</v>
      </c>
      <c r="S32" s="28">
        <v>260</v>
      </c>
      <c r="T32" s="1"/>
      <c r="U32" s="1"/>
      <c r="V32" s="1"/>
      <c r="W32" s="1"/>
      <c r="X32" s="1"/>
    </row>
    <row r="33" spans="1:24" ht="16.5" x14ac:dyDescent="0.15">
      <c r="A33" s="28">
        <v>15990005</v>
      </c>
      <c r="B33" s="28">
        <v>3</v>
      </c>
      <c r="C33" s="28" t="s">
        <v>1200</v>
      </c>
      <c r="D33" s="28" t="s">
        <v>1201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320</v>
      </c>
      <c r="S33" s="28">
        <v>320</v>
      </c>
      <c r="T33" s="1"/>
      <c r="U33" s="1"/>
      <c r="V33" s="1"/>
      <c r="W33" s="1"/>
      <c r="X33" s="1"/>
    </row>
    <row r="34" spans="1:24" ht="16.5" x14ac:dyDescent="0.15">
      <c r="A34" s="28">
        <v>15990005</v>
      </c>
      <c r="B34" s="28">
        <v>4</v>
      </c>
      <c r="C34" s="28" t="s">
        <v>1200</v>
      </c>
      <c r="D34" s="28" t="s">
        <v>1201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400</v>
      </c>
      <c r="S34" s="28">
        <v>400</v>
      </c>
      <c r="T34" s="1"/>
      <c r="U34" s="1"/>
      <c r="V34" s="1"/>
      <c r="W34" s="1"/>
      <c r="X34" s="1"/>
    </row>
    <row r="35" spans="1:24" ht="16.5" x14ac:dyDescent="0.15">
      <c r="A35" s="28">
        <v>15990005</v>
      </c>
      <c r="B35" s="28">
        <v>5</v>
      </c>
      <c r="C35" s="28" t="s">
        <v>1200</v>
      </c>
      <c r="D35" s="28" t="s">
        <v>1201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480</v>
      </c>
      <c r="S35" s="28">
        <v>480</v>
      </c>
      <c r="T35" s="1"/>
      <c r="U35" s="1"/>
      <c r="V35" s="1"/>
      <c r="W35" s="1"/>
      <c r="X35" s="1"/>
    </row>
    <row r="36" spans="1:24" ht="16.5" x14ac:dyDescent="0.15">
      <c r="A36" s="28">
        <v>15990005</v>
      </c>
      <c r="B36" s="28">
        <v>6</v>
      </c>
      <c r="C36" s="28" t="s">
        <v>1200</v>
      </c>
      <c r="D36" s="28" t="s">
        <v>1201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540</v>
      </c>
      <c r="S36" s="28">
        <v>540</v>
      </c>
      <c r="T36" s="1"/>
      <c r="U36" s="1"/>
      <c r="V36" s="1"/>
      <c r="W36" s="1"/>
      <c r="X36" s="1"/>
    </row>
    <row r="37" spans="1:24" ht="16.5" x14ac:dyDescent="0.15">
      <c r="A37" s="28">
        <v>15990005</v>
      </c>
      <c r="B37" s="28">
        <v>7</v>
      </c>
      <c r="C37" s="28" t="s">
        <v>1200</v>
      </c>
      <c r="D37" s="28" t="s">
        <v>1201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620</v>
      </c>
      <c r="S37" s="28">
        <v>620</v>
      </c>
      <c r="T37" s="1"/>
      <c r="U37" s="1"/>
      <c r="V37" s="1"/>
      <c r="W37" s="1"/>
      <c r="X37" s="1"/>
    </row>
    <row r="38" spans="1:24" ht="16.5" x14ac:dyDescent="0.15">
      <c r="A38" s="29">
        <v>15990006</v>
      </c>
      <c r="B38" s="29">
        <v>1</v>
      </c>
      <c r="C38" s="29" t="s">
        <v>1202</v>
      </c>
      <c r="D38" s="29" t="s">
        <v>1203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9">
        <v>130</v>
      </c>
      <c r="S38" s="29">
        <v>130</v>
      </c>
      <c r="T38" s="1"/>
      <c r="U38" s="1"/>
      <c r="V38" s="1"/>
      <c r="W38" s="1"/>
      <c r="X38" s="1"/>
    </row>
    <row r="39" spans="1:24" ht="16.5" x14ac:dyDescent="0.15">
      <c r="A39" s="29">
        <v>15990006</v>
      </c>
      <c r="B39" s="29">
        <v>2</v>
      </c>
      <c r="C39" s="29" t="s">
        <v>1202</v>
      </c>
      <c r="D39" s="29" t="s">
        <v>1203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9">
        <v>190</v>
      </c>
      <c r="S39" s="29">
        <v>190</v>
      </c>
      <c r="T39" s="1"/>
      <c r="U39" s="1"/>
      <c r="V39" s="1"/>
      <c r="W39" s="1"/>
      <c r="X39" s="1"/>
    </row>
    <row r="40" spans="1:24" ht="16.5" x14ac:dyDescent="0.15">
      <c r="A40" s="29">
        <v>15990006</v>
      </c>
      <c r="B40" s="29">
        <v>3</v>
      </c>
      <c r="C40" s="29" t="s">
        <v>1202</v>
      </c>
      <c r="D40" s="29" t="s">
        <v>1203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9">
        <v>230</v>
      </c>
      <c r="S40" s="29">
        <v>230</v>
      </c>
      <c r="T40" s="1"/>
      <c r="U40" s="1"/>
      <c r="V40" s="1"/>
      <c r="W40" s="1"/>
      <c r="X40" s="1"/>
    </row>
    <row r="41" spans="1:24" ht="16.5" x14ac:dyDescent="0.15">
      <c r="A41" s="29">
        <v>15990006</v>
      </c>
      <c r="B41" s="29">
        <v>4</v>
      </c>
      <c r="C41" s="29" t="s">
        <v>1202</v>
      </c>
      <c r="D41" s="29" t="s">
        <v>1203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9">
        <v>280</v>
      </c>
      <c r="S41" s="29">
        <v>280</v>
      </c>
      <c r="T41" s="1"/>
      <c r="U41" s="1"/>
      <c r="V41" s="1"/>
      <c r="W41" s="1"/>
      <c r="X41" s="1"/>
    </row>
    <row r="42" spans="1:24" ht="16.5" x14ac:dyDescent="0.15">
      <c r="A42" s="29">
        <v>15990006</v>
      </c>
      <c r="B42" s="29">
        <v>5</v>
      </c>
      <c r="C42" s="29" t="s">
        <v>1202</v>
      </c>
      <c r="D42" s="29" t="s">
        <v>1203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9">
        <v>340</v>
      </c>
      <c r="S42" s="29">
        <v>340</v>
      </c>
      <c r="T42" s="1"/>
      <c r="U42" s="1"/>
      <c r="V42" s="1"/>
      <c r="W42" s="1"/>
      <c r="X42" s="1"/>
    </row>
    <row r="43" spans="1:24" ht="16.5" x14ac:dyDescent="0.15">
      <c r="A43" s="29">
        <v>15990006</v>
      </c>
      <c r="B43" s="29">
        <v>6</v>
      </c>
      <c r="C43" s="29" t="s">
        <v>1202</v>
      </c>
      <c r="D43" s="29" t="s">
        <v>1203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9">
        <v>380</v>
      </c>
      <c r="S43" s="29">
        <v>380</v>
      </c>
      <c r="T43" s="1"/>
      <c r="U43" s="1"/>
      <c r="V43" s="1"/>
      <c r="W43" s="1"/>
      <c r="X43" s="1"/>
    </row>
    <row r="44" spans="1:24" ht="16.5" x14ac:dyDescent="0.15">
      <c r="A44" s="29">
        <v>15990006</v>
      </c>
      <c r="B44" s="29">
        <v>7</v>
      </c>
      <c r="C44" s="29" t="s">
        <v>1202</v>
      </c>
      <c r="D44" s="29" t="s">
        <v>1203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9">
        <v>440</v>
      </c>
      <c r="S44" s="29">
        <v>440</v>
      </c>
      <c r="T44" s="1"/>
      <c r="U44" s="1"/>
      <c r="V44" s="1"/>
      <c r="W44" s="1"/>
      <c r="X44" s="1"/>
    </row>
    <row r="45" spans="1:24" ht="16.5" x14ac:dyDescent="0.15">
      <c r="A45" s="28">
        <v>15990007</v>
      </c>
      <c r="B45" s="28">
        <v>1</v>
      </c>
      <c r="C45" s="28" t="s">
        <v>1204</v>
      </c>
      <c r="D45" s="28" t="s">
        <v>1205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8">
        <v>700.00000000000011</v>
      </c>
      <c r="S45" s="28">
        <v>700.00000000000011</v>
      </c>
      <c r="T45" s="1"/>
      <c r="U45" s="1"/>
      <c r="V45" s="1"/>
      <c r="W45" s="1"/>
      <c r="X45" s="1"/>
    </row>
    <row r="46" spans="1:24" ht="16.5" x14ac:dyDescent="0.15">
      <c r="A46" s="28">
        <v>15990007</v>
      </c>
      <c r="B46" s="28">
        <v>2</v>
      </c>
      <c r="C46" s="28" t="s">
        <v>1204</v>
      </c>
      <c r="D46" s="28" t="s">
        <v>1205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8">
        <v>1000</v>
      </c>
      <c r="S46" s="28">
        <v>1000</v>
      </c>
      <c r="T46" s="1"/>
      <c r="U46" s="1"/>
      <c r="V46" s="1"/>
      <c r="W46" s="1"/>
      <c r="X46" s="1"/>
    </row>
    <row r="47" spans="1:24" ht="16.5" x14ac:dyDescent="0.15">
      <c r="A47" s="28">
        <v>15990007</v>
      </c>
      <c r="B47" s="28">
        <v>3</v>
      </c>
      <c r="C47" s="28" t="s">
        <v>1204</v>
      </c>
      <c r="D47" s="28" t="s">
        <v>1205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8">
        <v>1300</v>
      </c>
      <c r="S47" s="28">
        <v>1300</v>
      </c>
      <c r="T47" s="1"/>
      <c r="U47" s="1"/>
      <c r="V47" s="1"/>
      <c r="W47" s="1"/>
      <c r="X47" s="1"/>
    </row>
    <row r="48" spans="1:24" ht="16.5" x14ac:dyDescent="0.15">
      <c r="A48" s="28">
        <v>15990007</v>
      </c>
      <c r="B48" s="28">
        <v>4</v>
      </c>
      <c r="C48" s="28" t="s">
        <v>1204</v>
      </c>
      <c r="D48" s="28" t="s">
        <v>1205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8">
        <v>1600</v>
      </c>
      <c r="S48" s="28">
        <v>1600</v>
      </c>
      <c r="T48" s="1"/>
      <c r="U48" s="1"/>
      <c r="V48" s="1"/>
      <c r="W48" s="1"/>
      <c r="X48" s="1"/>
    </row>
    <row r="49" spans="1:24" ht="16.5" x14ac:dyDescent="0.15">
      <c r="A49" s="28">
        <v>15990007</v>
      </c>
      <c r="B49" s="28">
        <v>5</v>
      </c>
      <c r="C49" s="28" t="s">
        <v>1204</v>
      </c>
      <c r="D49" s="28" t="s">
        <v>1205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8">
        <v>1900</v>
      </c>
      <c r="S49" s="28">
        <v>1900</v>
      </c>
      <c r="T49" s="1"/>
      <c r="U49" s="1"/>
      <c r="V49" s="1"/>
      <c r="W49" s="1"/>
      <c r="X49" s="1"/>
    </row>
    <row r="50" spans="1:24" ht="16.5" x14ac:dyDescent="0.15">
      <c r="A50" s="28">
        <v>15990007</v>
      </c>
      <c r="B50" s="28">
        <v>6</v>
      </c>
      <c r="C50" s="28" t="s">
        <v>1204</v>
      </c>
      <c r="D50" s="28" t="s">
        <v>1205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8">
        <v>2200</v>
      </c>
      <c r="S50" s="28">
        <v>2200</v>
      </c>
      <c r="T50" s="1"/>
      <c r="U50" s="1"/>
      <c r="V50" s="1"/>
      <c r="W50" s="1"/>
      <c r="X50" s="1"/>
    </row>
    <row r="51" spans="1:24" ht="16.5" x14ac:dyDescent="0.15">
      <c r="A51" s="28">
        <v>15990007</v>
      </c>
      <c r="B51" s="28">
        <v>7</v>
      </c>
      <c r="C51" s="28" t="s">
        <v>1204</v>
      </c>
      <c r="D51" s="28" t="s">
        <v>1205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8">
        <v>2500</v>
      </c>
      <c r="S51" s="28">
        <v>2500</v>
      </c>
      <c r="T51" s="1"/>
      <c r="U51" s="1"/>
      <c r="V51" s="1"/>
      <c r="W51" s="1"/>
      <c r="X51" s="1"/>
    </row>
    <row r="52" spans="1:24" ht="16.5" x14ac:dyDescent="0.15">
      <c r="A52" s="29">
        <v>15990008</v>
      </c>
      <c r="B52" s="29">
        <v>1</v>
      </c>
      <c r="C52" s="29" t="s">
        <v>1206</v>
      </c>
      <c r="D52" s="29" t="s">
        <v>1207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9">
        <v>700.00000000000011</v>
      </c>
      <c r="S52" s="29">
        <v>700.00000000000011</v>
      </c>
      <c r="T52" s="1"/>
      <c r="U52" s="1"/>
      <c r="V52" s="1"/>
      <c r="W52" s="1"/>
      <c r="X52" s="1"/>
    </row>
    <row r="53" spans="1:24" ht="16.5" x14ac:dyDescent="0.15">
      <c r="A53" s="29">
        <v>15990008</v>
      </c>
      <c r="B53" s="29">
        <v>2</v>
      </c>
      <c r="C53" s="29" t="s">
        <v>1206</v>
      </c>
      <c r="D53" s="29" t="s">
        <v>1207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9">
        <v>1000</v>
      </c>
      <c r="S53" s="29">
        <v>1000</v>
      </c>
      <c r="T53" s="1"/>
      <c r="U53" s="1"/>
      <c r="V53" s="1"/>
      <c r="W53" s="1"/>
      <c r="X53" s="1"/>
    </row>
    <row r="54" spans="1:24" ht="16.5" x14ac:dyDescent="0.15">
      <c r="A54" s="29">
        <v>15990008</v>
      </c>
      <c r="B54" s="29">
        <v>3</v>
      </c>
      <c r="C54" s="29" t="s">
        <v>1206</v>
      </c>
      <c r="D54" s="29" t="s">
        <v>1207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9">
        <v>1300</v>
      </c>
      <c r="S54" s="29">
        <v>1300</v>
      </c>
      <c r="T54" s="1"/>
      <c r="U54" s="1"/>
      <c r="V54" s="1"/>
      <c r="W54" s="1"/>
      <c r="X54" s="1"/>
    </row>
    <row r="55" spans="1:24" ht="16.5" x14ac:dyDescent="0.15">
      <c r="A55" s="29">
        <v>15990008</v>
      </c>
      <c r="B55" s="29">
        <v>4</v>
      </c>
      <c r="C55" s="29" t="s">
        <v>1206</v>
      </c>
      <c r="D55" s="29" t="s">
        <v>1207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9">
        <v>1600</v>
      </c>
      <c r="S55" s="29">
        <v>1600</v>
      </c>
      <c r="T55" s="1"/>
      <c r="U55" s="1"/>
      <c r="V55" s="1"/>
      <c r="W55" s="1"/>
      <c r="X55" s="1"/>
    </row>
    <row r="56" spans="1:24" ht="16.5" x14ac:dyDescent="0.15">
      <c r="A56" s="29">
        <v>15990008</v>
      </c>
      <c r="B56" s="29">
        <v>5</v>
      </c>
      <c r="C56" s="29" t="s">
        <v>1206</v>
      </c>
      <c r="D56" s="29" t="s">
        <v>1207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9">
        <v>1900</v>
      </c>
      <c r="S56" s="29">
        <v>1900</v>
      </c>
      <c r="T56" s="1"/>
      <c r="U56" s="1"/>
      <c r="V56" s="1"/>
      <c r="W56" s="1"/>
      <c r="X56" s="1"/>
    </row>
    <row r="57" spans="1:24" ht="16.5" x14ac:dyDescent="0.15">
      <c r="A57" s="29">
        <v>15990008</v>
      </c>
      <c r="B57" s="29">
        <v>6</v>
      </c>
      <c r="C57" s="29" t="s">
        <v>1206</v>
      </c>
      <c r="D57" s="29" t="s">
        <v>1207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9">
        <v>2200</v>
      </c>
      <c r="S57" s="29">
        <v>2200</v>
      </c>
      <c r="T57" s="1"/>
      <c r="U57" s="1"/>
      <c r="V57" s="1"/>
      <c r="W57" s="1"/>
      <c r="X57" s="1"/>
    </row>
    <row r="58" spans="1:24" ht="16.5" x14ac:dyDescent="0.15">
      <c r="A58" s="29">
        <v>15990008</v>
      </c>
      <c r="B58" s="29">
        <v>7</v>
      </c>
      <c r="C58" s="29" t="s">
        <v>1206</v>
      </c>
      <c r="D58" s="29" t="s">
        <v>1207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9">
        <v>2500</v>
      </c>
      <c r="S58" s="29">
        <v>2500</v>
      </c>
      <c r="T58" s="1"/>
      <c r="U58" s="1"/>
      <c r="V58" s="1"/>
      <c r="W58" s="1"/>
      <c r="X58" s="1"/>
    </row>
    <row r="59" spans="1:24" ht="16.5" x14ac:dyDescent="0.15">
      <c r="A59" s="28">
        <v>15990009</v>
      </c>
      <c r="B59" s="28">
        <v>1</v>
      </c>
      <c r="C59" s="28" t="s">
        <v>1208</v>
      </c>
      <c r="D59" s="28" t="s">
        <v>1209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8">
        <v>700.00000000000011</v>
      </c>
      <c r="S59" s="28">
        <v>700.00000000000011</v>
      </c>
      <c r="T59" s="1"/>
      <c r="U59" s="1"/>
      <c r="V59" s="1"/>
      <c r="W59" s="1"/>
      <c r="X59" s="1"/>
    </row>
    <row r="60" spans="1:24" ht="16.5" x14ac:dyDescent="0.15">
      <c r="A60" s="28">
        <v>15990009</v>
      </c>
      <c r="B60" s="28">
        <v>2</v>
      </c>
      <c r="C60" s="28" t="s">
        <v>1208</v>
      </c>
      <c r="D60" s="28" t="s">
        <v>1209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8">
        <v>1000</v>
      </c>
      <c r="S60" s="28">
        <v>1000</v>
      </c>
      <c r="T60" s="1"/>
      <c r="U60" s="1"/>
      <c r="V60" s="1"/>
      <c r="W60" s="1"/>
      <c r="X60" s="1"/>
    </row>
    <row r="61" spans="1:24" ht="16.5" x14ac:dyDescent="0.15">
      <c r="A61" s="28">
        <v>15990009</v>
      </c>
      <c r="B61" s="28">
        <v>3</v>
      </c>
      <c r="C61" s="28" t="s">
        <v>1208</v>
      </c>
      <c r="D61" s="28" t="s">
        <v>1209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8">
        <v>1300</v>
      </c>
      <c r="S61" s="28">
        <v>1300</v>
      </c>
      <c r="T61" s="1"/>
      <c r="U61" s="1"/>
      <c r="V61" s="1"/>
      <c r="W61" s="1"/>
      <c r="X61" s="1"/>
    </row>
    <row r="62" spans="1:24" ht="16.5" x14ac:dyDescent="0.15">
      <c r="A62" s="28">
        <v>15990009</v>
      </c>
      <c r="B62" s="28">
        <v>4</v>
      </c>
      <c r="C62" s="28" t="s">
        <v>1208</v>
      </c>
      <c r="D62" s="28" t="s">
        <v>1209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8">
        <v>1600</v>
      </c>
      <c r="S62" s="28">
        <v>1600</v>
      </c>
      <c r="T62" s="1"/>
      <c r="U62" s="1"/>
      <c r="V62" s="1"/>
      <c r="W62" s="1"/>
      <c r="X62" s="1"/>
    </row>
    <row r="63" spans="1:24" ht="16.5" x14ac:dyDescent="0.15">
      <c r="A63" s="28">
        <v>15990009</v>
      </c>
      <c r="B63" s="28">
        <v>5</v>
      </c>
      <c r="C63" s="28" t="s">
        <v>1208</v>
      </c>
      <c r="D63" s="28" t="s">
        <v>1209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8">
        <v>1900</v>
      </c>
      <c r="S63" s="28">
        <v>1900</v>
      </c>
      <c r="T63" s="1"/>
      <c r="U63" s="1"/>
      <c r="V63" s="1"/>
      <c r="W63" s="1"/>
      <c r="X63" s="1"/>
    </row>
    <row r="64" spans="1:24" ht="16.5" x14ac:dyDescent="0.15">
      <c r="A64" s="28">
        <v>15990009</v>
      </c>
      <c r="B64" s="28">
        <v>6</v>
      </c>
      <c r="C64" s="28" t="s">
        <v>1208</v>
      </c>
      <c r="D64" s="28" t="s">
        <v>1209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8">
        <v>2200</v>
      </c>
      <c r="S64" s="28">
        <v>2200</v>
      </c>
      <c r="T64" s="1"/>
      <c r="U64" s="1"/>
      <c r="V64" s="1"/>
      <c r="W64" s="1"/>
      <c r="X64" s="1"/>
    </row>
    <row r="65" spans="1:24" ht="16.5" x14ac:dyDescent="0.15">
      <c r="A65" s="28">
        <v>15990009</v>
      </c>
      <c r="B65" s="28">
        <v>7</v>
      </c>
      <c r="C65" s="28" t="s">
        <v>1208</v>
      </c>
      <c r="D65" s="28" t="s">
        <v>1209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8">
        <v>2500</v>
      </c>
      <c r="S65" s="28">
        <v>2500</v>
      </c>
      <c r="T65" s="1"/>
      <c r="U65" s="1"/>
      <c r="V65" s="1"/>
      <c r="W65" s="1"/>
      <c r="X65" s="1"/>
    </row>
    <row r="66" spans="1:24" ht="16.5" x14ac:dyDescent="0.15">
      <c r="A66" s="29">
        <v>15990010</v>
      </c>
      <c r="B66" s="29">
        <v>1</v>
      </c>
      <c r="C66" s="29" t="s">
        <v>1210</v>
      </c>
      <c r="D66" s="29" t="s">
        <v>1211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9">
        <v>700.00000000000011</v>
      </c>
      <c r="S66" s="29">
        <v>700.00000000000011</v>
      </c>
      <c r="T66" s="1"/>
      <c r="U66" s="1"/>
      <c r="V66" s="1"/>
      <c r="W66" s="1"/>
      <c r="X66" s="1"/>
    </row>
    <row r="67" spans="1:24" ht="16.5" x14ac:dyDescent="0.15">
      <c r="A67" s="29">
        <v>15990010</v>
      </c>
      <c r="B67" s="29">
        <v>2</v>
      </c>
      <c r="C67" s="29" t="s">
        <v>1210</v>
      </c>
      <c r="D67" s="29" t="s">
        <v>1211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9">
        <v>1000</v>
      </c>
      <c r="S67" s="29">
        <v>1000</v>
      </c>
      <c r="T67" s="1"/>
      <c r="U67" s="1"/>
      <c r="V67" s="1"/>
      <c r="W67" s="1"/>
      <c r="X67" s="1"/>
    </row>
    <row r="68" spans="1:24" ht="16.5" x14ac:dyDescent="0.15">
      <c r="A68" s="29">
        <v>15990010</v>
      </c>
      <c r="B68" s="29">
        <v>3</v>
      </c>
      <c r="C68" s="29" t="s">
        <v>1210</v>
      </c>
      <c r="D68" s="29" t="s">
        <v>1211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9">
        <v>1300</v>
      </c>
      <c r="S68" s="29">
        <v>1300</v>
      </c>
      <c r="T68" s="1"/>
      <c r="U68" s="1"/>
      <c r="V68" s="1"/>
      <c r="W68" s="1"/>
      <c r="X68" s="1"/>
    </row>
    <row r="69" spans="1:24" ht="16.5" x14ac:dyDescent="0.15">
      <c r="A69" s="29">
        <v>15990010</v>
      </c>
      <c r="B69" s="29">
        <v>4</v>
      </c>
      <c r="C69" s="29" t="s">
        <v>1210</v>
      </c>
      <c r="D69" s="29" t="s">
        <v>1211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9">
        <v>1600</v>
      </c>
      <c r="S69" s="29">
        <v>1600</v>
      </c>
      <c r="T69" s="1"/>
      <c r="U69" s="1"/>
      <c r="V69" s="1"/>
      <c r="W69" s="1"/>
      <c r="X69" s="1"/>
    </row>
    <row r="70" spans="1:24" ht="16.5" x14ac:dyDescent="0.15">
      <c r="A70" s="29">
        <v>15990010</v>
      </c>
      <c r="B70" s="29">
        <v>5</v>
      </c>
      <c r="C70" s="29" t="s">
        <v>1210</v>
      </c>
      <c r="D70" s="29" t="s">
        <v>1211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9">
        <v>1900</v>
      </c>
      <c r="S70" s="29">
        <v>1900</v>
      </c>
      <c r="T70" s="1"/>
      <c r="U70" s="1"/>
      <c r="V70" s="1"/>
      <c r="W70" s="1"/>
      <c r="X70" s="1"/>
    </row>
    <row r="71" spans="1:24" ht="16.5" x14ac:dyDescent="0.15">
      <c r="A71" s="29">
        <v>15990010</v>
      </c>
      <c r="B71" s="29">
        <v>6</v>
      </c>
      <c r="C71" s="29" t="s">
        <v>1210</v>
      </c>
      <c r="D71" s="29" t="s">
        <v>1211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9">
        <v>2200</v>
      </c>
      <c r="S71" s="29">
        <v>2200</v>
      </c>
      <c r="T71" s="1"/>
      <c r="U71" s="1"/>
      <c r="V71" s="1"/>
      <c r="W71" s="1"/>
      <c r="X71" s="1"/>
    </row>
    <row r="72" spans="1:24" ht="16.5" x14ac:dyDescent="0.15">
      <c r="A72" s="29">
        <v>15990010</v>
      </c>
      <c r="B72" s="29">
        <v>7</v>
      </c>
      <c r="C72" s="29" t="s">
        <v>1210</v>
      </c>
      <c r="D72" s="29" t="s">
        <v>1211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9">
        <v>2500</v>
      </c>
      <c r="S72" s="29">
        <v>2500</v>
      </c>
      <c r="T72" s="1"/>
      <c r="U72" s="1"/>
      <c r="V72" s="1"/>
      <c r="W72" s="1"/>
      <c r="X72" s="1"/>
    </row>
    <row r="73" spans="1:24" ht="16.5" x14ac:dyDescent="0.15">
      <c r="A73" s="28">
        <v>15990011</v>
      </c>
      <c r="B73" s="28">
        <v>1</v>
      </c>
      <c r="C73" s="28" t="s">
        <v>1212</v>
      </c>
      <c r="D73" s="28" t="s">
        <v>1213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8">
        <v>60</v>
      </c>
      <c r="S73" s="28">
        <v>60</v>
      </c>
      <c r="T73" s="1"/>
      <c r="U73" s="1"/>
      <c r="V73" s="1"/>
      <c r="W73" s="1"/>
      <c r="X73" s="1"/>
    </row>
    <row r="74" spans="1:24" ht="16.5" x14ac:dyDescent="0.15">
      <c r="A74" s="28">
        <v>15990011</v>
      </c>
      <c r="B74" s="28">
        <v>2</v>
      </c>
      <c r="C74" s="28" t="s">
        <v>1212</v>
      </c>
      <c r="D74" s="28" t="s">
        <v>1213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8">
        <v>100</v>
      </c>
      <c r="S74" s="28">
        <v>100</v>
      </c>
      <c r="T74" s="1"/>
      <c r="U74" s="1"/>
      <c r="V74" s="1"/>
      <c r="W74" s="1"/>
      <c r="X74" s="1"/>
    </row>
    <row r="75" spans="1:24" ht="16.5" x14ac:dyDescent="0.15">
      <c r="A75" s="28">
        <v>15990011</v>
      </c>
      <c r="B75" s="28">
        <v>3</v>
      </c>
      <c r="C75" s="28" t="s">
        <v>1212</v>
      </c>
      <c r="D75" s="28" t="s">
        <v>1213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8">
        <v>140.00000000000003</v>
      </c>
      <c r="S75" s="28">
        <v>140.00000000000003</v>
      </c>
      <c r="T75" s="1"/>
      <c r="U75" s="1"/>
      <c r="V75" s="1"/>
      <c r="W75" s="1"/>
      <c r="X75" s="1"/>
    </row>
    <row r="76" spans="1:24" ht="16.5" x14ac:dyDescent="0.15">
      <c r="A76" s="28">
        <v>15990011</v>
      </c>
      <c r="B76" s="28">
        <v>4</v>
      </c>
      <c r="C76" s="28" t="s">
        <v>1212</v>
      </c>
      <c r="D76" s="28" t="s">
        <v>1213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8">
        <v>180</v>
      </c>
      <c r="S76" s="28">
        <v>180</v>
      </c>
      <c r="T76" s="1"/>
      <c r="U76" s="1"/>
      <c r="V76" s="1"/>
      <c r="W76" s="1"/>
      <c r="X76" s="1"/>
    </row>
    <row r="77" spans="1:24" ht="16.5" x14ac:dyDescent="0.15">
      <c r="A77" s="28">
        <v>15990011</v>
      </c>
      <c r="B77" s="28">
        <v>5</v>
      </c>
      <c r="C77" s="28" t="s">
        <v>1212</v>
      </c>
      <c r="D77" s="28" t="s">
        <v>1213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8">
        <v>220</v>
      </c>
      <c r="S77" s="28">
        <v>220</v>
      </c>
      <c r="T77" s="1"/>
      <c r="U77" s="1"/>
      <c r="V77" s="1"/>
      <c r="W77" s="1"/>
      <c r="X77" s="1"/>
    </row>
    <row r="78" spans="1:24" ht="16.5" x14ac:dyDescent="0.15">
      <c r="A78" s="28">
        <v>15990011</v>
      </c>
      <c r="B78" s="28">
        <v>6</v>
      </c>
      <c r="C78" s="28" t="s">
        <v>1212</v>
      </c>
      <c r="D78" s="28" t="s">
        <v>1213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8">
        <v>260</v>
      </c>
      <c r="S78" s="28">
        <v>260</v>
      </c>
      <c r="T78" s="1"/>
      <c r="U78" s="1"/>
      <c r="V78" s="1"/>
      <c r="W78" s="1"/>
      <c r="X78" s="1"/>
    </row>
    <row r="79" spans="1:24" ht="16.5" x14ac:dyDescent="0.15">
      <c r="A79" s="28">
        <v>15990011</v>
      </c>
      <c r="B79" s="28">
        <v>7</v>
      </c>
      <c r="C79" s="28" t="s">
        <v>1212</v>
      </c>
      <c r="D79" s="28" t="s">
        <v>1213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8">
        <v>300</v>
      </c>
      <c r="S79" s="28">
        <v>300</v>
      </c>
      <c r="T79" s="1"/>
      <c r="U79" s="1"/>
      <c r="V79" s="1"/>
      <c r="W79" s="1"/>
      <c r="X79" s="1"/>
    </row>
    <row r="80" spans="1:24" ht="16.5" x14ac:dyDescent="0.15">
      <c r="A80" s="29">
        <v>15990012</v>
      </c>
      <c r="B80" s="29">
        <v>1</v>
      </c>
      <c r="C80" s="29" t="s">
        <v>1214</v>
      </c>
      <c r="D80" s="29" t="s">
        <v>1215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9">
        <v>60</v>
      </c>
      <c r="S80" s="29">
        <v>60</v>
      </c>
      <c r="T80" s="1"/>
      <c r="U80" s="1"/>
      <c r="V80" s="1"/>
      <c r="W80" s="1"/>
      <c r="X80" s="1"/>
    </row>
    <row r="81" spans="1:24" ht="16.5" x14ac:dyDescent="0.15">
      <c r="A81" s="29">
        <v>15990012</v>
      </c>
      <c r="B81" s="29">
        <v>2</v>
      </c>
      <c r="C81" s="29" t="s">
        <v>1214</v>
      </c>
      <c r="D81" s="29" t="s">
        <v>1215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9">
        <v>100</v>
      </c>
      <c r="S81" s="29">
        <v>100</v>
      </c>
      <c r="T81" s="1"/>
      <c r="U81" s="1"/>
      <c r="V81" s="1"/>
      <c r="W81" s="1"/>
      <c r="X81" s="1"/>
    </row>
    <row r="82" spans="1:24" ht="16.5" x14ac:dyDescent="0.15">
      <c r="A82" s="29">
        <v>15990012</v>
      </c>
      <c r="B82" s="29">
        <v>3</v>
      </c>
      <c r="C82" s="29" t="s">
        <v>1214</v>
      </c>
      <c r="D82" s="29" t="s">
        <v>1215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9">
        <v>140.00000000000003</v>
      </c>
      <c r="S82" s="29">
        <v>140.00000000000003</v>
      </c>
      <c r="T82" s="1"/>
      <c r="U82" s="1"/>
      <c r="V82" s="1"/>
      <c r="W82" s="1"/>
      <c r="X82" s="1"/>
    </row>
    <row r="83" spans="1:24" ht="16.5" x14ac:dyDescent="0.15">
      <c r="A83" s="29">
        <v>15990012</v>
      </c>
      <c r="B83" s="29">
        <v>4</v>
      </c>
      <c r="C83" s="29" t="s">
        <v>1214</v>
      </c>
      <c r="D83" s="29" t="s">
        <v>1215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9">
        <v>180</v>
      </c>
      <c r="S83" s="29">
        <v>180</v>
      </c>
      <c r="T83" s="1"/>
      <c r="U83" s="1"/>
      <c r="V83" s="1"/>
      <c r="W83" s="1"/>
      <c r="X83" s="1"/>
    </row>
    <row r="84" spans="1:24" ht="16.5" x14ac:dyDescent="0.15">
      <c r="A84" s="29">
        <v>15990012</v>
      </c>
      <c r="B84" s="29">
        <v>5</v>
      </c>
      <c r="C84" s="29" t="s">
        <v>1214</v>
      </c>
      <c r="D84" s="29" t="s">
        <v>1215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9">
        <v>220</v>
      </c>
      <c r="S84" s="29">
        <v>220</v>
      </c>
      <c r="T84" s="1"/>
      <c r="U84" s="1"/>
      <c r="V84" s="1"/>
      <c r="W84" s="1"/>
      <c r="X84" s="1"/>
    </row>
    <row r="85" spans="1:24" ht="16.5" x14ac:dyDescent="0.15">
      <c r="A85" s="29">
        <v>15990012</v>
      </c>
      <c r="B85" s="29">
        <v>6</v>
      </c>
      <c r="C85" s="29" t="s">
        <v>1214</v>
      </c>
      <c r="D85" s="29" t="s">
        <v>1215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9">
        <v>260</v>
      </c>
      <c r="S85" s="29">
        <v>260</v>
      </c>
      <c r="T85" s="1"/>
      <c r="U85" s="1"/>
      <c r="V85" s="1"/>
      <c r="W85" s="1"/>
      <c r="X85" s="1"/>
    </row>
    <row r="86" spans="1:24" ht="16.5" x14ac:dyDescent="0.15">
      <c r="A86" s="29">
        <v>15990012</v>
      </c>
      <c r="B86" s="29">
        <v>7</v>
      </c>
      <c r="C86" s="29" t="s">
        <v>1214</v>
      </c>
      <c r="D86" s="29" t="s">
        <v>1215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9">
        <v>300</v>
      </c>
      <c r="S86" s="29">
        <v>300</v>
      </c>
      <c r="T86" s="1"/>
      <c r="U86" s="1"/>
      <c r="V86" s="1"/>
      <c r="W86" s="1"/>
      <c r="X86" s="1"/>
    </row>
    <row r="87" spans="1:24" ht="16.5" x14ac:dyDescent="0.15">
      <c r="A87" s="28">
        <v>15990013</v>
      </c>
      <c r="B87" s="28">
        <v>1</v>
      </c>
      <c r="C87" s="28" t="s">
        <v>1216</v>
      </c>
      <c r="D87" s="28" t="s">
        <v>1217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8">
        <v>60</v>
      </c>
      <c r="S87" s="28">
        <v>60</v>
      </c>
      <c r="T87" s="1"/>
      <c r="U87" s="1"/>
      <c r="V87" s="1"/>
      <c r="W87" s="1"/>
      <c r="X87" s="1"/>
    </row>
    <row r="88" spans="1:24" ht="16.5" x14ac:dyDescent="0.15">
      <c r="A88" s="28">
        <v>15990013</v>
      </c>
      <c r="B88" s="28">
        <v>2</v>
      </c>
      <c r="C88" s="28" t="s">
        <v>1216</v>
      </c>
      <c r="D88" s="28" t="s">
        <v>1217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8">
        <v>100</v>
      </c>
      <c r="S88" s="28">
        <v>100</v>
      </c>
      <c r="T88" s="1"/>
      <c r="U88" s="1"/>
      <c r="V88" s="1"/>
      <c r="W88" s="1"/>
      <c r="X88" s="1"/>
    </row>
    <row r="89" spans="1:24" ht="16.5" x14ac:dyDescent="0.15">
      <c r="A89" s="28">
        <v>15990013</v>
      </c>
      <c r="B89" s="28">
        <v>3</v>
      </c>
      <c r="C89" s="28" t="s">
        <v>1216</v>
      </c>
      <c r="D89" s="28" t="s">
        <v>1217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8">
        <v>140.00000000000003</v>
      </c>
      <c r="S89" s="28">
        <v>140.00000000000003</v>
      </c>
      <c r="T89" s="1"/>
      <c r="U89" s="1"/>
      <c r="V89" s="1"/>
      <c r="W89" s="1"/>
      <c r="X89" s="1"/>
    </row>
    <row r="90" spans="1:24" ht="16.5" x14ac:dyDescent="0.15">
      <c r="A90" s="28">
        <v>15990013</v>
      </c>
      <c r="B90" s="28">
        <v>4</v>
      </c>
      <c r="C90" s="28" t="s">
        <v>1216</v>
      </c>
      <c r="D90" s="28" t="s">
        <v>1217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8">
        <v>180</v>
      </c>
      <c r="S90" s="28">
        <v>180</v>
      </c>
      <c r="T90" s="1"/>
      <c r="U90" s="1"/>
      <c r="V90" s="1"/>
      <c r="W90" s="1"/>
      <c r="X90" s="1"/>
    </row>
    <row r="91" spans="1:24" ht="16.5" x14ac:dyDescent="0.15">
      <c r="A91" s="28">
        <v>15990013</v>
      </c>
      <c r="B91" s="28">
        <v>5</v>
      </c>
      <c r="C91" s="28" t="s">
        <v>1216</v>
      </c>
      <c r="D91" s="28" t="s">
        <v>1217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8">
        <v>220</v>
      </c>
      <c r="S91" s="28">
        <v>220</v>
      </c>
      <c r="T91" s="1"/>
      <c r="U91" s="1"/>
      <c r="V91" s="1"/>
      <c r="W91" s="1"/>
      <c r="X91" s="1"/>
    </row>
    <row r="92" spans="1:24" ht="16.5" x14ac:dyDescent="0.15">
      <c r="A92" s="28">
        <v>15990013</v>
      </c>
      <c r="B92" s="28">
        <v>6</v>
      </c>
      <c r="C92" s="28" t="s">
        <v>1216</v>
      </c>
      <c r="D92" s="28" t="s">
        <v>1217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8">
        <v>260</v>
      </c>
      <c r="S92" s="28">
        <v>260</v>
      </c>
      <c r="T92" s="1"/>
      <c r="U92" s="1"/>
      <c r="V92" s="1"/>
      <c r="W92" s="1"/>
      <c r="X92" s="1"/>
    </row>
    <row r="93" spans="1:24" ht="16.5" x14ac:dyDescent="0.15">
      <c r="A93" s="28">
        <v>15990013</v>
      </c>
      <c r="B93" s="28">
        <v>7</v>
      </c>
      <c r="C93" s="28" t="s">
        <v>1216</v>
      </c>
      <c r="D93" s="28" t="s">
        <v>1217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8">
        <v>300</v>
      </c>
      <c r="S93" s="28">
        <v>300</v>
      </c>
      <c r="T93" s="1"/>
      <c r="U93" s="1"/>
      <c r="V93" s="1"/>
      <c r="W93" s="1"/>
      <c r="X93" s="1"/>
    </row>
    <row r="94" spans="1:24" ht="16.5" x14ac:dyDescent="0.15">
      <c r="A94" s="29">
        <v>15990014</v>
      </c>
      <c r="B94" s="29">
        <v>1</v>
      </c>
      <c r="C94" s="29" t="s">
        <v>1218</v>
      </c>
      <c r="D94" s="29" t="s">
        <v>1219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9">
        <v>60</v>
      </c>
      <c r="S94" s="29">
        <v>60</v>
      </c>
      <c r="T94" s="1"/>
      <c r="U94" s="1"/>
      <c r="V94" s="1"/>
      <c r="W94" s="1"/>
      <c r="X94" s="1"/>
    </row>
    <row r="95" spans="1:24" ht="16.5" x14ac:dyDescent="0.15">
      <c r="A95" s="29">
        <v>15990014</v>
      </c>
      <c r="B95" s="29">
        <v>2</v>
      </c>
      <c r="C95" s="29" t="s">
        <v>1218</v>
      </c>
      <c r="D95" s="29" t="s">
        <v>1219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9">
        <v>100</v>
      </c>
      <c r="S95" s="29">
        <v>100</v>
      </c>
      <c r="T95" s="1"/>
      <c r="U95" s="1"/>
      <c r="V95" s="1"/>
      <c r="W95" s="1"/>
      <c r="X95" s="1"/>
    </row>
    <row r="96" spans="1:24" ht="16.5" x14ac:dyDescent="0.15">
      <c r="A96" s="29">
        <v>15990014</v>
      </c>
      <c r="B96" s="29">
        <v>3</v>
      </c>
      <c r="C96" s="29" t="s">
        <v>1218</v>
      </c>
      <c r="D96" s="29" t="s">
        <v>1219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9">
        <v>140.00000000000003</v>
      </c>
      <c r="S96" s="29">
        <v>140.00000000000003</v>
      </c>
      <c r="T96" s="1"/>
      <c r="U96" s="1"/>
      <c r="V96" s="1"/>
      <c r="W96" s="1"/>
      <c r="X96" s="1"/>
    </row>
    <row r="97" spans="1:24" ht="16.5" x14ac:dyDescent="0.15">
      <c r="A97" s="29">
        <v>15990014</v>
      </c>
      <c r="B97" s="29">
        <v>4</v>
      </c>
      <c r="C97" s="29" t="s">
        <v>1218</v>
      </c>
      <c r="D97" s="29" t="s">
        <v>1219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9">
        <v>180</v>
      </c>
      <c r="S97" s="29">
        <v>180</v>
      </c>
      <c r="T97" s="1"/>
      <c r="U97" s="1"/>
      <c r="V97" s="1"/>
      <c r="W97" s="1"/>
      <c r="X97" s="1"/>
    </row>
    <row r="98" spans="1:24" ht="16.5" x14ac:dyDescent="0.15">
      <c r="A98" s="29">
        <v>15990014</v>
      </c>
      <c r="B98" s="29">
        <v>5</v>
      </c>
      <c r="C98" s="29" t="s">
        <v>1218</v>
      </c>
      <c r="D98" s="29" t="s">
        <v>1219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9">
        <v>220</v>
      </c>
      <c r="S98" s="29">
        <v>220</v>
      </c>
      <c r="T98" s="1"/>
      <c r="U98" s="1"/>
      <c r="V98" s="1"/>
      <c r="W98" s="1"/>
      <c r="X98" s="1"/>
    </row>
    <row r="99" spans="1:24" ht="16.5" x14ac:dyDescent="0.15">
      <c r="A99" s="29">
        <v>15990014</v>
      </c>
      <c r="B99" s="29">
        <v>6</v>
      </c>
      <c r="C99" s="29" t="s">
        <v>1218</v>
      </c>
      <c r="D99" s="29" t="s">
        <v>1219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9">
        <v>260</v>
      </c>
      <c r="S99" s="29">
        <v>260</v>
      </c>
      <c r="T99" s="1"/>
      <c r="U99" s="1"/>
      <c r="V99" s="1"/>
      <c r="W99" s="1"/>
      <c r="X99" s="1"/>
    </row>
    <row r="100" spans="1:24" ht="16.5" x14ac:dyDescent="0.15">
      <c r="A100" s="29">
        <v>15990014</v>
      </c>
      <c r="B100" s="29">
        <v>7</v>
      </c>
      <c r="C100" s="29" t="s">
        <v>1218</v>
      </c>
      <c r="D100" s="29" t="s">
        <v>1219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9">
        <v>300</v>
      </c>
      <c r="S100" s="29">
        <v>300</v>
      </c>
      <c r="T100" s="1"/>
      <c r="U100" s="1"/>
      <c r="V100" s="1"/>
      <c r="W100" s="1"/>
      <c r="X100" s="1"/>
    </row>
    <row r="101" spans="1:24" ht="16.5" x14ac:dyDescent="0.15">
      <c r="A101" s="28">
        <v>15990015</v>
      </c>
      <c r="B101" s="28">
        <v>1</v>
      </c>
      <c r="C101" s="28" t="s">
        <v>1220</v>
      </c>
      <c r="D101" s="28" t="s">
        <v>1221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8">
        <v>150</v>
      </c>
      <c r="S101" s="28">
        <v>150</v>
      </c>
      <c r="T101" s="1"/>
      <c r="U101" s="1"/>
      <c r="V101" s="1"/>
      <c r="W101" s="1"/>
      <c r="X101" s="1"/>
    </row>
    <row r="102" spans="1:24" ht="16.5" x14ac:dyDescent="0.15">
      <c r="A102" s="28">
        <v>15990015</v>
      </c>
      <c r="B102" s="28">
        <v>2</v>
      </c>
      <c r="C102" s="28" t="s">
        <v>1220</v>
      </c>
      <c r="D102" s="28" t="s">
        <v>1221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8">
        <v>200</v>
      </c>
      <c r="S102" s="28">
        <v>200</v>
      </c>
      <c r="T102" s="1"/>
      <c r="U102" s="1"/>
      <c r="V102" s="1"/>
      <c r="W102" s="1"/>
      <c r="X102" s="1"/>
    </row>
    <row r="103" spans="1:24" ht="16.5" x14ac:dyDescent="0.15">
      <c r="A103" s="28">
        <v>15990015</v>
      </c>
      <c r="B103" s="28">
        <v>3</v>
      </c>
      <c r="C103" s="28" t="s">
        <v>1220</v>
      </c>
      <c r="D103" s="28" t="s">
        <v>1221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8">
        <v>250</v>
      </c>
      <c r="S103" s="28">
        <v>250</v>
      </c>
      <c r="T103" s="1"/>
      <c r="U103" s="1"/>
      <c r="V103" s="1"/>
      <c r="W103" s="1"/>
      <c r="X103" s="1"/>
    </row>
    <row r="104" spans="1:24" ht="16.5" x14ac:dyDescent="0.15">
      <c r="A104" s="28">
        <v>15990015</v>
      </c>
      <c r="B104" s="28">
        <v>4</v>
      </c>
      <c r="C104" s="28" t="s">
        <v>1220</v>
      </c>
      <c r="D104" s="28" t="s">
        <v>1221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8">
        <v>300</v>
      </c>
      <c r="S104" s="28">
        <v>300</v>
      </c>
      <c r="T104" s="1"/>
      <c r="U104" s="1"/>
      <c r="V104" s="1"/>
      <c r="W104" s="1"/>
      <c r="X104" s="1"/>
    </row>
    <row r="105" spans="1:24" ht="16.5" x14ac:dyDescent="0.15">
      <c r="A105" s="28">
        <v>15990015</v>
      </c>
      <c r="B105" s="28">
        <v>5</v>
      </c>
      <c r="C105" s="28" t="s">
        <v>1220</v>
      </c>
      <c r="D105" s="28" t="s">
        <v>1221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8">
        <v>350</v>
      </c>
      <c r="S105" s="28">
        <v>350</v>
      </c>
      <c r="T105" s="1"/>
      <c r="U105" s="1"/>
      <c r="V105" s="1"/>
      <c r="W105" s="1"/>
      <c r="X105" s="1"/>
    </row>
    <row r="106" spans="1:24" ht="16.5" x14ac:dyDescent="0.15">
      <c r="A106" s="28">
        <v>15990015</v>
      </c>
      <c r="B106" s="28">
        <v>6</v>
      </c>
      <c r="C106" s="28" t="s">
        <v>1220</v>
      </c>
      <c r="D106" s="28" t="s">
        <v>1221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8">
        <v>400</v>
      </c>
      <c r="S106" s="28">
        <v>400</v>
      </c>
      <c r="T106" s="1"/>
      <c r="U106" s="1"/>
      <c r="V106" s="1"/>
      <c r="W106" s="1"/>
      <c r="X106" s="1"/>
    </row>
    <row r="107" spans="1:24" ht="16.5" x14ac:dyDescent="0.15">
      <c r="A107" s="28">
        <v>15990015</v>
      </c>
      <c r="B107" s="28">
        <v>7</v>
      </c>
      <c r="C107" s="28" t="s">
        <v>1220</v>
      </c>
      <c r="D107" s="28" t="s">
        <v>1221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8">
        <v>450</v>
      </c>
      <c r="S107" s="28">
        <v>450</v>
      </c>
      <c r="T107" s="1"/>
      <c r="U107" s="1"/>
      <c r="V107" s="1"/>
      <c r="W107" s="1"/>
      <c r="X107" s="1"/>
    </row>
    <row r="108" spans="1:24" ht="16.5" x14ac:dyDescent="0.15">
      <c r="A108" s="29">
        <v>15990016</v>
      </c>
      <c r="B108" s="29">
        <v>1</v>
      </c>
      <c r="C108" s="29" t="s">
        <v>1222</v>
      </c>
      <c r="D108" s="29" t="s">
        <v>1223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9">
        <v>150</v>
      </c>
      <c r="S108" s="29">
        <v>150</v>
      </c>
      <c r="T108" s="1"/>
      <c r="U108" s="1"/>
      <c r="V108" s="1"/>
      <c r="W108" s="1"/>
      <c r="X108" s="1"/>
    </row>
    <row r="109" spans="1:24" ht="16.5" x14ac:dyDescent="0.15">
      <c r="A109" s="29">
        <v>15990016</v>
      </c>
      <c r="B109" s="29">
        <v>2</v>
      </c>
      <c r="C109" s="29" t="s">
        <v>1222</v>
      </c>
      <c r="D109" s="29" t="s">
        <v>1223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9">
        <v>200</v>
      </c>
      <c r="S109" s="29">
        <v>200</v>
      </c>
      <c r="T109" s="1"/>
      <c r="U109" s="1"/>
      <c r="V109" s="1"/>
      <c r="W109" s="1"/>
      <c r="X109" s="1"/>
    </row>
    <row r="110" spans="1:24" ht="16.5" x14ac:dyDescent="0.15">
      <c r="A110" s="29">
        <v>15990016</v>
      </c>
      <c r="B110" s="29">
        <v>3</v>
      </c>
      <c r="C110" s="29" t="s">
        <v>1222</v>
      </c>
      <c r="D110" s="29" t="s">
        <v>1223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9">
        <v>250</v>
      </c>
      <c r="S110" s="29">
        <v>250</v>
      </c>
      <c r="T110" s="1"/>
      <c r="U110" s="1"/>
      <c r="V110" s="1"/>
      <c r="W110" s="1"/>
      <c r="X110" s="1"/>
    </row>
    <row r="111" spans="1:24" ht="16.5" x14ac:dyDescent="0.15">
      <c r="A111" s="29">
        <v>15990016</v>
      </c>
      <c r="B111" s="29">
        <v>4</v>
      </c>
      <c r="C111" s="29" t="s">
        <v>1222</v>
      </c>
      <c r="D111" s="29" t="s">
        <v>1223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9">
        <v>300</v>
      </c>
      <c r="S111" s="29">
        <v>300</v>
      </c>
      <c r="T111" s="1"/>
      <c r="U111" s="1"/>
      <c r="V111" s="1"/>
      <c r="W111" s="1"/>
      <c r="X111" s="1"/>
    </row>
    <row r="112" spans="1:24" ht="16.5" x14ac:dyDescent="0.15">
      <c r="A112" s="29">
        <v>15990016</v>
      </c>
      <c r="B112" s="29">
        <v>5</v>
      </c>
      <c r="C112" s="29" t="s">
        <v>1222</v>
      </c>
      <c r="D112" s="29" t="s">
        <v>1223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9">
        <v>350</v>
      </c>
      <c r="S112" s="29">
        <v>350</v>
      </c>
      <c r="T112" s="1"/>
      <c r="U112" s="1"/>
      <c r="V112" s="1"/>
      <c r="W112" s="1"/>
      <c r="X112" s="1"/>
    </row>
    <row r="113" spans="1:24" ht="16.5" x14ac:dyDescent="0.15">
      <c r="A113" s="29">
        <v>15990016</v>
      </c>
      <c r="B113" s="29">
        <v>6</v>
      </c>
      <c r="C113" s="29" t="s">
        <v>1222</v>
      </c>
      <c r="D113" s="29" t="s">
        <v>1223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9">
        <v>400</v>
      </c>
      <c r="S113" s="29">
        <v>400</v>
      </c>
      <c r="T113" s="1"/>
      <c r="U113" s="1"/>
      <c r="V113" s="1"/>
      <c r="W113" s="1"/>
      <c r="X113" s="1"/>
    </row>
    <row r="114" spans="1:24" ht="16.5" x14ac:dyDescent="0.15">
      <c r="A114" s="29">
        <v>15990016</v>
      </c>
      <c r="B114" s="29">
        <v>7</v>
      </c>
      <c r="C114" s="29" t="s">
        <v>1222</v>
      </c>
      <c r="D114" s="29" t="s">
        <v>1223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9">
        <v>450</v>
      </c>
      <c r="S114" s="29">
        <v>450</v>
      </c>
      <c r="T114" s="1"/>
      <c r="U114" s="1"/>
      <c r="V114" s="1"/>
      <c r="W114" s="1"/>
      <c r="X114" s="1"/>
    </row>
    <row r="115" spans="1:24" ht="16.5" x14ac:dyDescent="0.15">
      <c r="A115" s="28">
        <v>15990017</v>
      </c>
      <c r="B115" s="28">
        <v>1</v>
      </c>
      <c r="C115" s="28" t="s">
        <v>1224</v>
      </c>
      <c r="D115" s="28" t="s">
        <v>1224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8">
        <v>60</v>
      </c>
      <c r="S115" s="28">
        <v>60</v>
      </c>
      <c r="T115" s="1"/>
      <c r="U115" s="1"/>
      <c r="V115" s="1"/>
      <c r="W115" s="1"/>
      <c r="X115" s="1"/>
    </row>
    <row r="116" spans="1:24" ht="16.5" x14ac:dyDescent="0.15">
      <c r="A116" s="28">
        <v>15990017</v>
      </c>
      <c r="B116" s="28">
        <v>2</v>
      </c>
      <c r="C116" s="28" t="s">
        <v>1224</v>
      </c>
      <c r="D116" s="28" t="s">
        <v>1224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8">
        <v>100</v>
      </c>
      <c r="S116" s="28">
        <v>100</v>
      </c>
      <c r="T116" s="1"/>
      <c r="U116" s="1"/>
      <c r="V116" s="1"/>
      <c r="W116" s="1"/>
      <c r="X116" s="1"/>
    </row>
    <row r="117" spans="1:24" ht="16.5" x14ac:dyDescent="0.15">
      <c r="A117" s="28">
        <v>15990017</v>
      </c>
      <c r="B117" s="28">
        <v>3</v>
      </c>
      <c r="C117" s="28" t="s">
        <v>1224</v>
      </c>
      <c r="D117" s="28" t="s">
        <v>1224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8">
        <v>140.00000000000003</v>
      </c>
      <c r="S117" s="28">
        <v>140.00000000000003</v>
      </c>
      <c r="T117" s="1"/>
      <c r="U117" s="1"/>
      <c r="V117" s="1"/>
      <c r="W117" s="1"/>
      <c r="X117" s="1"/>
    </row>
    <row r="118" spans="1:24" ht="16.5" x14ac:dyDescent="0.15">
      <c r="A118" s="28">
        <v>15990017</v>
      </c>
      <c r="B118" s="28">
        <v>4</v>
      </c>
      <c r="C118" s="28" t="s">
        <v>1224</v>
      </c>
      <c r="D118" s="28" t="s">
        <v>1224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8">
        <v>180</v>
      </c>
      <c r="S118" s="28">
        <v>180</v>
      </c>
      <c r="T118" s="1"/>
      <c r="U118" s="1"/>
      <c r="V118" s="1"/>
      <c r="W118" s="1"/>
      <c r="X118" s="1"/>
    </row>
    <row r="119" spans="1:24" ht="16.5" x14ac:dyDescent="0.15">
      <c r="A119" s="28">
        <v>15990017</v>
      </c>
      <c r="B119" s="28">
        <v>5</v>
      </c>
      <c r="C119" s="28" t="s">
        <v>1224</v>
      </c>
      <c r="D119" s="28" t="s">
        <v>1224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8">
        <v>220</v>
      </c>
      <c r="S119" s="28">
        <v>220</v>
      </c>
      <c r="T119" s="1"/>
      <c r="U119" s="1"/>
      <c r="V119" s="1"/>
      <c r="W119" s="1"/>
      <c r="X119" s="1"/>
    </row>
    <row r="120" spans="1:24" ht="16.5" x14ac:dyDescent="0.15">
      <c r="A120" s="28">
        <v>15990017</v>
      </c>
      <c r="B120" s="28">
        <v>6</v>
      </c>
      <c r="C120" s="28" t="s">
        <v>1224</v>
      </c>
      <c r="D120" s="28" t="s">
        <v>1224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8">
        <v>260</v>
      </c>
      <c r="S120" s="28">
        <v>260</v>
      </c>
      <c r="T120" s="1"/>
      <c r="U120" s="1"/>
      <c r="V120" s="1"/>
      <c r="W120" s="1"/>
      <c r="X120" s="1"/>
    </row>
    <row r="121" spans="1:24" ht="16.5" x14ac:dyDescent="0.15">
      <c r="A121" s="28">
        <v>15990017</v>
      </c>
      <c r="B121" s="28">
        <v>7</v>
      </c>
      <c r="C121" s="28" t="s">
        <v>1224</v>
      </c>
      <c r="D121" s="28" t="s">
        <v>1224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8">
        <v>300</v>
      </c>
      <c r="S121" s="28">
        <v>300</v>
      </c>
      <c r="T121" s="1"/>
      <c r="U121" s="1"/>
      <c r="V121" s="1"/>
      <c r="W121" s="1"/>
      <c r="X121" s="1"/>
    </row>
    <row r="122" spans="1:24" ht="16.5" x14ac:dyDescent="0.15">
      <c r="A122" s="29">
        <v>15990018</v>
      </c>
      <c r="B122" s="29">
        <v>1</v>
      </c>
      <c r="C122" s="35" t="s">
        <v>1225</v>
      </c>
      <c r="D122" s="35" t="s">
        <v>1225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5">
        <v>0.1</v>
      </c>
      <c r="S122" s="35">
        <v>0.1</v>
      </c>
      <c r="T122" s="1"/>
      <c r="U122" s="1"/>
      <c r="V122" s="1"/>
      <c r="W122" s="1"/>
      <c r="X122" s="1"/>
    </row>
    <row r="123" spans="1:24" ht="16.5" x14ac:dyDescent="0.15">
      <c r="A123" s="29">
        <v>15990018</v>
      </c>
      <c r="B123" s="29">
        <v>2</v>
      </c>
      <c r="C123" s="35" t="s">
        <v>1225</v>
      </c>
      <c r="D123" s="35" t="s">
        <v>1225</v>
      </c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5">
        <v>0.15</v>
      </c>
      <c r="S123" s="35">
        <v>0.15</v>
      </c>
      <c r="T123" s="1"/>
      <c r="U123" s="1"/>
      <c r="V123" s="1"/>
      <c r="W123" s="1"/>
      <c r="X123" s="1"/>
    </row>
    <row r="124" spans="1:24" ht="16.5" x14ac:dyDescent="0.15">
      <c r="A124" s="29">
        <v>15990018</v>
      </c>
      <c r="B124" s="29">
        <v>3</v>
      </c>
      <c r="C124" s="35" t="s">
        <v>1225</v>
      </c>
      <c r="D124" s="35" t="s">
        <v>1225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5">
        <v>0.2</v>
      </c>
      <c r="S124" s="35">
        <v>0.2</v>
      </c>
      <c r="T124" s="1"/>
      <c r="U124" s="1"/>
      <c r="V124" s="1"/>
      <c r="W124" s="1"/>
      <c r="X124" s="1"/>
    </row>
    <row r="125" spans="1:24" ht="16.5" x14ac:dyDescent="0.15">
      <c r="A125" s="29">
        <v>15990018</v>
      </c>
      <c r="B125" s="29">
        <v>4</v>
      </c>
      <c r="C125" s="35" t="s">
        <v>1225</v>
      </c>
      <c r="D125" s="35" t="s">
        <v>1225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5">
        <v>0.25</v>
      </c>
      <c r="S125" s="35">
        <v>0.25</v>
      </c>
      <c r="T125" s="1"/>
      <c r="U125" s="1"/>
      <c r="V125" s="1"/>
      <c r="W125" s="1"/>
      <c r="X125" s="1"/>
    </row>
    <row r="126" spans="1:24" ht="16.5" x14ac:dyDescent="0.15">
      <c r="A126" s="29">
        <v>15990018</v>
      </c>
      <c r="B126" s="29">
        <v>5</v>
      </c>
      <c r="C126" s="35" t="s">
        <v>1225</v>
      </c>
      <c r="D126" s="35" t="s">
        <v>1225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5">
        <v>0.3</v>
      </c>
      <c r="S126" s="35">
        <v>0.3</v>
      </c>
      <c r="T126" s="1"/>
      <c r="U126" s="1"/>
      <c r="V126" s="1"/>
      <c r="W126" s="1"/>
      <c r="X126" s="1"/>
    </row>
    <row r="127" spans="1:24" ht="16.5" x14ac:dyDescent="0.15">
      <c r="A127" s="29">
        <v>15990018</v>
      </c>
      <c r="B127" s="29">
        <v>6</v>
      </c>
      <c r="C127" s="35" t="s">
        <v>1225</v>
      </c>
      <c r="D127" s="35" t="s">
        <v>1225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5">
        <v>0.35</v>
      </c>
      <c r="S127" s="35">
        <v>0.35</v>
      </c>
      <c r="T127" s="1"/>
      <c r="U127" s="1"/>
      <c r="V127" s="1"/>
      <c r="W127" s="1"/>
      <c r="X127" s="1"/>
    </row>
    <row r="128" spans="1:24" ht="16.5" x14ac:dyDescent="0.15">
      <c r="A128" s="29">
        <v>15990018</v>
      </c>
      <c r="B128" s="29">
        <v>7</v>
      </c>
      <c r="C128" s="35" t="s">
        <v>1225</v>
      </c>
      <c r="D128" s="35" t="s">
        <v>1225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5">
        <v>0.4</v>
      </c>
      <c r="S128" s="35">
        <v>0.4</v>
      </c>
      <c r="T128" s="1"/>
      <c r="U128" s="1"/>
      <c r="V128" s="1"/>
      <c r="W128" s="1"/>
      <c r="X128" s="1"/>
    </row>
    <row r="129" spans="1:24" ht="16.5" x14ac:dyDescent="0.15">
      <c r="A129" s="28">
        <v>15990019</v>
      </c>
      <c r="B129" s="28">
        <v>1</v>
      </c>
      <c r="C129" s="28" t="s">
        <v>1226</v>
      </c>
      <c r="D129" s="28" t="s">
        <v>1226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8">
        <v>60</v>
      </c>
      <c r="S129" s="28">
        <v>60</v>
      </c>
      <c r="T129" s="1"/>
      <c r="U129" s="1"/>
      <c r="V129" s="1"/>
      <c r="W129" s="1"/>
      <c r="X129" s="1"/>
    </row>
    <row r="130" spans="1:24" ht="16.5" x14ac:dyDescent="0.15">
      <c r="A130" s="28">
        <v>15990019</v>
      </c>
      <c r="B130" s="28">
        <v>2</v>
      </c>
      <c r="C130" s="28" t="s">
        <v>1226</v>
      </c>
      <c r="D130" s="28" t="s">
        <v>1226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8">
        <v>100</v>
      </c>
      <c r="S130" s="28">
        <v>100</v>
      </c>
      <c r="T130" s="1"/>
      <c r="U130" s="1"/>
      <c r="V130" s="1"/>
      <c r="W130" s="1"/>
      <c r="X130" s="1"/>
    </row>
    <row r="131" spans="1:24" ht="16.5" x14ac:dyDescent="0.15">
      <c r="A131" s="28">
        <v>15990019</v>
      </c>
      <c r="B131" s="28">
        <v>3</v>
      </c>
      <c r="C131" s="28" t="s">
        <v>1226</v>
      </c>
      <c r="D131" s="28" t="s">
        <v>1226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8">
        <v>140.00000000000003</v>
      </c>
      <c r="S131" s="28">
        <v>140.00000000000003</v>
      </c>
      <c r="T131" s="1"/>
      <c r="U131" s="1"/>
      <c r="V131" s="1"/>
      <c r="W131" s="1"/>
      <c r="X131" s="1"/>
    </row>
    <row r="132" spans="1:24" ht="16.5" x14ac:dyDescent="0.15">
      <c r="A132" s="28">
        <v>15990019</v>
      </c>
      <c r="B132" s="28">
        <v>4</v>
      </c>
      <c r="C132" s="28" t="s">
        <v>1226</v>
      </c>
      <c r="D132" s="28" t="s">
        <v>1226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8">
        <v>180</v>
      </c>
      <c r="S132" s="28">
        <v>180</v>
      </c>
      <c r="T132" s="1"/>
      <c r="U132" s="1"/>
      <c r="V132" s="1"/>
      <c r="W132" s="1"/>
      <c r="X132" s="1"/>
    </row>
    <row r="133" spans="1:24" ht="16.5" x14ac:dyDescent="0.15">
      <c r="A133" s="28">
        <v>15990019</v>
      </c>
      <c r="B133" s="28">
        <v>5</v>
      </c>
      <c r="C133" s="28" t="s">
        <v>1226</v>
      </c>
      <c r="D133" s="28" t="s">
        <v>1226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8">
        <v>220</v>
      </c>
      <c r="S133" s="28">
        <v>220</v>
      </c>
      <c r="T133" s="1"/>
      <c r="U133" s="1"/>
      <c r="V133" s="1"/>
      <c r="W133" s="1"/>
      <c r="X133" s="1"/>
    </row>
    <row r="134" spans="1:24" ht="16.5" x14ac:dyDescent="0.15">
      <c r="A134" s="28">
        <v>15990019</v>
      </c>
      <c r="B134" s="28">
        <v>6</v>
      </c>
      <c r="C134" s="28" t="s">
        <v>1226</v>
      </c>
      <c r="D134" s="28" t="s">
        <v>1226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8">
        <v>260</v>
      </c>
      <c r="S134" s="28">
        <v>260</v>
      </c>
      <c r="T134" s="1"/>
      <c r="U134" s="1"/>
      <c r="V134" s="1"/>
      <c r="W134" s="1"/>
      <c r="X134" s="1"/>
    </row>
    <row r="135" spans="1:24" ht="16.5" x14ac:dyDescent="0.15">
      <c r="A135" s="28">
        <v>15990019</v>
      </c>
      <c r="B135" s="28">
        <v>7</v>
      </c>
      <c r="C135" s="28" t="s">
        <v>1226</v>
      </c>
      <c r="D135" s="28" t="s">
        <v>1226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8">
        <v>300</v>
      </c>
      <c r="S135" s="28">
        <v>300</v>
      </c>
      <c r="T135" s="1"/>
      <c r="U135" s="1"/>
      <c r="V135" s="1"/>
      <c r="W135" s="1"/>
      <c r="X135" s="1"/>
    </row>
    <row r="136" spans="1:24" ht="16.5" x14ac:dyDescent="0.15">
      <c r="A136" s="29">
        <v>15990020</v>
      </c>
      <c r="B136" s="29">
        <v>1</v>
      </c>
      <c r="C136" s="29" t="s">
        <v>1227</v>
      </c>
      <c r="D136" s="29" t="s">
        <v>1227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9">
        <v>1000</v>
      </c>
      <c r="S136" s="29">
        <v>1000</v>
      </c>
      <c r="T136" s="1"/>
      <c r="U136" s="1"/>
      <c r="V136" s="1"/>
      <c r="W136" s="1"/>
      <c r="X136" s="1"/>
    </row>
    <row r="137" spans="1:24" ht="16.5" x14ac:dyDescent="0.15">
      <c r="A137" s="29">
        <v>15990020</v>
      </c>
      <c r="B137" s="29">
        <v>2</v>
      </c>
      <c r="C137" s="29" t="s">
        <v>1227</v>
      </c>
      <c r="D137" s="29" t="s">
        <v>1227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9">
        <v>1500</v>
      </c>
      <c r="S137" s="29">
        <v>1500</v>
      </c>
      <c r="T137" s="1"/>
      <c r="U137" s="1"/>
      <c r="V137" s="1"/>
      <c r="W137" s="1"/>
      <c r="X137" s="1"/>
    </row>
    <row r="138" spans="1:24" ht="16.5" x14ac:dyDescent="0.15">
      <c r="A138" s="29">
        <v>15990020</v>
      </c>
      <c r="B138" s="29">
        <v>3</v>
      </c>
      <c r="C138" s="29" t="s">
        <v>1227</v>
      </c>
      <c r="D138" s="29" t="s">
        <v>1227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9">
        <v>2000</v>
      </c>
      <c r="S138" s="29">
        <v>2000</v>
      </c>
      <c r="T138" s="1"/>
      <c r="U138" s="1"/>
      <c r="V138" s="1"/>
      <c r="W138" s="1"/>
      <c r="X138" s="1"/>
    </row>
    <row r="139" spans="1:24" ht="16.5" x14ac:dyDescent="0.15">
      <c r="A139" s="29">
        <v>15990020</v>
      </c>
      <c r="B139" s="29">
        <v>4</v>
      </c>
      <c r="C139" s="29" t="s">
        <v>1227</v>
      </c>
      <c r="D139" s="29" t="s">
        <v>1227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9">
        <v>2500</v>
      </c>
      <c r="S139" s="29">
        <v>2500</v>
      </c>
      <c r="T139" s="1"/>
      <c r="U139" s="1"/>
      <c r="V139" s="1"/>
      <c r="W139" s="1"/>
      <c r="X139" s="1"/>
    </row>
    <row r="140" spans="1:24" ht="16.5" x14ac:dyDescent="0.15">
      <c r="A140" s="29">
        <v>15990020</v>
      </c>
      <c r="B140" s="29">
        <v>5</v>
      </c>
      <c r="C140" s="29" t="s">
        <v>1227</v>
      </c>
      <c r="D140" s="29" t="s">
        <v>1227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9">
        <v>3000</v>
      </c>
      <c r="S140" s="29">
        <v>3000</v>
      </c>
      <c r="T140" s="1"/>
      <c r="U140" s="1"/>
      <c r="V140" s="1"/>
      <c r="W140" s="1"/>
      <c r="X140" s="1"/>
    </row>
    <row r="141" spans="1:24" ht="16.5" x14ac:dyDescent="0.15">
      <c r="A141" s="29">
        <v>15990020</v>
      </c>
      <c r="B141" s="29">
        <v>6</v>
      </c>
      <c r="C141" s="29" t="s">
        <v>1227</v>
      </c>
      <c r="D141" s="29" t="s">
        <v>1227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9">
        <v>3500</v>
      </c>
      <c r="S141" s="29">
        <v>3500</v>
      </c>
      <c r="T141" s="1"/>
      <c r="U141" s="1"/>
      <c r="V141" s="1"/>
      <c r="W141" s="1"/>
      <c r="X141" s="1"/>
    </row>
    <row r="142" spans="1:24" ht="16.5" x14ac:dyDescent="0.15">
      <c r="A142" s="29">
        <v>15990020</v>
      </c>
      <c r="B142" s="29">
        <v>7</v>
      </c>
      <c r="C142" s="29" t="s">
        <v>1227</v>
      </c>
      <c r="D142" s="29" t="s">
        <v>1227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9">
        <v>4000</v>
      </c>
      <c r="S142" s="29">
        <v>4000</v>
      </c>
      <c r="T142" s="1"/>
      <c r="U142" s="1"/>
      <c r="V142" s="1"/>
      <c r="W142" s="1"/>
      <c r="X142" s="1"/>
    </row>
    <row r="143" spans="1:24" ht="16.5" x14ac:dyDescent="0.15">
      <c r="A143" s="28">
        <v>15990021</v>
      </c>
      <c r="B143" s="28">
        <v>1</v>
      </c>
      <c r="C143" s="28" t="s">
        <v>1228</v>
      </c>
      <c r="D143" s="28" t="s">
        <v>1228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8">
        <v>100</v>
      </c>
      <c r="S143" s="28">
        <v>100</v>
      </c>
      <c r="T143" s="1"/>
      <c r="U143" s="1"/>
      <c r="V143" s="1"/>
      <c r="W143" s="1"/>
      <c r="X143" s="1"/>
    </row>
    <row r="144" spans="1:24" ht="16.5" x14ac:dyDescent="0.15">
      <c r="A144" s="28">
        <v>15990021</v>
      </c>
      <c r="B144" s="28">
        <v>2</v>
      </c>
      <c r="C144" s="28" t="s">
        <v>1228</v>
      </c>
      <c r="D144" s="28" t="s">
        <v>1228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8">
        <v>250</v>
      </c>
      <c r="S144" s="28">
        <v>250</v>
      </c>
      <c r="T144" s="1"/>
      <c r="U144" s="1"/>
      <c r="V144" s="1"/>
      <c r="W144" s="1"/>
      <c r="X144" s="1"/>
    </row>
    <row r="145" spans="1:24" ht="16.5" x14ac:dyDescent="0.15">
      <c r="A145" s="28">
        <v>15990021</v>
      </c>
      <c r="B145" s="28">
        <v>3</v>
      </c>
      <c r="C145" s="28" t="s">
        <v>1228</v>
      </c>
      <c r="D145" s="28" t="s">
        <v>1228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8">
        <v>400</v>
      </c>
      <c r="S145" s="28">
        <v>400</v>
      </c>
      <c r="T145" s="1"/>
      <c r="U145" s="1"/>
      <c r="V145" s="1"/>
      <c r="W145" s="1"/>
      <c r="X145" s="1"/>
    </row>
    <row r="146" spans="1:24" ht="16.5" x14ac:dyDescent="0.15">
      <c r="A146" s="28">
        <v>15990021</v>
      </c>
      <c r="B146" s="28">
        <v>4</v>
      </c>
      <c r="C146" s="28" t="s">
        <v>1228</v>
      </c>
      <c r="D146" s="28" t="s">
        <v>1228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8">
        <v>550</v>
      </c>
      <c r="S146" s="28">
        <v>550</v>
      </c>
      <c r="T146" s="1"/>
      <c r="U146" s="1"/>
      <c r="V146" s="1"/>
      <c r="W146" s="1"/>
      <c r="X146" s="1"/>
    </row>
    <row r="147" spans="1:24" ht="16.5" x14ac:dyDescent="0.15">
      <c r="A147" s="28">
        <v>15990021</v>
      </c>
      <c r="B147" s="28">
        <v>5</v>
      </c>
      <c r="C147" s="28" t="s">
        <v>1228</v>
      </c>
      <c r="D147" s="28" t="s">
        <v>1228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8">
        <v>700</v>
      </c>
      <c r="S147" s="28">
        <v>700</v>
      </c>
      <c r="T147" s="1"/>
      <c r="U147" s="1"/>
      <c r="V147" s="1"/>
      <c r="W147" s="1"/>
      <c r="X147" s="1"/>
    </row>
    <row r="148" spans="1:24" ht="16.5" x14ac:dyDescent="0.15">
      <c r="A148" s="28">
        <v>15990021</v>
      </c>
      <c r="B148" s="28">
        <v>6</v>
      </c>
      <c r="C148" s="28" t="s">
        <v>1228</v>
      </c>
      <c r="D148" s="28" t="s">
        <v>1228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8">
        <v>850</v>
      </c>
      <c r="S148" s="28">
        <v>850</v>
      </c>
      <c r="T148" s="1"/>
      <c r="U148" s="1"/>
      <c r="V148" s="1"/>
      <c r="W148" s="1"/>
      <c r="X148" s="1"/>
    </row>
    <row r="149" spans="1:24" ht="16.5" x14ac:dyDescent="0.15">
      <c r="A149" s="28">
        <v>15990021</v>
      </c>
      <c r="B149" s="28">
        <v>7</v>
      </c>
      <c r="C149" s="28" t="s">
        <v>1228</v>
      </c>
      <c r="D149" s="28" t="s">
        <v>1228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8">
        <v>1000</v>
      </c>
      <c r="S149" s="28">
        <v>1000</v>
      </c>
      <c r="T149" s="1"/>
      <c r="U149" s="1"/>
      <c r="V149" s="1"/>
      <c r="W149" s="1"/>
      <c r="X149" s="1"/>
    </row>
    <row r="150" spans="1:24" ht="16.5" x14ac:dyDescent="0.15">
      <c r="A150" s="29">
        <v>15990022</v>
      </c>
      <c r="B150" s="29">
        <v>1</v>
      </c>
      <c r="C150" s="29" t="s">
        <v>1229</v>
      </c>
      <c r="D150" s="29" t="s">
        <v>1229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9">
        <v>100</v>
      </c>
      <c r="S150" s="29">
        <v>100</v>
      </c>
      <c r="T150" s="1"/>
      <c r="U150" s="1"/>
      <c r="V150" s="1"/>
      <c r="W150" s="1"/>
      <c r="X150" s="1"/>
    </row>
    <row r="151" spans="1:24" ht="16.5" x14ac:dyDescent="0.15">
      <c r="A151" s="29">
        <v>15990022</v>
      </c>
      <c r="B151" s="29">
        <v>2</v>
      </c>
      <c r="C151" s="29" t="s">
        <v>1229</v>
      </c>
      <c r="D151" s="29" t="s">
        <v>1229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9">
        <v>250</v>
      </c>
      <c r="S151" s="29">
        <v>250</v>
      </c>
      <c r="T151" s="1"/>
      <c r="U151" s="1"/>
      <c r="V151" s="1"/>
      <c r="W151" s="1"/>
      <c r="X151" s="1"/>
    </row>
    <row r="152" spans="1:24" ht="16.5" x14ac:dyDescent="0.15">
      <c r="A152" s="29">
        <v>15990022</v>
      </c>
      <c r="B152" s="29">
        <v>3</v>
      </c>
      <c r="C152" s="29" t="s">
        <v>1229</v>
      </c>
      <c r="D152" s="29" t="s">
        <v>1229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9">
        <v>400</v>
      </c>
      <c r="S152" s="29">
        <v>400</v>
      </c>
      <c r="T152" s="1"/>
      <c r="U152" s="1"/>
      <c r="V152" s="1"/>
      <c r="W152" s="1"/>
      <c r="X152" s="1"/>
    </row>
    <row r="153" spans="1:24" ht="16.5" x14ac:dyDescent="0.15">
      <c r="A153" s="29">
        <v>15990022</v>
      </c>
      <c r="B153" s="29">
        <v>4</v>
      </c>
      <c r="C153" s="29" t="s">
        <v>1229</v>
      </c>
      <c r="D153" s="29" t="s">
        <v>1229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9">
        <v>550</v>
      </c>
      <c r="S153" s="29">
        <v>550</v>
      </c>
      <c r="T153" s="1"/>
      <c r="U153" s="1"/>
      <c r="V153" s="1"/>
      <c r="W153" s="1"/>
      <c r="X153" s="1"/>
    </row>
    <row r="154" spans="1:24" ht="16.5" x14ac:dyDescent="0.15">
      <c r="A154" s="29">
        <v>15990022</v>
      </c>
      <c r="B154" s="29">
        <v>5</v>
      </c>
      <c r="C154" s="29" t="s">
        <v>1229</v>
      </c>
      <c r="D154" s="29" t="s">
        <v>1229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9">
        <v>700</v>
      </c>
      <c r="S154" s="29">
        <v>700</v>
      </c>
      <c r="T154" s="1"/>
      <c r="U154" s="1"/>
      <c r="V154" s="1"/>
      <c r="W154" s="1"/>
      <c r="X154" s="1"/>
    </row>
    <row r="155" spans="1:24" ht="16.5" x14ac:dyDescent="0.15">
      <c r="A155" s="29">
        <v>15990022</v>
      </c>
      <c r="B155" s="29">
        <v>6</v>
      </c>
      <c r="C155" s="29" t="s">
        <v>1229</v>
      </c>
      <c r="D155" s="29" t="s">
        <v>1229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9">
        <v>850</v>
      </c>
      <c r="S155" s="29">
        <v>850</v>
      </c>
      <c r="T155" s="1"/>
      <c r="U155" s="1"/>
      <c r="V155" s="1"/>
      <c r="W155" s="1"/>
      <c r="X155" s="1"/>
    </row>
    <row r="156" spans="1:24" ht="16.5" x14ac:dyDescent="0.15">
      <c r="A156" s="29">
        <v>15990022</v>
      </c>
      <c r="B156" s="29">
        <v>7</v>
      </c>
      <c r="C156" s="29" t="s">
        <v>1229</v>
      </c>
      <c r="D156" s="29" t="s">
        <v>1229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9">
        <v>1000</v>
      </c>
      <c r="S156" s="29">
        <v>1000</v>
      </c>
      <c r="T156" s="1"/>
      <c r="U156" s="1"/>
      <c r="V156" s="1"/>
      <c r="W156" s="1"/>
      <c r="X156" s="1"/>
    </row>
    <row r="157" spans="1:24" ht="16.5" x14ac:dyDescent="0.15">
      <c r="A157" s="28">
        <v>15990023</v>
      </c>
      <c r="B157" s="28">
        <v>1</v>
      </c>
      <c r="C157" s="28" t="s">
        <v>1230</v>
      </c>
      <c r="D157" s="28" t="s">
        <v>1230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8">
        <v>2000</v>
      </c>
      <c r="S157" s="28">
        <v>2000</v>
      </c>
      <c r="T157" s="1"/>
      <c r="U157" s="1"/>
      <c r="V157" s="1"/>
      <c r="W157" s="1"/>
      <c r="X157" s="1"/>
    </row>
    <row r="158" spans="1:24" ht="16.5" x14ac:dyDescent="0.15">
      <c r="A158" s="28">
        <v>15990023</v>
      </c>
      <c r="B158" s="28">
        <v>2</v>
      </c>
      <c r="C158" s="28" t="s">
        <v>1230</v>
      </c>
      <c r="D158" s="28" t="s">
        <v>1230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8">
        <v>2000</v>
      </c>
      <c r="S158" s="28">
        <v>2000</v>
      </c>
      <c r="T158" s="1"/>
      <c r="U158" s="1"/>
      <c r="V158" s="1"/>
      <c r="W158" s="1"/>
      <c r="X158" s="1"/>
    </row>
    <row r="159" spans="1:24" ht="16.5" x14ac:dyDescent="0.15">
      <c r="A159" s="28">
        <v>15990023</v>
      </c>
      <c r="B159" s="28">
        <v>3</v>
      </c>
      <c r="C159" s="28" t="s">
        <v>1230</v>
      </c>
      <c r="D159" s="28" t="s">
        <v>1230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8">
        <v>2000</v>
      </c>
      <c r="S159" s="28">
        <v>2000</v>
      </c>
      <c r="T159" s="1"/>
      <c r="U159" s="1"/>
      <c r="V159" s="1"/>
      <c r="W159" s="1"/>
      <c r="X159" s="1"/>
    </row>
    <row r="160" spans="1:24" ht="16.5" x14ac:dyDescent="0.15">
      <c r="A160" s="28">
        <v>15990023</v>
      </c>
      <c r="B160" s="28">
        <v>4</v>
      </c>
      <c r="C160" s="28" t="s">
        <v>1230</v>
      </c>
      <c r="D160" s="28" t="s">
        <v>1230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8">
        <v>2000</v>
      </c>
      <c r="S160" s="28">
        <v>2000</v>
      </c>
      <c r="T160" s="1"/>
      <c r="U160" s="1"/>
      <c r="V160" s="1"/>
      <c r="W160" s="1"/>
      <c r="X160" s="1"/>
    </row>
    <row r="161" spans="1:24" ht="16.5" x14ac:dyDescent="0.15">
      <c r="A161" s="28">
        <v>15990023</v>
      </c>
      <c r="B161" s="28">
        <v>5</v>
      </c>
      <c r="C161" s="28" t="s">
        <v>1230</v>
      </c>
      <c r="D161" s="28" t="s">
        <v>1230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8">
        <v>2000</v>
      </c>
      <c r="S161" s="28">
        <v>2000</v>
      </c>
      <c r="T161" s="1"/>
      <c r="U161" s="1"/>
      <c r="V161" s="1"/>
      <c r="W161" s="1"/>
      <c r="X161" s="1"/>
    </row>
    <row r="162" spans="1:24" ht="16.5" x14ac:dyDescent="0.15">
      <c r="A162" s="28">
        <v>15990023</v>
      </c>
      <c r="B162" s="28">
        <v>6</v>
      </c>
      <c r="C162" s="28" t="s">
        <v>1230</v>
      </c>
      <c r="D162" s="28" t="s">
        <v>1230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8">
        <v>2000</v>
      </c>
      <c r="S162" s="28">
        <v>2000</v>
      </c>
      <c r="T162" s="1"/>
      <c r="U162" s="1"/>
      <c r="V162" s="1"/>
      <c r="W162" s="1"/>
      <c r="X162" s="1"/>
    </row>
    <row r="163" spans="1:24" ht="16.5" x14ac:dyDescent="0.15">
      <c r="A163" s="28">
        <v>15990023</v>
      </c>
      <c r="B163" s="28">
        <v>7</v>
      </c>
      <c r="C163" s="28" t="s">
        <v>1230</v>
      </c>
      <c r="D163" s="28" t="s">
        <v>1230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8">
        <v>2000</v>
      </c>
      <c r="S163" s="28">
        <v>2000</v>
      </c>
      <c r="T163" s="1"/>
      <c r="U163" s="1"/>
      <c r="V163" s="1"/>
      <c r="W163" s="1"/>
      <c r="X163" s="1"/>
    </row>
    <row r="164" spans="1:24" ht="16.5" x14ac:dyDescent="0.15">
      <c r="A164" s="29">
        <v>15990024</v>
      </c>
      <c r="B164" s="29">
        <v>1</v>
      </c>
      <c r="C164" s="29" t="s">
        <v>1231</v>
      </c>
      <c r="D164" s="29" t="s">
        <v>1231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9">
        <v>600</v>
      </c>
      <c r="S164" s="29">
        <v>600</v>
      </c>
      <c r="T164" s="1"/>
      <c r="U164" s="1"/>
      <c r="V164" s="1"/>
      <c r="W164" s="1"/>
      <c r="X164" s="1"/>
    </row>
    <row r="165" spans="1:24" ht="16.5" x14ac:dyDescent="0.15">
      <c r="A165" s="29">
        <v>15990024</v>
      </c>
      <c r="B165" s="29">
        <v>2</v>
      </c>
      <c r="C165" s="29" t="s">
        <v>1231</v>
      </c>
      <c r="D165" s="29" t="s">
        <v>1231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9">
        <v>1000</v>
      </c>
      <c r="S165" s="29">
        <v>1000</v>
      </c>
      <c r="T165" s="1"/>
      <c r="U165" s="1"/>
      <c r="V165" s="1"/>
      <c r="W165" s="1"/>
      <c r="X165" s="1"/>
    </row>
    <row r="166" spans="1:24" ht="16.5" x14ac:dyDescent="0.15">
      <c r="A166" s="29">
        <v>15990024</v>
      </c>
      <c r="B166" s="29">
        <v>3</v>
      </c>
      <c r="C166" s="29" t="s">
        <v>1231</v>
      </c>
      <c r="D166" s="29" t="s">
        <v>1231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9">
        <v>1400</v>
      </c>
      <c r="S166" s="29">
        <v>1400</v>
      </c>
      <c r="T166" s="1"/>
      <c r="U166" s="1"/>
      <c r="V166" s="1"/>
      <c r="W166" s="1"/>
      <c r="X166" s="1"/>
    </row>
    <row r="167" spans="1:24" ht="16.5" x14ac:dyDescent="0.15">
      <c r="A167" s="29">
        <v>15990024</v>
      </c>
      <c r="B167" s="29">
        <v>4</v>
      </c>
      <c r="C167" s="29" t="s">
        <v>1231</v>
      </c>
      <c r="D167" s="29" t="s">
        <v>1231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9">
        <v>1800</v>
      </c>
      <c r="S167" s="29">
        <v>1800</v>
      </c>
      <c r="T167" s="1"/>
      <c r="U167" s="1"/>
      <c r="V167" s="1"/>
      <c r="W167" s="1"/>
      <c r="X167" s="1"/>
    </row>
    <row r="168" spans="1:24" ht="16.5" x14ac:dyDescent="0.15">
      <c r="A168" s="29">
        <v>15990024</v>
      </c>
      <c r="B168" s="29">
        <v>5</v>
      </c>
      <c r="C168" s="29" t="s">
        <v>1231</v>
      </c>
      <c r="D168" s="29" t="s">
        <v>1231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9">
        <v>2200</v>
      </c>
      <c r="S168" s="29">
        <v>2200</v>
      </c>
      <c r="T168" s="1"/>
      <c r="U168" s="1"/>
      <c r="V168" s="1"/>
      <c r="W168" s="1"/>
      <c r="X168" s="1"/>
    </row>
    <row r="169" spans="1:24" ht="16.5" x14ac:dyDescent="0.15">
      <c r="A169" s="29">
        <v>15990024</v>
      </c>
      <c r="B169" s="29">
        <v>6</v>
      </c>
      <c r="C169" s="29" t="s">
        <v>1231</v>
      </c>
      <c r="D169" s="29" t="s">
        <v>1231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9">
        <v>2600</v>
      </c>
      <c r="S169" s="29">
        <v>2600</v>
      </c>
      <c r="T169" s="1"/>
      <c r="U169" s="1"/>
      <c r="V169" s="1"/>
      <c r="W169" s="1"/>
      <c r="X169" s="1"/>
    </row>
    <row r="170" spans="1:24" ht="16.5" x14ac:dyDescent="0.15">
      <c r="A170" s="29">
        <v>15990024</v>
      </c>
      <c r="B170" s="29">
        <v>7</v>
      </c>
      <c r="C170" s="29" t="s">
        <v>1231</v>
      </c>
      <c r="D170" s="29" t="s">
        <v>1231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9">
        <v>3000</v>
      </c>
      <c r="S170" s="29">
        <v>3000</v>
      </c>
      <c r="T170" s="1"/>
      <c r="U170" s="1"/>
      <c r="V170" s="1"/>
      <c r="W170" s="1"/>
      <c r="X170" s="1"/>
    </row>
    <row r="171" spans="1:24" ht="16.5" x14ac:dyDescent="0.15">
      <c r="A171" s="28">
        <v>15990025</v>
      </c>
      <c r="B171" s="28">
        <v>1</v>
      </c>
      <c r="C171" s="28" t="s">
        <v>717</v>
      </c>
      <c r="D171" s="28" t="s">
        <v>717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8">
        <v>100</v>
      </c>
      <c r="S171" s="28">
        <v>100</v>
      </c>
      <c r="T171" s="1"/>
      <c r="U171" s="1"/>
      <c r="V171" s="1"/>
      <c r="W171" s="1"/>
      <c r="X171" s="1"/>
    </row>
    <row r="172" spans="1:24" ht="16.5" x14ac:dyDescent="0.15">
      <c r="A172" s="28">
        <v>15990025</v>
      </c>
      <c r="B172" s="28">
        <v>2</v>
      </c>
      <c r="C172" s="28" t="s">
        <v>717</v>
      </c>
      <c r="D172" s="28" t="s">
        <v>717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8">
        <v>200</v>
      </c>
      <c r="S172" s="28">
        <v>200</v>
      </c>
      <c r="T172" s="1"/>
      <c r="U172" s="1"/>
      <c r="V172" s="1"/>
      <c r="W172" s="1"/>
      <c r="X172" s="1"/>
    </row>
    <row r="173" spans="1:24" ht="16.5" x14ac:dyDescent="0.15">
      <c r="A173" s="28">
        <v>15990025</v>
      </c>
      <c r="B173" s="28">
        <v>3</v>
      </c>
      <c r="C173" s="28" t="s">
        <v>717</v>
      </c>
      <c r="D173" s="28" t="s">
        <v>717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8">
        <v>400</v>
      </c>
      <c r="S173" s="28">
        <v>400</v>
      </c>
      <c r="T173" s="1"/>
      <c r="U173" s="1"/>
      <c r="V173" s="1"/>
      <c r="W173" s="1"/>
      <c r="X173" s="1"/>
    </row>
    <row r="174" spans="1:24" ht="16.5" x14ac:dyDescent="0.15">
      <c r="A174" s="28">
        <v>15990025</v>
      </c>
      <c r="B174" s="28">
        <v>4</v>
      </c>
      <c r="C174" s="28" t="s">
        <v>717</v>
      </c>
      <c r="D174" s="28" t="s">
        <v>717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8">
        <v>600</v>
      </c>
      <c r="S174" s="28">
        <v>600</v>
      </c>
      <c r="T174" s="1"/>
      <c r="U174" s="1"/>
      <c r="V174" s="1"/>
      <c r="W174" s="1"/>
      <c r="X174" s="1"/>
    </row>
    <row r="175" spans="1:24" ht="16.5" x14ac:dyDescent="0.15">
      <c r="A175" s="28">
        <v>15990025</v>
      </c>
      <c r="B175" s="28">
        <v>5</v>
      </c>
      <c r="C175" s="28" t="s">
        <v>717</v>
      </c>
      <c r="D175" s="28" t="s">
        <v>717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8">
        <v>800</v>
      </c>
      <c r="S175" s="28">
        <v>800</v>
      </c>
      <c r="T175" s="1"/>
      <c r="U175" s="1"/>
      <c r="V175" s="1"/>
      <c r="W175" s="1"/>
      <c r="X175" s="1"/>
    </row>
    <row r="176" spans="1:24" ht="16.5" x14ac:dyDescent="0.15">
      <c r="A176" s="28">
        <v>15990025</v>
      </c>
      <c r="B176" s="28">
        <v>6</v>
      </c>
      <c r="C176" s="28" t="s">
        <v>717</v>
      </c>
      <c r="D176" s="28" t="s">
        <v>717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8">
        <v>1000</v>
      </c>
      <c r="S176" s="28">
        <v>1000</v>
      </c>
      <c r="T176" s="1"/>
      <c r="U176" s="1"/>
      <c r="V176" s="1"/>
      <c r="W176" s="1"/>
      <c r="X176" s="1"/>
    </row>
    <row r="177" spans="1:24" ht="16.5" x14ac:dyDescent="0.15">
      <c r="A177" s="28">
        <v>15990025</v>
      </c>
      <c r="B177" s="28">
        <v>7</v>
      </c>
      <c r="C177" s="28" t="s">
        <v>717</v>
      </c>
      <c r="D177" s="28" t="s">
        <v>717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8">
        <v>1200</v>
      </c>
      <c r="S177" s="28">
        <v>1200</v>
      </c>
      <c r="T177" s="1"/>
      <c r="U177" s="1"/>
      <c r="V177" s="1"/>
      <c r="W177" s="1"/>
      <c r="X177" s="1"/>
    </row>
    <row r="178" spans="1:24" ht="16.5" x14ac:dyDescent="0.15">
      <c r="A178" s="29">
        <v>15990026</v>
      </c>
      <c r="B178" s="29">
        <v>1</v>
      </c>
      <c r="C178" s="29" t="s">
        <v>718</v>
      </c>
      <c r="D178" s="29" t="s">
        <v>718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9">
        <v>100</v>
      </c>
      <c r="S178" s="29">
        <v>100</v>
      </c>
      <c r="T178" s="1"/>
      <c r="U178" s="1"/>
      <c r="V178" s="1"/>
      <c r="W178" s="1"/>
      <c r="X178" s="1"/>
    </row>
    <row r="179" spans="1:24" ht="16.5" x14ac:dyDescent="0.15">
      <c r="A179" s="29">
        <v>15990026</v>
      </c>
      <c r="B179" s="29">
        <v>2</v>
      </c>
      <c r="C179" s="29" t="s">
        <v>718</v>
      </c>
      <c r="D179" s="29" t="s">
        <v>718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9">
        <v>200</v>
      </c>
      <c r="S179" s="29">
        <v>200</v>
      </c>
      <c r="T179" s="1"/>
      <c r="U179" s="1"/>
      <c r="V179" s="1"/>
      <c r="W179" s="1"/>
      <c r="X179" s="1"/>
    </row>
    <row r="180" spans="1:24" ht="16.5" x14ac:dyDescent="0.15">
      <c r="A180" s="29">
        <v>15990026</v>
      </c>
      <c r="B180" s="29">
        <v>3</v>
      </c>
      <c r="C180" s="29" t="s">
        <v>718</v>
      </c>
      <c r="D180" s="29" t="s">
        <v>718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9">
        <v>400</v>
      </c>
      <c r="S180" s="29">
        <v>400</v>
      </c>
      <c r="T180" s="1"/>
      <c r="U180" s="1"/>
      <c r="V180" s="1"/>
      <c r="W180" s="1"/>
      <c r="X180" s="1"/>
    </row>
    <row r="181" spans="1:24" ht="16.5" x14ac:dyDescent="0.15">
      <c r="A181" s="29">
        <v>15990026</v>
      </c>
      <c r="B181" s="29">
        <v>4</v>
      </c>
      <c r="C181" s="29" t="s">
        <v>718</v>
      </c>
      <c r="D181" s="29" t="s">
        <v>718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9">
        <v>600</v>
      </c>
      <c r="S181" s="29">
        <v>600</v>
      </c>
      <c r="T181" s="1"/>
      <c r="U181" s="1"/>
      <c r="V181" s="1"/>
      <c r="W181" s="1"/>
      <c r="X181" s="1"/>
    </row>
    <row r="182" spans="1:24" ht="16.5" x14ac:dyDescent="0.15">
      <c r="A182" s="29">
        <v>15990026</v>
      </c>
      <c r="B182" s="29">
        <v>5</v>
      </c>
      <c r="C182" s="29" t="s">
        <v>718</v>
      </c>
      <c r="D182" s="29" t="s">
        <v>718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9">
        <v>800</v>
      </c>
      <c r="S182" s="29">
        <v>800</v>
      </c>
      <c r="T182" s="1"/>
      <c r="U182" s="1"/>
      <c r="V182" s="1"/>
      <c r="W182" s="1"/>
      <c r="X182" s="1"/>
    </row>
    <row r="183" spans="1:24" ht="16.5" x14ac:dyDescent="0.15">
      <c r="A183" s="29">
        <v>15990026</v>
      </c>
      <c r="B183" s="29">
        <v>6</v>
      </c>
      <c r="C183" s="29" t="s">
        <v>718</v>
      </c>
      <c r="D183" s="29" t="s">
        <v>718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9">
        <v>1000</v>
      </c>
      <c r="S183" s="29">
        <v>1000</v>
      </c>
      <c r="T183" s="1"/>
      <c r="U183" s="1"/>
      <c r="V183" s="1"/>
      <c r="W183" s="1"/>
      <c r="X183" s="1"/>
    </row>
    <row r="184" spans="1:24" ht="16.5" x14ac:dyDescent="0.15">
      <c r="A184" s="29">
        <v>15990026</v>
      </c>
      <c r="B184" s="29">
        <v>7</v>
      </c>
      <c r="C184" s="29" t="s">
        <v>718</v>
      </c>
      <c r="D184" s="29" t="s">
        <v>718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9">
        <v>1200</v>
      </c>
      <c r="S184" s="29">
        <v>1200</v>
      </c>
      <c r="T184" s="1"/>
      <c r="U184" s="1"/>
      <c r="V184" s="1"/>
      <c r="W184" s="1"/>
      <c r="X184" s="1"/>
    </row>
    <row r="185" spans="1:24" ht="16.5" x14ac:dyDescent="0.15">
      <c r="A185" s="28">
        <v>15990027</v>
      </c>
      <c r="B185" s="28">
        <v>1</v>
      </c>
      <c r="C185" s="28" t="s">
        <v>720</v>
      </c>
      <c r="D185" s="28" t="s">
        <v>720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8">
        <v>100</v>
      </c>
      <c r="S185" s="28">
        <v>100</v>
      </c>
      <c r="T185" s="1"/>
      <c r="U185" s="1"/>
      <c r="V185" s="1"/>
      <c r="W185" s="1"/>
      <c r="X185" s="1"/>
    </row>
    <row r="186" spans="1:24" ht="16.5" x14ac:dyDescent="0.15">
      <c r="A186" s="28">
        <v>15990027</v>
      </c>
      <c r="B186" s="28">
        <v>2</v>
      </c>
      <c r="C186" s="28" t="s">
        <v>720</v>
      </c>
      <c r="D186" s="28" t="s">
        <v>720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8">
        <v>200</v>
      </c>
      <c r="S186" s="28">
        <v>200</v>
      </c>
      <c r="T186" s="1"/>
      <c r="U186" s="1"/>
      <c r="V186" s="1"/>
      <c r="W186" s="1"/>
      <c r="X186" s="1"/>
    </row>
    <row r="187" spans="1:24" ht="16.5" x14ac:dyDescent="0.15">
      <c r="A187" s="28">
        <v>15990027</v>
      </c>
      <c r="B187" s="28">
        <v>3</v>
      </c>
      <c r="C187" s="28" t="s">
        <v>720</v>
      </c>
      <c r="D187" s="28" t="s">
        <v>720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8">
        <v>400</v>
      </c>
      <c r="S187" s="28">
        <v>400</v>
      </c>
      <c r="T187" s="1"/>
      <c r="U187" s="1"/>
      <c r="V187" s="1"/>
      <c r="W187" s="1"/>
      <c r="X187" s="1"/>
    </row>
    <row r="188" spans="1:24" ht="16.5" x14ac:dyDescent="0.15">
      <c r="A188" s="28">
        <v>15990027</v>
      </c>
      <c r="B188" s="28">
        <v>4</v>
      </c>
      <c r="C188" s="28" t="s">
        <v>720</v>
      </c>
      <c r="D188" s="28" t="s">
        <v>720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8">
        <v>600</v>
      </c>
      <c r="S188" s="28">
        <v>600</v>
      </c>
      <c r="T188" s="1"/>
      <c r="U188" s="1"/>
      <c r="V188" s="1"/>
      <c r="W188" s="1"/>
      <c r="X188" s="1"/>
    </row>
    <row r="189" spans="1:24" ht="16.5" x14ac:dyDescent="0.15">
      <c r="A189" s="28">
        <v>15990027</v>
      </c>
      <c r="B189" s="28">
        <v>5</v>
      </c>
      <c r="C189" s="28" t="s">
        <v>720</v>
      </c>
      <c r="D189" s="28" t="s">
        <v>720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8">
        <v>800</v>
      </c>
      <c r="S189" s="28">
        <v>800</v>
      </c>
      <c r="T189" s="1"/>
      <c r="U189" s="1"/>
      <c r="V189" s="1"/>
      <c r="W189" s="1"/>
      <c r="X189" s="1"/>
    </row>
    <row r="190" spans="1:24" ht="16.5" x14ac:dyDescent="0.15">
      <c r="A190" s="28">
        <v>15990027</v>
      </c>
      <c r="B190" s="28">
        <v>6</v>
      </c>
      <c r="C190" s="28" t="s">
        <v>720</v>
      </c>
      <c r="D190" s="28" t="s">
        <v>720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8">
        <v>1000</v>
      </c>
      <c r="S190" s="28">
        <v>1000</v>
      </c>
      <c r="T190" s="1"/>
      <c r="U190" s="1"/>
      <c r="V190" s="1"/>
      <c r="W190" s="1"/>
      <c r="X190" s="1"/>
    </row>
    <row r="191" spans="1:24" ht="16.5" x14ac:dyDescent="0.15">
      <c r="A191" s="28">
        <v>15990027</v>
      </c>
      <c r="B191" s="28">
        <v>7</v>
      </c>
      <c r="C191" s="28" t="s">
        <v>720</v>
      </c>
      <c r="D191" s="28" t="s">
        <v>720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8">
        <v>1200</v>
      </c>
      <c r="S191" s="28">
        <v>1200</v>
      </c>
      <c r="T191" s="1"/>
      <c r="U191" s="1"/>
      <c r="V191" s="1"/>
      <c r="W191" s="1"/>
      <c r="X191" s="1"/>
    </row>
    <row r="192" spans="1:24" ht="16.5" x14ac:dyDescent="0.15">
      <c r="A192" s="29">
        <v>15990028</v>
      </c>
      <c r="B192" s="29">
        <v>1</v>
      </c>
      <c r="C192" s="29" t="s">
        <v>719</v>
      </c>
      <c r="D192" s="29" t="s">
        <v>719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9">
        <v>100</v>
      </c>
      <c r="S192" s="29">
        <v>100</v>
      </c>
      <c r="T192" s="1"/>
      <c r="U192" s="1"/>
      <c r="V192" s="1"/>
      <c r="W192" s="1"/>
      <c r="X192" s="1"/>
    </row>
    <row r="193" spans="1:24" ht="16.5" x14ac:dyDescent="0.15">
      <c r="A193" s="29">
        <v>15990028</v>
      </c>
      <c r="B193" s="29">
        <v>2</v>
      </c>
      <c r="C193" s="29" t="s">
        <v>719</v>
      </c>
      <c r="D193" s="29" t="s">
        <v>719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9">
        <v>200</v>
      </c>
      <c r="S193" s="29">
        <v>200</v>
      </c>
      <c r="T193" s="1"/>
      <c r="U193" s="1"/>
      <c r="V193" s="1"/>
      <c r="W193" s="1"/>
      <c r="X193" s="1"/>
    </row>
    <row r="194" spans="1:24" ht="16.5" x14ac:dyDescent="0.15">
      <c r="A194" s="29">
        <v>15990028</v>
      </c>
      <c r="B194" s="29">
        <v>3</v>
      </c>
      <c r="C194" s="29" t="s">
        <v>719</v>
      </c>
      <c r="D194" s="29" t="s">
        <v>719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9">
        <v>400</v>
      </c>
      <c r="S194" s="29">
        <v>400</v>
      </c>
      <c r="T194" s="1"/>
      <c r="U194" s="1"/>
      <c r="V194" s="1"/>
      <c r="W194" s="1"/>
      <c r="X194" s="1"/>
    </row>
    <row r="195" spans="1:24" ht="16.5" x14ac:dyDescent="0.15">
      <c r="A195" s="29">
        <v>15990028</v>
      </c>
      <c r="B195" s="29">
        <v>4</v>
      </c>
      <c r="C195" s="29" t="s">
        <v>719</v>
      </c>
      <c r="D195" s="29" t="s">
        <v>719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9">
        <v>600</v>
      </c>
      <c r="S195" s="29">
        <v>600</v>
      </c>
      <c r="T195" s="1"/>
      <c r="U195" s="1"/>
      <c r="V195" s="1"/>
      <c r="W195" s="1"/>
      <c r="X195" s="1"/>
    </row>
    <row r="196" spans="1:24" ht="16.5" x14ac:dyDescent="0.15">
      <c r="A196" s="29">
        <v>15990028</v>
      </c>
      <c r="B196" s="29">
        <v>5</v>
      </c>
      <c r="C196" s="29" t="s">
        <v>719</v>
      </c>
      <c r="D196" s="29" t="s">
        <v>719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9">
        <v>800</v>
      </c>
      <c r="S196" s="29">
        <v>800</v>
      </c>
      <c r="T196" s="1"/>
      <c r="U196" s="1"/>
      <c r="V196" s="1"/>
      <c r="W196" s="1"/>
      <c r="X196" s="1"/>
    </row>
    <row r="197" spans="1:24" ht="16.5" x14ac:dyDescent="0.15">
      <c r="A197" s="29">
        <v>15990028</v>
      </c>
      <c r="B197" s="29">
        <v>6</v>
      </c>
      <c r="C197" s="29" t="s">
        <v>719</v>
      </c>
      <c r="D197" s="29" t="s">
        <v>719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9">
        <v>1000</v>
      </c>
      <c r="S197" s="29">
        <v>1000</v>
      </c>
      <c r="T197" s="1"/>
      <c r="U197" s="1"/>
      <c r="V197" s="1"/>
      <c r="W197" s="1"/>
      <c r="X197" s="1"/>
    </row>
    <row r="198" spans="1:24" ht="16.5" x14ac:dyDescent="0.15">
      <c r="A198" s="29">
        <v>15990028</v>
      </c>
      <c r="B198" s="29">
        <v>7</v>
      </c>
      <c r="C198" s="29" t="s">
        <v>719</v>
      </c>
      <c r="D198" s="29" t="s">
        <v>719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9">
        <v>1200</v>
      </c>
      <c r="S198" s="29">
        <v>1200</v>
      </c>
      <c r="T198" s="1"/>
      <c r="U198" s="1"/>
      <c r="V198" s="1"/>
      <c r="W198" s="1"/>
      <c r="X198" s="1"/>
    </row>
    <row r="199" spans="1:24" ht="16.5" x14ac:dyDescent="0.15">
      <c r="A199" s="28">
        <v>15990029</v>
      </c>
      <c r="B199" s="28">
        <v>1</v>
      </c>
      <c r="C199" s="28" t="s">
        <v>731</v>
      </c>
      <c r="D199" s="28" t="s">
        <v>731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8">
        <v>200</v>
      </c>
      <c r="S199" s="28">
        <v>200</v>
      </c>
      <c r="T199" s="1"/>
      <c r="U199" s="1"/>
      <c r="V199" s="1"/>
      <c r="W199" s="1"/>
      <c r="X199" s="1"/>
    </row>
    <row r="200" spans="1:24" ht="16.5" x14ac:dyDescent="0.15">
      <c r="A200" s="28">
        <v>15990029</v>
      </c>
      <c r="B200" s="28">
        <v>2</v>
      </c>
      <c r="C200" s="28" t="s">
        <v>731</v>
      </c>
      <c r="D200" s="28" t="s">
        <v>731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8">
        <v>400</v>
      </c>
      <c r="S200" s="28">
        <v>400</v>
      </c>
      <c r="T200" s="1"/>
      <c r="U200" s="1"/>
      <c r="V200" s="1"/>
      <c r="W200" s="1"/>
      <c r="X200" s="1"/>
    </row>
    <row r="201" spans="1:24" ht="16.5" x14ac:dyDescent="0.15">
      <c r="A201" s="28">
        <v>15990029</v>
      </c>
      <c r="B201" s="28">
        <v>3</v>
      </c>
      <c r="C201" s="28" t="s">
        <v>731</v>
      </c>
      <c r="D201" s="28" t="s">
        <v>731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8">
        <v>600</v>
      </c>
      <c r="S201" s="28">
        <v>600</v>
      </c>
      <c r="T201" s="1"/>
      <c r="U201" s="1"/>
      <c r="V201" s="1"/>
      <c r="W201" s="1"/>
      <c r="X201" s="1"/>
    </row>
    <row r="202" spans="1:24" ht="16.5" x14ac:dyDescent="0.15">
      <c r="A202" s="28">
        <v>15990029</v>
      </c>
      <c r="B202" s="28">
        <v>4</v>
      </c>
      <c r="C202" s="28" t="s">
        <v>731</v>
      </c>
      <c r="D202" s="28" t="s">
        <v>731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8">
        <v>800</v>
      </c>
      <c r="S202" s="28">
        <v>800</v>
      </c>
      <c r="T202" s="1"/>
      <c r="U202" s="1"/>
      <c r="V202" s="1"/>
      <c r="W202" s="1"/>
      <c r="X202" s="1"/>
    </row>
    <row r="203" spans="1:24" ht="16.5" x14ac:dyDescent="0.15">
      <c r="A203" s="28">
        <v>15990029</v>
      </c>
      <c r="B203" s="28">
        <v>5</v>
      </c>
      <c r="C203" s="28" t="s">
        <v>731</v>
      </c>
      <c r="D203" s="28" t="s">
        <v>731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8">
        <v>1000</v>
      </c>
      <c r="S203" s="28">
        <v>1000</v>
      </c>
      <c r="T203" s="1"/>
      <c r="U203" s="1"/>
      <c r="V203" s="1"/>
      <c r="W203" s="1"/>
      <c r="X203" s="1"/>
    </row>
    <row r="204" spans="1:24" ht="16.5" x14ac:dyDescent="0.15">
      <c r="A204" s="28">
        <v>15990029</v>
      </c>
      <c r="B204" s="28">
        <v>6</v>
      </c>
      <c r="C204" s="28" t="s">
        <v>731</v>
      </c>
      <c r="D204" s="28" t="s">
        <v>731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8">
        <v>1200</v>
      </c>
      <c r="S204" s="28">
        <v>1200</v>
      </c>
      <c r="T204" s="1"/>
      <c r="U204" s="1"/>
      <c r="V204" s="1"/>
      <c r="W204" s="1"/>
      <c r="X204" s="1"/>
    </row>
    <row r="205" spans="1:24" ht="16.5" x14ac:dyDescent="0.15">
      <c r="A205" s="28">
        <v>15990029</v>
      </c>
      <c r="B205" s="28">
        <v>7</v>
      </c>
      <c r="C205" s="28" t="s">
        <v>731</v>
      </c>
      <c r="D205" s="28" t="s">
        <v>731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8">
        <v>1400</v>
      </c>
      <c r="S205" s="28">
        <v>1400</v>
      </c>
      <c r="T205" s="1"/>
      <c r="U205" s="1"/>
      <c r="V205" s="1"/>
      <c r="W205" s="1"/>
      <c r="X205" s="1"/>
    </row>
    <row r="206" spans="1:24" ht="16.5" x14ac:dyDescent="0.15">
      <c r="A206" s="29">
        <v>15990030</v>
      </c>
      <c r="B206" s="29">
        <v>1</v>
      </c>
      <c r="C206" s="29" t="s">
        <v>728</v>
      </c>
      <c r="D206" s="29" t="s">
        <v>728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9">
        <v>200</v>
      </c>
      <c r="S206" s="29">
        <v>200</v>
      </c>
      <c r="T206" s="1"/>
      <c r="U206" s="1"/>
      <c r="V206" s="1"/>
      <c r="W206" s="1"/>
      <c r="X206" s="1"/>
    </row>
    <row r="207" spans="1:24" ht="16.5" x14ac:dyDescent="0.15">
      <c r="A207" s="29">
        <v>15990030</v>
      </c>
      <c r="B207" s="29">
        <v>2</v>
      </c>
      <c r="C207" s="29" t="s">
        <v>728</v>
      </c>
      <c r="D207" s="29" t="s">
        <v>728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9">
        <v>400</v>
      </c>
      <c r="S207" s="29">
        <v>400</v>
      </c>
      <c r="T207" s="1"/>
      <c r="U207" s="1"/>
      <c r="V207" s="1"/>
      <c r="W207" s="1"/>
      <c r="X207" s="1"/>
    </row>
    <row r="208" spans="1:24" ht="16.5" x14ac:dyDescent="0.15">
      <c r="A208" s="29">
        <v>15990030</v>
      </c>
      <c r="B208" s="29">
        <v>3</v>
      </c>
      <c r="C208" s="29" t="s">
        <v>728</v>
      </c>
      <c r="D208" s="29" t="s">
        <v>728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9">
        <v>600</v>
      </c>
      <c r="S208" s="29">
        <v>600</v>
      </c>
      <c r="T208" s="1"/>
      <c r="U208" s="1"/>
      <c r="V208" s="1"/>
      <c r="W208" s="1"/>
      <c r="X208" s="1"/>
    </row>
    <row r="209" spans="1:24" ht="16.5" x14ac:dyDescent="0.15">
      <c r="A209" s="29">
        <v>15990030</v>
      </c>
      <c r="B209" s="29">
        <v>4</v>
      </c>
      <c r="C209" s="29" t="s">
        <v>728</v>
      </c>
      <c r="D209" s="29" t="s">
        <v>728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9">
        <v>800</v>
      </c>
      <c r="S209" s="29">
        <v>800</v>
      </c>
      <c r="T209" s="1"/>
      <c r="U209" s="1"/>
      <c r="V209" s="1"/>
      <c r="W209" s="1"/>
      <c r="X209" s="1"/>
    </row>
    <row r="210" spans="1:24" ht="16.5" x14ac:dyDescent="0.15">
      <c r="A210" s="29">
        <v>15990030</v>
      </c>
      <c r="B210" s="29">
        <v>5</v>
      </c>
      <c r="C210" s="29" t="s">
        <v>728</v>
      </c>
      <c r="D210" s="29" t="s">
        <v>728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9">
        <v>1000</v>
      </c>
      <c r="S210" s="29">
        <v>1000</v>
      </c>
      <c r="T210" s="1"/>
      <c r="U210" s="1"/>
      <c r="V210" s="1"/>
      <c r="W210" s="1"/>
      <c r="X210" s="1"/>
    </row>
    <row r="211" spans="1:24" ht="16.5" x14ac:dyDescent="0.15">
      <c r="A211" s="29">
        <v>15990030</v>
      </c>
      <c r="B211" s="29">
        <v>6</v>
      </c>
      <c r="C211" s="29" t="s">
        <v>728</v>
      </c>
      <c r="D211" s="29" t="s">
        <v>728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9">
        <v>1200</v>
      </c>
      <c r="S211" s="29">
        <v>1200</v>
      </c>
      <c r="T211" s="1"/>
      <c r="U211" s="1"/>
      <c r="V211" s="1"/>
      <c r="W211" s="1"/>
      <c r="X211" s="1"/>
    </row>
    <row r="212" spans="1:24" ht="16.5" x14ac:dyDescent="0.15">
      <c r="A212" s="29">
        <v>15990030</v>
      </c>
      <c r="B212" s="29">
        <v>7</v>
      </c>
      <c r="C212" s="29" t="s">
        <v>728</v>
      </c>
      <c r="D212" s="29" t="s">
        <v>728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9">
        <v>1400</v>
      </c>
      <c r="S212" s="29">
        <v>1400</v>
      </c>
      <c r="T212" s="1"/>
      <c r="U212" s="1"/>
      <c r="V212" s="1"/>
      <c r="W212" s="1"/>
      <c r="X212" s="1"/>
    </row>
    <row r="213" spans="1:24" ht="16.5" x14ac:dyDescent="0.15">
      <c r="A213" s="28">
        <v>15990031</v>
      </c>
      <c r="B213" s="28">
        <v>1</v>
      </c>
      <c r="C213" s="28" t="s">
        <v>734</v>
      </c>
      <c r="D213" s="28" t="s">
        <v>734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8">
        <v>200</v>
      </c>
      <c r="S213" s="28">
        <v>200</v>
      </c>
      <c r="T213" s="1"/>
      <c r="U213" s="1"/>
      <c r="V213" s="1"/>
      <c r="W213" s="1"/>
      <c r="X213" s="1"/>
    </row>
    <row r="214" spans="1:24" ht="16.5" x14ac:dyDescent="0.15">
      <c r="A214" s="28">
        <v>15990031</v>
      </c>
      <c r="B214" s="28">
        <v>2</v>
      </c>
      <c r="C214" s="28" t="s">
        <v>734</v>
      </c>
      <c r="D214" s="28" t="s">
        <v>734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8">
        <v>400</v>
      </c>
      <c r="S214" s="28">
        <v>400</v>
      </c>
      <c r="T214" s="1"/>
      <c r="U214" s="1"/>
      <c r="V214" s="1"/>
      <c r="W214" s="1"/>
      <c r="X214" s="1"/>
    </row>
    <row r="215" spans="1:24" ht="16.5" x14ac:dyDescent="0.15">
      <c r="A215" s="28">
        <v>15990031</v>
      </c>
      <c r="B215" s="28">
        <v>3</v>
      </c>
      <c r="C215" s="28" t="s">
        <v>734</v>
      </c>
      <c r="D215" s="28" t="s">
        <v>734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8">
        <v>600</v>
      </c>
      <c r="S215" s="28">
        <v>600</v>
      </c>
      <c r="T215" s="1"/>
      <c r="U215" s="1"/>
      <c r="V215" s="1"/>
      <c r="W215" s="1"/>
      <c r="X215" s="1"/>
    </row>
    <row r="216" spans="1:24" ht="16.5" x14ac:dyDescent="0.15">
      <c r="A216" s="28">
        <v>15990031</v>
      </c>
      <c r="B216" s="28">
        <v>4</v>
      </c>
      <c r="C216" s="28" t="s">
        <v>734</v>
      </c>
      <c r="D216" s="28" t="s">
        <v>734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8">
        <v>800</v>
      </c>
      <c r="S216" s="28">
        <v>800</v>
      </c>
      <c r="T216" s="1"/>
      <c r="U216" s="1"/>
      <c r="V216" s="1"/>
      <c r="W216" s="1"/>
      <c r="X216" s="1"/>
    </row>
    <row r="217" spans="1:24" ht="16.5" x14ac:dyDescent="0.15">
      <c r="A217" s="28">
        <v>15990031</v>
      </c>
      <c r="B217" s="28">
        <v>5</v>
      </c>
      <c r="C217" s="28" t="s">
        <v>734</v>
      </c>
      <c r="D217" s="28" t="s">
        <v>734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8">
        <v>1000</v>
      </c>
      <c r="S217" s="28">
        <v>1000</v>
      </c>
      <c r="T217" s="1"/>
      <c r="U217" s="1"/>
      <c r="V217" s="1"/>
      <c r="W217" s="1"/>
      <c r="X217" s="1"/>
    </row>
    <row r="218" spans="1:24" ht="16.5" x14ac:dyDescent="0.15">
      <c r="A218" s="28">
        <v>15990031</v>
      </c>
      <c r="B218" s="28">
        <v>6</v>
      </c>
      <c r="C218" s="28" t="s">
        <v>734</v>
      </c>
      <c r="D218" s="28" t="s">
        <v>734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8">
        <v>1200</v>
      </c>
      <c r="S218" s="28">
        <v>1200</v>
      </c>
      <c r="T218" s="1"/>
      <c r="U218" s="1"/>
      <c r="V218" s="1"/>
      <c r="W218" s="1"/>
      <c r="X218" s="1"/>
    </row>
    <row r="219" spans="1:24" ht="16.5" x14ac:dyDescent="0.15">
      <c r="A219" s="28">
        <v>15990031</v>
      </c>
      <c r="B219" s="28">
        <v>7</v>
      </c>
      <c r="C219" s="28" t="s">
        <v>734</v>
      </c>
      <c r="D219" s="28" t="s">
        <v>734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8">
        <v>1400</v>
      </c>
      <c r="S219" s="28">
        <v>1400</v>
      </c>
      <c r="T219" s="1"/>
      <c r="U219" s="1"/>
      <c r="V219" s="1"/>
      <c r="W219" s="1"/>
      <c r="X219" s="1"/>
    </row>
    <row r="220" spans="1:24" ht="16.5" x14ac:dyDescent="0.15">
      <c r="A220" s="29">
        <v>15990032</v>
      </c>
      <c r="B220" s="29">
        <v>1</v>
      </c>
      <c r="C220" s="29" t="s">
        <v>741</v>
      </c>
      <c r="D220" s="29" t="s">
        <v>741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9">
        <v>200</v>
      </c>
      <c r="S220" s="29">
        <v>200</v>
      </c>
      <c r="T220" s="1"/>
      <c r="U220" s="1"/>
      <c r="V220" s="1"/>
      <c r="W220" s="1"/>
      <c r="X220" s="1"/>
    </row>
    <row r="221" spans="1:24" ht="16.5" x14ac:dyDescent="0.15">
      <c r="A221" s="29">
        <v>15990032</v>
      </c>
      <c r="B221" s="29">
        <v>2</v>
      </c>
      <c r="C221" s="29" t="s">
        <v>741</v>
      </c>
      <c r="D221" s="29" t="s">
        <v>741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9">
        <v>400</v>
      </c>
      <c r="S221" s="29">
        <v>400</v>
      </c>
      <c r="T221" s="1"/>
      <c r="U221" s="1"/>
      <c r="V221" s="1"/>
      <c r="W221" s="1"/>
      <c r="X221" s="1"/>
    </row>
    <row r="222" spans="1:24" ht="16.5" x14ac:dyDescent="0.15">
      <c r="A222" s="29">
        <v>15990032</v>
      </c>
      <c r="B222" s="29">
        <v>3</v>
      </c>
      <c r="C222" s="29" t="s">
        <v>741</v>
      </c>
      <c r="D222" s="29" t="s">
        <v>741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9">
        <v>600</v>
      </c>
      <c r="S222" s="29">
        <v>600</v>
      </c>
      <c r="T222" s="1"/>
      <c r="U222" s="1"/>
      <c r="V222" s="1"/>
      <c r="W222" s="1"/>
      <c r="X222" s="1"/>
    </row>
    <row r="223" spans="1:24" ht="16.5" x14ac:dyDescent="0.15">
      <c r="A223" s="29">
        <v>15990032</v>
      </c>
      <c r="B223" s="29">
        <v>4</v>
      </c>
      <c r="C223" s="29" t="s">
        <v>741</v>
      </c>
      <c r="D223" s="29" t="s">
        <v>741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9">
        <v>800</v>
      </c>
      <c r="S223" s="29">
        <v>800</v>
      </c>
      <c r="T223" s="1"/>
      <c r="U223" s="1"/>
      <c r="V223" s="1"/>
      <c r="W223" s="1"/>
      <c r="X223" s="1"/>
    </row>
    <row r="224" spans="1:24" ht="16.5" x14ac:dyDescent="0.15">
      <c r="A224" s="29">
        <v>15990032</v>
      </c>
      <c r="B224" s="29">
        <v>5</v>
      </c>
      <c r="C224" s="29" t="s">
        <v>741</v>
      </c>
      <c r="D224" s="29" t="s">
        <v>741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9">
        <v>1000</v>
      </c>
      <c r="S224" s="29">
        <v>1000</v>
      </c>
      <c r="T224" s="1"/>
      <c r="U224" s="1"/>
      <c r="V224" s="1"/>
      <c r="W224" s="1"/>
      <c r="X224" s="1"/>
    </row>
    <row r="225" spans="1:24" ht="16.5" x14ac:dyDescent="0.15">
      <c r="A225" s="29">
        <v>15990032</v>
      </c>
      <c r="B225" s="29">
        <v>6</v>
      </c>
      <c r="C225" s="29" t="s">
        <v>741</v>
      </c>
      <c r="D225" s="29" t="s">
        <v>741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9">
        <v>1200</v>
      </c>
      <c r="S225" s="29">
        <v>1200</v>
      </c>
      <c r="T225" s="1"/>
      <c r="U225" s="1"/>
      <c r="V225" s="1"/>
      <c r="W225" s="1"/>
      <c r="X225" s="1"/>
    </row>
    <row r="226" spans="1:24" ht="16.5" x14ac:dyDescent="0.15">
      <c r="A226" s="29">
        <v>15990032</v>
      </c>
      <c r="B226" s="29">
        <v>7</v>
      </c>
      <c r="C226" s="29" t="s">
        <v>741</v>
      </c>
      <c r="D226" s="29" t="s">
        <v>741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9">
        <v>1400</v>
      </c>
      <c r="S226" s="29">
        <v>1400</v>
      </c>
      <c r="T226" s="1"/>
      <c r="U226" s="1"/>
      <c r="V226" s="1"/>
      <c r="W226" s="1"/>
      <c r="X226" s="1"/>
    </row>
    <row r="227" spans="1:24" ht="16.5" x14ac:dyDescent="0.15">
      <c r="A227" s="28">
        <v>15990033</v>
      </c>
      <c r="B227" s="28">
        <v>1</v>
      </c>
      <c r="C227" s="28" t="s">
        <v>732</v>
      </c>
      <c r="D227" s="28" t="s">
        <v>732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8">
        <v>100</v>
      </c>
      <c r="S227" s="28">
        <v>100</v>
      </c>
      <c r="T227" s="1"/>
      <c r="U227" s="1"/>
      <c r="V227" s="1"/>
      <c r="W227" s="1"/>
      <c r="X227" s="1"/>
    </row>
    <row r="228" spans="1:24" ht="16.5" x14ac:dyDescent="0.15">
      <c r="A228" s="28">
        <v>15990033</v>
      </c>
      <c r="B228" s="28">
        <v>2</v>
      </c>
      <c r="C228" s="28" t="s">
        <v>732</v>
      </c>
      <c r="D228" s="28" t="s">
        <v>732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8">
        <v>200</v>
      </c>
      <c r="S228" s="28">
        <v>200</v>
      </c>
      <c r="T228" s="1"/>
      <c r="U228" s="1"/>
      <c r="V228" s="1"/>
      <c r="W228" s="1"/>
      <c r="X228" s="1"/>
    </row>
    <row r="229" spans="1:24" ht="16.5" x14ac:dyDescent="0.15">
      <c r="A229" s="28">
        <v>15990033</v>
      </c>
      <c r="B229" s="28">
        <v>3</v>
      </c>
      <c r="C229" s="28" t="s">
        <v>732</v>
      </c>
      <c r="D229" s="28" t="s">
        <v>732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8">
        <v>400</v>
      </c>
      <c r="S229" s="28">
        <v>400</v>
      </c>
      <c r="T229" s="1"/>
      <c r="U229" s="1"/>
      <c r="V229" s="1"/>
      <c r="W229" s="1"/>
      <c r="X229" s="1"/>
    </row>
    <row r="230" spans="1:24" ht="16.5" x14ac:dyDescent="0.15">
      <c r="A230" s="28">
        <v>15990033</v>
      </c>
      <c r="B230" s="28">
        <v>4</v>
      </c>
      <c r="C230" s="28" t="s">
        <v>732</v>
      </c>
      <c r="D230" s="28" t="s">
        <v>732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8">
        <v>600</v>
      </c>
      <c r="S230" s="28">
        <v>600</v>
      </c>
      <c r="T230" s="1"/>
      <c r="U230" s="1"/>
      <c r="V230" s="1"/>
      <c r="W230" s="1"/>
      <c r="X230" s="1"/>
    </row>
    <row r="231" spans="1:24" ht="16.5" x14ac:dyDescent="0.15">
      <c r="A231" s="28">
        <v>15990033</v>
      </c>
      <c r="B231" s="28">
        <v>5</v>
      </c>
      <c r="C231" s="28" t="s">
        <v>732</v>
      </c>
      <c r="D231" s="28" t="s">
        <v>732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8">
        <v>800</v>
      </c>
      <c r="S231" s="28">
        <v>800</v>
      </c>
      <c r="T231" s="1"/>
      <c r="U231" s="1"/>
      <c r="V231" s="1"/>
      <c r="W231" s="1"/>
      <c r="X231" s="1"/>
    </row>
    <row r="232" spans="1:24" ht="16.5" x14ac:dyDescent="0.15">
      <c r="A232" s="28">
        <v>15990033</v>
      </c>
      <c r="B232" s="28">
        <v>6</v>
      </c>
      <c r="C232" s="28" t="s">
        <v>732</v>
      </c>
      <c r="D232" s="28" t="s">
        <v>732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8">
        <v>1000</v>
      </c>
      <c r="S232" s="28">
        <v>1000</v>
      </c>
      <c r="T232" s="1"/>
      <c r="U232" s="1"/>
      <c r="V232" s="1"/>
      <c r="W232" s="1"/>
      <c r="X232" s="1"/>
    </row>
    <row r="233" spans="1:24" ht="16.5" x14ac:dyDescent="0.15">
      <c r="A233" s="28">
        <v>15990033</v>
      </c>
      <c r="B233" s="28">
        <v>7</v>
      </c>
      <c r="C233" s="28" t="s">
        <v>732</v>
      </c>
      <c r="D233" s="28" t="s">
        <v>732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8">
        <v>1200</v>
      </c>
      <c r="S233" s="28">
        <v>1200</v>
      </c>
      <c r="T233" s="1"/>
      <c r="U233" s="1"/>
      <c r="V233" s="1"/>
      <c r="W233" s="1"/>
      <c r="X233" s="1"/>
    </row>
    <row r="234" spans="1:24" ht="16.5" x14ac:dyDescent="0.15">
      <c r="A234" s="29">
        <v>15990034</v>
      </c>
      <c r="B234" s="29">
        <v>1</v>
      </c>
      <c r="C234" s="29" t="s">
        <v>733</v>
      </c>
      <c r="D234" s="29" t="s">
        <v>733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9">
        <v>100</v>
      </c>
      <c r="S234" s="29">
        <v>100</v>
      </c>
      <c r="T234" s="1"/>
      <c r="U234" s="1"/>
      <c r="V234" s="1"/>
      <c r="W234" s="1"/>
      <c r="X234" s="1"/>
    </row>
    <row r="235" spans="1:24" ht="16.5" x14ac:dyDescent="0.15">
      <c r="A235" s="29">
        <v>15990034</v>
      </c>
      <c r="B235" s="29">
        <v>2</v>
      </c>
      <c r="C235" s="29" t="s">
        <v>733</v>
      </c>
      <c r="D235" s="29" t="s">
        <v>733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9">
        <v>200</v>
      </c>
      <c r="S235" s="29">
        <v>200</v>
      </c>
      <c r="T235" s="1"/>
      <c r="U235" s="1"/>
      <c r="V235" s="1"/>
      <c r="W235" s="1"/>
      <c r="X235" s="1"/>
    </row>
    <row r="236" spans="1:24" ht="16.5" x14ac:dyDescent="0.15">
      <c r="A236" s="29">
        <v>15990034</v>
      </c>
      <c r="B236" s="29">
        <v>3</v>
      </c>
      <c r="C236" s="29" t="s">
        <v>733</v>
      </c>
      <c r="D236" s="29" t="s">
        <v>733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9">
        <v>400</v>
      </c>
      <c r="S236" s="29">
        <v>400</v>
      </c>
      <c r="T236" s="1"/>
      <c r="U236" s="1"/>
      <c r="V236" s="1"/>
      <c r="W236" s="1"/>
      <c r="X236" s="1"/>
    </row>
    <row r="237" spans="1:24" ht="16.5" x14ac:dyDescent="0.15">
      <c r="A237" s="29">
        <v>15990034</v>
      </c>
      <c r="B237" s="29">
        <v>4</v>
      </c>
      <c r="C237" s="29" t="s">
        <v>733</v>
      </c>
      <c r="D237" s="29" t="s">
        <v>733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9">
        <v>600</v>
      </c>
      <c r="S237" s="29">
        <v>600</v>
      </c>
      <c r="T237" s="1"/>
      <c r="U237" s="1"/>
      <c r="V237" s="1"/>
      <c r="W237" s="1"/>
      <c r="X237" s="1"/>
    </row>
    <row r="238" spans="1:24" ht="16.5" x14ac:dyDescent="0.15">
      <c r="A238" s="29">
        <v>15990034</v>
      </c>
      <c r="B238" s="29">
        <v>5</v>
      </c>
      <c r="C238" s="29" t="s">
        <v>733</v>
      </c>
      <c r="D238" s="29" t="s">
        <v>733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9">
        <v>800</v>
      </c>
      <c r="S238" s="29">
        <v>800</v>
      </c>
      <c r="T238" s="1"/>
      <c r="U238" s="1"/>
      <c r="V238" s="1"/>
      <c r="W238" s="1"/>
      <c r="X238" s="1"/>
    </row>
    <row r="239" spans="1:24" ht="16.5" x14ac:dyDescent="0.15">
      <c r="A239" s="29">
        <v>15990034</v>
      </c>
      <c r="B239" s="29">
        <v>6</v>
      </c>
      <c r="C239" s="29" t="s">
        <v>733</v>
      </c>
      <c r="D239" s="29" t="s">
        <v>733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9">
        <v>1000</v>
      </c>
      <c r="S239" s="29">
        <v>1000</v>
      </c>
      <c r="T239" s="1"/>
      <c r="U239" s="1"/>
      <c r="V239" s="1"/>
      <c r="W239" s="1"/>
      <c r="X239" s="1"/>
    </row>
    <row r="240" spans="1:24" ht="16.5" x14ac:dyDescent="0.15">
      <c r="A240" s="29">
        <v>15990034</v>
      </c>
      <c r="B240" s="29">
        <v>7</v>
      </c>
      <c r="C240" s="29" t="s">
        <v>733</v>
      </c>
      <c r="D240" s="29" t="s">
        <v>733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9">
        <v>1200</v>
      </c>
      <c r="S240" s="29">
        <v>1200</v>
      </c>
      <c r="T240" s="1"/>
      <c r="U240" s="1"/>
      <c r="V240" s="1"/>
      <c r="W240" s="1"/>
      <c r="X240" s="1"/>
    </row>
    <row r="241" spans="1:24" ht="16.5" x14ac:dyDescent="0.15">
      <c r="A241" s="28">
        <v>15990035</v>
      </c>
      <c r="B241" s="28">
        <v>1</v>
      </c>
      <c r="C241" s="28" t="s">
        <v>729</v>
      </c>
      <c r="D241" s="28" t="s">
        <v>729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8">
        <v>100</v>
      </c>
      <c r="S241" s="28">
        <v>100</v>
      </c>
      <c r="T241" s="1"/>
      <c r="U241" s="1"/>
      <c r="V241" s="1"/>
      <c r="W241" s="1"/>
      <c r="X241" s="1"/>
    </row>
    <row r="242" spans="1:24" ht="16.5" x14ac:dyDescent="0.15">
      <c r="A242" s="28">
        <v>15990035</v>
      </c>
      <c r="B242" s="28">
        <v>2</v>
      </c>
      <c r="C242" s="28" t="s">
        <v>729</v>
      </c>
      <c r="D242" s="28" t="s">
        <v>729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8">
        <v>200</v>
      </c>
      <c r="S242" s="28">
        <v>200</v>
      </c>
      <c r="T242" s="1"/>
      <c r="U242" s="1"/>
      <c r="V242" s="1"/>
      <c r="W242" s="1"/>
      <c r="X242" s="1"/>
    </row>
    <row r="243" spans="1:24" ht="16.5" x14ac:dyDescent="0.15">
      <c r="A243" s="28">
        <v>15990035</v>
      </c>
      <c r="B243" s="28">
        <v>3</v>
      </c>
      <c r="C243" s="28" t="s">
        <v>729</v>
      </c>
      <c r="D243" s="28" t="s">
        <v>729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8">
        <v>400</v>
      </c>
      <c r="S243" s="28">
        <v>400</v>
      </c>
      <c r="T243" s="1"/>
      <c r="U243" s="1"/>
      <c r="V243" s="1"/>
      <c r="W243" s="1"/>
      <c r="X243" s="1"/>
    </row>
    <row r="244" spans="1:24" ht="16.5" x14ac:dyDescent="0.15">
      <c r="A244" s="28">
        <v>15990035</v>
      </c>
      <c r="B244" s="28">
        <v>4</v>
      </c>
      <c r="C244" s="28" t="s">
        <v>729</v>
      </c>
      <c r="D244" s="28" t="s">
        <v>729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8">
        <v>600</v>
      </c>
      <c r="S244" s="28">
        <v>600</v>
      </c>
      <c r="T244" s="1"/>
      <c r="U244" s="1"/>
      <c r="V244" s="1"/>
      <c r="W244" s="1"/>
      <c r="X244" s="1"/>
    </row>
    <row r="245" spans="1:24" ht="16.5" x14ac:dyDescent="0.15">
      <c r="A245" s="28">
        <v>15990035</v>
      </c>
      <c r="B245" s="28">
        <v>5</v>
      </c>
      <c r="C245" s="28" t="s">
        <v>729</v>
      </c>
      <c r="D245" s="28" t="s">
        <v>729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8">
        <v>800</v>
      </c>
      <c r="S245" s="28">
        <v>800</v>
      </c>
      <c r="T245" s="1"/>
      <c r="U245" s="1"/>
      <c r="V245" s="1"/>
      <c r="W245" s="1"/>
      <c r="X245" s="1"/>
    </row>
    <row r="246" spans="1:24" ht="16.5" x14ac:dyDescent="0.15">
      <c r="A246" s="28">
        <v>15990035</v>
      </c>
      <c r="B246" s="28">
        <v>6</v>
      </c>
      <c r="C246" s="28" t="s">
        <v>729</v>
      </c>
      <c r="D246" s="28" t="s">
        <v>729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8">
        <v>1000</v>
      </c>
      <c r="S246" s="28">
        <v>1000</v>
      </c>
      <c r="T246" s="1"/>
      <c r="U246" s="1"/>
      <c r="V246" s="1"/>
      <c r="W246" s="1"/>
      <c r="X246" s="1"/>
    </row>
    <row r="247" spans="1:24" ht="16.5" x14ac:dyDescent="0.15">
      <c r="A247" s="28">
        <v>15990035</v>
      </c>
      <c r="B247" s="28">
        <v>7</v>
      </c>
      <c r="C247" s="28" t="s">
        <v>729</v>
      </c>
      <c r="D247" s="28" t="s">
        <v>729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8">
        <v>1200</v>
      </c>
      <c r="S247" s="28">
        <v>1200</v>
      </c>
      <c r="T247" s="1"/>
      <c r="U247" s="1"/>
      <c r="V247" s="1"/>
      <c r="W247" s="1"/>
      <c r="X247" s="1"/>
    </row>
    <row r="248" spans="1:24" ht="16.5" x14ac:dyDescent="0.15">
      <c r="A248" s="29">
        <v>15990036</v>
      </c>
      <c r="B248" s="29">
        <v>1</v>
      </c>
      <c r="C248" s="29" t="s">
        <v>730</v>
      </c>
      <c r="D248" s="29" t="s">
        <v>730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9">
        <v>100</v>
      </c>
      <c r="S248" s="29">
        <v>100</v>
      </c>
      <c r="T248" s="1"/>
      <c r="U248" s="1"/>
      <c r="V248" s="1"/>
      <c r="W248" s="1"/>
      <c r="X248" s="1"/>
    </row>
    <row r="249" spans="1:24" ht="16.5" x14ac:dyDescent="0.15">
      <c r="A249" s="29">
        <v>15990036</v>
      </c>
      <c r="B249" s="29">
        <v>2</v>
      </c>
      <c r="C249" s="29" t="s">
        <v>730</v>
      </c>
      <c r="D249" s="29" t="s">
        <v>730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9">
        <v>200</v>
      </c>
      <c r="S249" s="29">
        <v>200</v>
      </c>
      <c r="T249" s="1"/>
      <c r="U249" s="1"/>
      <c r="V249" s="1"/>
      <c r="W249" s="1"/>
      <c r="X249" s="1"/>
    </row>
    <row r="250" spans="1:24" ht="16.5" x14ac:dyDescent="0.15">
      <c r="A250" s="29">
        <v>15990036</v>
      </c>
      <c r="B250" s="29">
        <v>3</v>
      </c>
      <c r="C250" s="29" t="s">
        <v>730</v>
      </c>
      <c r="D250" s="29" t="s">
        <v>730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9">
        <v>400</v>
      </c>
      <c r="S250" s="29">
        <v>400</v>
      </c>
      <c r="T250" s="1"/>
      <c r="U250" s="1"/>
      <c r="V250" s="1"/>
      <c r="W250" s="1"/>
      <c r="X250" s="1"/>
    </row>
    <row r="251" spans="1:24" ht="16.5" x14ac:dyDescent="0.15">
      <c r="A251" s="29">
        <v>15990036</v>
      </c>
      <c r="B251" s="29">
        <v>4</v>
      </c>
      <c r="C251" s="29" t="s">
        <v>730</v>
      </c>
      <c r="D251" s="29" t="s">
        <v>730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9">
        <v>600</v>
      </c>
      <c r="S251" s="29">
        <v>600</v>
      </c>
      <c r="T251" s="1"/>
      <c r="U251" s="1"/>
      <c r="V251" s="1"/>
      <c r="W251" s="1"/>
      <c r="X251" s="1"/>
    </row>
    <row r="252" spans="1:24" ht="16.5" x14ac:dyDescent="0.15">
      <c r="A252" s="29">
        <v>15990036</v>
      </c>
      <c r="B252" s="29">
        <v>5</v>
      </c>
      <c r="C252" s="29" t="s">
        <v>730</v>
      </c>
      <c r="D252" s="29" t="s">
        <v>730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9">
        <v>800</v>
      </c>
      <c r="S252" s="29">
        <v>800</v>
      </c>
      <c r="T252" s="1"/>
      <c r="U252" s="1"/>
      <c r="V252" s="1"/>
      <c r="W252" s="1"/>
      <c r="X252" s="1"/>
    </row>
    <row r="253" spans="1:24" ht="16.5" x14ac:dyDescent="0.15">
      <c r="A253" s="29">
        <v>15990036</v>
      </c>
      <c r="B253" s="29">
        <v>6</v>
      </c>
      <c r="C253" s="29" t="s">
        <v>730</v>
      </c>
      <c r="D253" s="29" t="s">
        <v>730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9">
        <v>1000</v>
      </c>
      <c r="S253" s="29">
        <v>1000</v>
      </c>
      <c r="T253" s="1"/>
      <c r="U253" s="1"/>
      <c r="V253" s="1"/>
      <c r="W253" s="1"/>
      <c r="X253" s="1"/>
    </row>
    <row r="254" spans="1:24" ht="16.5" x14ac:dyDescent="0.15">
      <c r="A254" s="29">
        <v>15990036</v>
      </c>
      <c r="B254" s="29">
        <v>7</v>
      </c>
      <c r="C254" s="29" t="s">
        <v>730</v>
      </c>
      <c r="D254" s="29" t="s">
        <v>730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9">
        <v>1200</v>
      </c>
      <c r="S254" s="29">
        <v>1200</v>
      </c>
      <c r="T254" s="1"/>
      <c r="U254" s="1"/>
      <c r="V254" s="1"/>
      <c r="W254" s="1"/>
      <c r="X254" s="1"/>
    </row>
    <row r="255" spans="1:24" ht="16.5" x14ac:dyDescent="0.15">
      <c r="A255" s="28">
        <v>15990037</v>
      </c>
      <c r="B255" s="28">
        <v>1</v>
      </c>
      <c r="C255" s="28" t="s">
        <v>737</v>
      </c>
      <c r="D255" s="28" t="s">
        <v>737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8">
        <v>100</v>
      </c>
      <c r="S255" s="28">
        <v>100</v>
      </c>
      <c r="T255" s="1"/>
      <c r="U255" s="1"/>
      <c r="V255" s="1"/>
      <c r="W255" s="1"/>
      <c r="X255" s="1"/>
    </row>
    <row r="256" spans="1:24" ht="16.5" x14ac:dyDescent="0.15">
      <c r="A256" s="28">
        <v>15990037</v>
      </c>
      <c r="B256" s="28">
        <v>2</v>
      </c>
      <c r="C256" s="28" t="s">
        <v>737</v>
      </c>
      <c r="D256" s="28" t="s">
        <v>737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8">
        <v>200</v>
      </c>
      <c r="S256" s="28">
        <v>200</v>
      </c>
      <c r="T256" s="1"/>
      <c r="U256" s="1"/>
      <c r="V256" s="1"/>
      <c r="W256" s="1"/>
      <c r="X256" s="1"/>
    </row>
    <row r="257" spans="1:24" ht="16.5" x14ac:dyDescent="0.15">
      <c r="A257" s="28">
        <v>15990037</v>
      </c>
      <c r="B257" s="28">
        <v>3</v>
      </c>
      <c r="C257" s="28" t="s">
        <v>737</v>
      </c>
      <c r="D257" s="28" t="s">
        <v>737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8">
        <v>400</v>
      </c>
      <c r="S257" s="28">
        <v>400</v>
      </c>
      <c r="T257" s="1"/>
      <c r="U257" s="1"/>
      <c r="V257" s="1"/>
      <c r="W257" s="1"/>
      <c r="X257" s="1"/>
    </row>
    <row r="258" spans="1:24" ht="16.5" x14ac:dyDescent="0.15">
      <c r="A258" s="28">
        <v>15990037</v>
      </c>
      <c r="B258" s="28">
        <v>4</v>
      </c>
      <c r="C258" s="28" t="s">
        <v>737</v>
      </c>
      <c r="D258" s="28" t="s">
        <v>737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8">
        <v>600</v>
      </c>
      <c r="S258" s="28">
        <v>600</v>
      </c>
      <c r="T258" s="1"/>
      <c r="U258" s="1"/>
      <c r="V258" s="1"/>
      <c r="W258" s="1"/>
      <c r="X258" s="1"/>
    </row>
    <row r="259" spans="1:24" ht="16.5" x14ac:dyDescent="0.15">
      <c r="A259" s="28">
        <v>15990037</v>
      </c>
      <c r="B259" s="28">
        <v>5</v>
      </c>
      <c r="C259" s="28" t="s">
        <v>737</v>
      </c>
      <c r="D259" s="28" t="s">
        <v>737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8">
        <v>800</v>
      </c>
      <c r="S259" s="28">
        <v>800</v>
      </c>
      <c r="T259" s="1"/>
      <c r="U259" s="1"/>
      <c r="V259" s="1"/>
      <c r="W259" s="1"/>
      <c r="X259" s="1"/>
    </row>
    <row r="260" spans="1:24" ht="16.5" x14ac:dyDescent="0.15">
      <c r="A260" s="28">
        <v>15990037</v>
      </c>
      <c r="B260" s="28">
        <v>6</v>
      </c>
      <c r="C260" s="28" t="s">
        <v>737</v>
      </c>
      <c r="D260" s="28" t="s">
        <v>737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8">
        <v>1000</v>
      </c>
      <c r="S260" s="28">
        <v>1000</v>
      </c>
      <c r="T260" s="1"/>
      <c r="U260" s="1"/>
      <c r="V260" s="1"/>
      <c r="W260" s="1"/>
      <c r="X260" s="1"/>
    </row>
    <row r="261" spans="1:24" ht="16.5" x14ac:dyDescent="0.15">
      <c r="A261" s="28">
        <v>15990037</v>
      </c>
      <c r="B261" s="28">
        <v>7</v>
      </c>
      <c r="C261" s="28" t="s">
        <v>737</v>
      </c>
      <c r="D261" s="28" t="s">
        <v>737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8">
        <v>1200</v>
      </c>
      <c r="S261" s="28">
        <v>1200</v>
      </c>
      <c r="T261" s="1"/>
      <c r="U261" s="1"/>
      <c r="V261" s="1"/>
      <c r="W261" s="1"/>
      <c r="X261" s="1"/>
    </row>
    <row r="262" spans="1:24" ht="16.5" x14ac:dyDescent="0.15">
      <c r="A262" s="29">
        <v>15990038</v>
      </c>
      <c r="B262" s="29">
        <v>1</v>
      </c>
      <c r="C262" s="29" t="s">
        <v>739</v>
      </c>
      <c r="D262" s="29" t="s">
        <v>739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9">
        <v>100</v>
      </c>
      <c r="S262" s="29">
        <v>100</v>
      </c>
      <c r="T262" s="1"/>
      <c r="U262" s="1"/>
      <c r="V262" s="1"/>
      <c r="W262" s="1"/>
      <c r="X262" s="1"/>
    </row>
    <row r="263" spans="1:24" ht="16.5" x14ac:dyDescent="0.15">
      <c r="A263" s="29">
        <v>15990038</v>
      </c>
      <c r="B263" s="29">
        <v>2</v>
      </c>
      <c r="C263" s="29" t="s">
        <v>739</v>
      </c>
      <c r="D263" s="29" t="s">
        <v>739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9">
        <v>200</v>
      </c>
      <c r="S263" s="29">
        <v>200</v>
      </c>
      <c r="T263" s="1"/>
      <c r="U263" s="1"/>
      <c r="V263" s="1"/>
      <c r="W263" s="1"/>
      <c r="X263" s="1"/>
    </row>
    <row r="264" spans="1:24" ht="16.5" x14ac:dyDescent="0.15">
      <c r="A264" s="29">
        <v>15990038</v>
      </c>
      <c r="B264" s="29">
        <v>3</v>
      </c>
      <c r="C264" s="29" t="s">
        <v>739</v>
      </c>
      <c r="D264" s="29" t="s">
        <v>739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9">
        <v>400</v>
      </c>
      <c r="S264" s="29">
        <v>400</v>
      </c>
      <c r="T264" s="1"/>
      <c r="U264" s="1"/>
      <c r="V264" s="1"/>
      <c r="W264" s="1"/>
      <c r="X264" s="1"/>
    </row>
    <row r="265" spans="1:24" ht="16.5" x14ac:dyDescent="0.15">
      <c r="A265" s="29">
        <v>15990038</v>
      </c>
      <c r="B265" s="29">
        <v>4</v>
      </c>
      <c r="C265" s="29" t="s">
        <v>739</v>
      </c>
      <c r="D265" s="29" t="s">
        <v>739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9">
        <v>600</v>
      </c>
      <c r="S265" s="29">
        <v>600</v>
      </c>
      <c r="T265" s="1"/>
      <c r="U265" s="1"/>
      <c r="V265" s="1"/>
      <c r="W265" s="1"/>
      <c r="X265" s="1"/>
    </row>
    <row r="266" spans="1:24" ht="16.5" x14ac:dyDescent="0.15">
      <c r="A266" s="29">
        <v>15990038</v>
      </c>
      <c r="B266" s="29">
        <v>5</v>
      </c>
      <c r="C266" s="29" t="s">
        <v>739</v>
      </c>
      <c r="D266" s="29" t="s">
        <v>739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9">
        <v>800</v>
      </c>
      <c r="S266" s="29">
        <v>800</v>
      </c>
      <c r="T266" s="1"/>
      <c r="U266" s="1"/>
      <c r="V266" s="1"/>
      <c r="W266" s="1"/>
      <c r="X266" s="1"/>
    </row>
    <row r="267" spans="1:24" ht="16.5" x14ac:dyDescent="0.15">
      <c r="A267" s="29">
        <v>15990038</v>
      </c>
      <c r="B267" s="29">
        <v>6</v>
      </c>
      <c r="C267" s="29" t="s">
        <v>739</v>
      </c>
      <c r="D267" s="29" t="s">
        <v>739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9">
        <v>1000</v>
      </c>
      <c r="S267" s="29">
        <v>1000</v>
      </c>
      <c r="T267" s="1"/>
      <c r="U267" s="1"/>
      <c r="V267" s="1"/>
      <c r="W267" s="1"/>
      <c r="X267" s="1"/>
    </row>
    <row r="268" spans="1:24" ht="16.5" x14ac:dyDescent="0.15">
      <c r="A268" s="29">
        <v>15990038</v>
      </c>
      <c r="B268" s="29">
        <v>7</v>
      </c>
      <c r="C268" s="29" t="s">
        <v>739</v>
      </c>
      <c r="D268" s="29" t="s">
        <v>739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9">
        <v>1200</v>
      </c>
      <c r="S268" s="29">
        <v>1200</v>
      </c>
      <c r="T268" s="1"/>
      <c r="U268" s="1"/>
      <c r="V268" s="1"/>
      <c r="W268" s="1"/>
      <c r="X268" s="1"/>
    </row>
    <row r="269" spans="1:24" ht="16.5" x14ac:dyDescent="0.15">
      <c r="A269" s="28">
        <v>15990039</v>
      </c>
      <c r="B269" s="28">
        <v>1</v>
      </c>
      <c r="C269" s="28" t="s">
        <v>742</v>
      </c>
      <c r="D269" s="28" t="s">
        <v>742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8">
        <v>100</v>
      </c>
      <c r="S269" s="28">
        <v>100</v>
      </c>
      <c r="T269" s="1"/>
      <c r="U269" s="1"/>
      <c r="V269" s="1"/>
      <c r="W269" s="1"/>
      <c r="X269" s="1"/>
    </row>
    <row r="270" spans="1:24" ht="16.5" x14ac:dyDescent="0.15">
      <c r="A270" s="28">
        <v>15990039</v>
      </c>
      <c r="B270" s="28">
        <v>2</v>
      </c>
      <c r="C270" s="28" t="s">
        <v>742</v>
      </c>
      <c r="D270" s="28" t="s">
        <v>742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8">
        <v>200</v>
      </c>
      <c r="S270" s="28">
        <v>200</v>
      </c>
      <c r="T270" s="1"/>
      <c r="U270" s="1"/>
      <c r="V270" s="1"/>
      <c r="W270" s="1"/>
      <c r="X270" s="1"/>
    </row>
    <row r="271" spans="1:24" ht="16.5" x14ac:dyDescent="0.15">
      <c r="A271" s="28">
        <v>15990039</v>
      </c>
      <c r="B271" s="28">
        <v>3</v>
      </c>
      <c r="C271" s="28" t="s">
        <v>742</v>
      </c>
      <c r="D271" s="28" t="s">
        <v>742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8">
        <v>400</v>
      </c>
      <c r="S271" s="28">
        <v>400</v>
      </c>
      <c r="T271" s="1"/>
      <c r="U271" s="1"/>
      <c r="V271" s="1"/>
      <c r="W271" s="1"/>
      <c r="X271" s="1"/>
    </row>
    <row r="272" spans="1:24" ht="16.5" x14ac:dyDescent="0.15">
      <c r="A272" s="28">
        <v>15990039</v>
      </c>
      <c r="B272" s="28">
        <v>4</v>
      </c>
      <c r="C272" s="28" t="s">
        <v>742</v>
      </c>
      <c r="D272" s="28" t="s">
        <v>742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8">
        <v>600</v>
      </c>
      <c r="S272" s="28">
        <v>600</v>
      </c>
      <c r="T272" s="1"/>
      <c r="U272" s="1"/>
      <c r="V272" s="1"/>
      <c r="W272" s="1"/>
      <c r="X272" s="1"/>
    </row>
    <row r="273" spans="1:24" ht="16.5" x14ac:dyDescent="0.15">
      <c r="A273" s="28">
        <v>15990039</v>
      </c>
      <c r="B273" s="28">
        <v>5</v>
      </c>
      <c r="C273" s="28" t="s">
        <v>742</v>
      </c>
      <c r="D273" s="28" t="s">
        <v>742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8">
        <v>800</v>
      </c>
      <c r="S273" s="28">
        <v>800</v>
      </c>
      <c r="T273" s="1"/>
      <c r="U273" s="1"/>
      <c r="V273" s="1"/>
      <c r="W273" s="1"/>
      <c r="X273" s="1"/>
    </row>
    <row r="274" spans="1:24" ht="16.5" x14ac:dyDescent="0.15">
      <c r="A274" s="28">
        <v>15990039</v>
      </c>
      <c r="B274" s="28">
        <v>6</v>
      </c>
      <c r="C274" s="28" t="s">
        <v>742</v>
      </c>
      <c r="D274" s="28" t="s">
        <v>742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8">
        <v>1000</v>
      </c>
      <c r="S274" s="28">
        <v>1000</v>
      </c>
      <c r="T274" s="1"/>
      <c r="U274" s="1"/>
      <c r="V274" s="1"/>
      <c r="W274" s="1"/>
      <c r="X274" s="1"/>
    </row>
    <row r="275" spans="1:24" ht="16.5" x14ac:dyDescent="0.15">
      <c r="A275" s="28">
        <v>15990039</v>
      </c>
      <c r="B275" s="28">
        <v>7</v>
      </c>
      <c r="C275" s="28" t="s">
        <v>742</v>
      </c>
      <c r="D275" s="28" t="s">
        <v>742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8">
        <v>1200</v>
      </c>
      <c r="S275" s="28">
        <v>1200</v>
      </c>
      <c r="T275" s="1"/>
      <c r="U275" s="1"/>
      <c r="V275" s="1"/>
      <c r="W275" s="1"/>
      <c r="X275" s="1"/>
    </row>
    <row r="276" spans="1:24" ht="16.5" x14ac:dyDescent="0.15">
      <c r="A276" s="29">
        <v>15990040</v>
      </c>
      <c r="B276" s="29">
        <v>1</v>
      </c>
      <c r="C276" s="29" t="s">
        <v>743</v>
      </c>
      <c r="D276" s="29" t="s">
        <v>743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9">
        <v>100</v>
      </c>
      <c r="S276" s="29">
        <v>100</v>
      </c>
      <c r="T276" s="1"/>
      <c r="U276" s="1"/>
      <c r="V276" s="1"/>
      <c r="W276" s="1"/>
      <c r="X276" s="1"/>
    </row>
    <row r="277" spans="1:24" ht="16.5" x14ac:dyDescent="0.15">
      <c r="A277" s="29">
        <v>15990040</v>
      </c>
      <c r="B277" s="29">
        <v>2</v>
      </c>
      <c r="C277" s="29" t="s">
        <v>743</v>
      </c>
      <c r="D277" s="29" t="s">
        <v>743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9">
        <v>200</v>
      </c>
      <c r="S277" s="29">
        <v>200</v>
      </c>
      <c r="T277" s="1"/>
      <c r="U277" s="1"/>
      <c r="V277" s="1"/>
      <c r="W277" s="1"/>
      <c r="X277" s="1"/>
    </row>
    <row r="278" spans="1:24" ht="16.5" x14ac:dyDescent="0.15">
      <c r="A278" s="29">
        <v>15990040</v>
      </c>
      <c r="B278" s="29">
        <v>3</v>
      </c>
      <c r="C278" s="29" t="s">
        <v>743</v>
      </c>
      <c r="D278" s="29" t="s">
        <v>743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9">
        <v>400</v>
      </c>
      <c r="S278" s="29">
        <v>400</v>
      </c>
      <c r="T278" s="1"/>
      <c r="U278" s="1"/>
      <c r="V278" s="1"/>
      <c r="W278" s="1"/>
      <c r="X278" s="1"/>
    </row>
    <row r="279" spans="1:24" ht="16.5" x14ac:dyDescent="0.15">
      <c r="A279" s="29">
        <v>15990040</v>
      </c>
      <c r="B279" s="29">
        <v>4</v>
      </c>
      <c r="C279" s="29" t="s">
        <v>743</v>
      </c>
      <c r="D279" s="29" t="s">
        <v>743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9">
        <v>600</v>
      </c>
      <c r="S279" s="29">
        <v>600</v>
      </c>
      <c r="T279" s="1"/>
      <c r="U279" s="1"/>
      <c r="V279" s="1"/>
      <c r="W279" s="1"/>
      <c r="X279" s="1"/>
    </row>
    <row r="280" spans="1:24" ht="16.5" x14ac:dyDescent="0.15">
      <c r="A280" s="29">
        <v>15990040</v>
      </c>
      <c r="B280" s="29">
        <v>5</v>
      </c>
      <c r="C280" s="29" t="s">
        <v>743</v>
      </c>
      <c r="D280" s="29" t="s">
        <v>743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9">
        <v>800</v>
      </c>
      <c r="S280" s="29">
        <v>800</v>
      </c>
      <c r="T280" s="1"/>
      <c r="U280" s="1"/>
      <c r="V280" s="1"/>
      <c r="W280" s="1"/>
      <c r="X280" s="1"/>
    </row>
    <row r="281" spans="1:24" ht="16.5" x14ac:dyDescent="0.15">
      <c r="A281" s="29">
        <v>15990040</v>
      </c>
      <c r="B281" s="29">
        <v>6</v>
      </c>
      <c r="C281" s="29" t="s">
        <v>743</v>
      </c>
      <c r="D281" s="29" t="s">
        <v>743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9">
        <v>1000</v>
      </c>
      <c r="S281" s="29">
        <v>1000</v>
      </c>
      <c r="T281" s="1"/>
      <c r="U281" s="1"/>
      <c r="V281" s="1"/>
      <c r="W281" s="1"/>
      <c r="X281" s="1"/>
    </row>
    <row r="282" spans="1:24" ht="16.5" x14ac:dyDescent="0.15">
      <c r="A282" s="29">
        <v>15990040</v>
      </c>
      <c r="B282" s="29">
        <v>7</v>
      </c>
      <c r="C282" s="29" t="s">
        <v>743</v>
      </c>
      <c r="D282" s="29" t="s">
        <v>743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9">
        <v>1200</v>
      </c>
      <c r="S282" s="29">
        <v>1200</v>
      </c>
      <c r="T282" s="1"/>
      <c r="U282" s="1"/>
      <c r="V282" s="1"/>
      <c r="W282" s="1"/>
      <c r="X282" s="1"/>
    </row>
    <row r="283" spans="1:24" ht="16.5" x14ac:dyDescent="0.15">
      <c r="A283" s="28">
        <v>15990041</v>
      </c>
      <c r="B283" s="28">
        <v>1</v>
      </c>
      <c r="C283" s="28" t="s">
        <v>1232</v>
      </c>
      <c r="D283" s="28" t="s">
        <v>1232</v>
      </c>
      <c r="E283" s="1"/>
      <c r="F283" s="1" t="s">
        <v>1233</v>
      </c>
      <c r="G283" s="1">
        <v>100</v>
      </c>
      <c r="H283" s="1">
        <v>100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>
        <v>1</v>
      </c>
    </row>
    <row r="284" spans="1:24" ht="16.5" x14ac:dyDescent="0.15">
      <c r="A284" s="28">
        <v>15990041</v>
      </c>
      <c r="B284" s="28">
        <v>2</v>
      </c>
      <c r="C284" s="28" t="s">
        <v>1232</v>
      </c>
      <c r="D284" s="28" t="s">
        <v>1232</v>
      </c>
      <c r="E284" s="1"/>
      <c r="F284" s="1" t="s">
        <v>1233</v>
      </c>
      <c r="G284" s="1">
        <v>200</v>
      </c>
      <c r="H284" s="1">
        <v>200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>
        <v>1</v>
      </c>
    </row>
    <row r="285" spans="1:24" ht="16.5" x14ac:dyDescent="0.15">
      <c r="A285" s="28">
        <v>15990041</v>
      </c>
      <c r="B285" s="28">
        <v>3</v>
      </c>
      <c r="C285" s="28" t="s">
        <v>1232</v>
      </c>
      <c r="D285" s="28" t="s">
        <v>1232</v>
      </c>
      <c r="E285" s="1"/>
      <c r="F285" s="1" t="s">
        <v>1233</v>
      </c>
      <c r="G285" s="1">
        <v>400</v>
      </c>
      <c r="H285" s="1">
        <v>400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>
        <v>1</v>
      </c>
    </row>
    <row r="286" spans="1:24" ht="16.5" x14ac:dyDescent="0.15">
      <c r="A286" s="28">
        <v>15990041</v>
      </c>
      <c r="B286" s="28">
        <v>4</v>
      </c>
      <c r="C286" s="28" t="s">
        <v>1232</v>
      </c>
      <c r="D286" s="28" t="s">
        <v>1232</v>
      </c>
      <c r="E286" s="1"/>
      <c r="F286" s="1" t="s">
        <v>1233</v>
      </c>
      <c r="G286" s="1">
        <v>600</v>
      </c>
      <c r="H286" s="1">
        <v>600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>
        <v>1</v>
      </c>
    </row>
    <row r="287" spans="1:24" ht="16.5" x14ac:dyDescent="0.15">
      <c r="A287" s="28">
        <v>15990041</v>
      </c>
      <c r="B287" s="28">
        <v>5</v>
      </c>
      <c r="C287" s="28" t="s">
        <v>1232</v>
      </c>
      <c r="D287" s="28" t="s">
        <v>1232</v>
      </c>
      <c r="E287" s="1"/>
      <c r="F287" s="1" t="s">
        <v>1233</v>
      </c>
      <c r="G287" s="1">
        <v>800</v>
      </c>
      <c r="H287" s="1">
        <v>800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>
        <v>1</v>
      </c>
    </row>
    <row r="288" spans="1:24" ht="16.5" x14ac:dyDescent="0.15">
      <c r="A288" s="28">
        <v>15990041</v>
      </c>
      <c r="B288" s="28">
        <v>6</v>
      </c>
      <c r="C288" s="28" t="s">
        <v>1232</v>
      </c>
      <c r="D288" s="28" t="s">
        <v>1232</v>
      </c>
      <c r="E288" s="1"/>
      <c r="F288" s="1" t="s">
        <v>1233</v>
      </c>
      <c r="G288" s="1">
        <v>1000</v>
      </c>
      <c r="H288" s="1">
        <v>1000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>
        <v>1</v>
      </c>
    </row>
    <row r="289" spans="1:24" ht="16.5" x14ac:dyDescent="0.15">
      <c r="A289" s="28">
        <v>15990041</v>
      </c>
      <c r="B289" s="28">
        <v>7</v>
      </c>
      <c r="C289" s="28" t="s">
        <v>1232</v>
      </c>
      <c r="D289" s="28" t="s">
        <v>1232</v>
      </c>
      <c r="E289" s="1"/>
      <c r="F289" s="1" t="s">
        <v>1233</v>
      </c>
      <c r="G289" s="1">
        <v>1200</v>
      </c>
      <c r="H289" s="1">
        <v>1200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>
        <v>1</v>
      </c>
    </row>
    <row r="290" spans="1:24" ht="16.5" x14ac:dyDescent="0.15">
      <c r="A290" s="29">
        <v>15990042</v>
      </c>
      <c r="B290" s="29">
        <v>1</v>
      </c>
      <c r="C290" s="29" t="s">
        <v>189</v>
      </c>
      <c r="D290" s="29" t="s">
        <v>189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9">
        <v>500</v>
      </c>
      <c r="S290" s="29">
        <v>500</v>
      </c>
      <c r="T290" s="1"/>
      <c r="U290" s="1"/>
      <c r="V290" s="1"/>
      <c r="W290" s="1"/>
      <c r="X290" s="1"/>
    </row>
    <row r="291" spans="1:24" ht="16.5" x14ac:dyDescent="0.15">
      <c r="A291" s="29">
        <v>15990042</v>
      </c>
      <c r="B291" s="29">
        <v>2</v>
      </c>
      <c r="C291" s="29" t="s">
        <v>189</v>
      </c>
      <c r="D291" s="29" t="s">
        <v>189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9">
        <v>1000</v>
      </c>
      <c r="S291" s="29">
        <v>1000</v>
      </c>
      <c r="T291" s="1"/>
      <c r="U291" s="1"/>
      <c r="V291" s="1"/>
      <c r="W291" s="1"/>
      <c r="X291" s="1"/>
    </row>
    <row r="292" spans="1:24" ht="16.5" x14ac:dyDescent="0.15">
      <c r="A292" s="29">
        <v>15990042</v>
      </c>
      <c r="B292" s="29">
        <v>3</v>
      </c>
      <c r="C292" s="29" t="s">
        <v>189</v>
      </c>
      <c r="D292" s="29" t="s">
        <v>189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9">
        <v>1500</v>
      </c>
      <c r="S292" s="29">
        <v>1500</v>
      </c>
      <c r="T292" s="1"/>
      <c r="U292" s="1"/>
      <c r="V292" s="1"/>
      <c r="W292" s="1"/>
      <c r="X292" s="1"/>
    </row>
    <row r="293" spans="1:24" ht="16.5" x14ac:dyDescent="0.15">
      <c r="A293" s="29">
        <v>15990042</v>
      </c>
      <c r="B293" s="29">
        <v>4</v>
      </c>
      <c r="C293" s="29" t="s">
        <v>189</v>
      </c>
      <c r="D293" s="29" t="s">
        <v>189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9">
        <v>2000</v>
      </c>
      <c r="S293" s="29">
        <v>2000</v>
      </c>
      <c r="T293" s="1"/>
      <c r="U293" s="1"/>
      <c r="V293" s="1"/>
      <c r="W293" s="1"/>
      <c r="X293" s="1"/>
    </row>
    <row r="294" spans="1:24" ht="16.5" x14ac:dyDescent="0.15">
      <c r="A294" s="29">
        <v>15990042</v>
      </c>
      <c r="B294" s="29">
        <v>5</v>
      </c>
      <c r="C294" s="29" t="s">
        <v>189</v>
      </c>
      <c r="D294" s="29" t="s">
        <v>189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9">
        <v>2500</v>
      </c>
      <c r="S294" s="29">
        <v>2500</v>
      </c>
      <c r="T294" s="1"/>
      <c r="U294" s="1"/>
      <c r="V294" s="1"/>
      <c r="W294" s="1"/>
      <c r="X294" s="1"/>
    </row>
    <row r="295" spans="1:24" ht="16.5" x14ac:dyDescent="0.15">
      <c r="A295" s="29">
        <v>15990042</v>
      </c>
      <c r="B295" s="29">
        <v>6</v>
      </c>
      <c r="C295" s="29" t="s">
        <v>189</v>
      </c>
      <c r="D295" s="29" t="s">
        <v>189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9">
        <v>3000</v>
      </c>
      <c r="S295" s="29">
        <v>3000</v>
      </c>
      <c r="T295" s="1"/>
      <c r="U295" s="1"/>
      <c r="V295" s="1"/>
      <c r="W295" s="1"/>
      <c r="X295" s="1"/>
    </row>
    <row r="296" spans="1:24" ht="16.5" x14ac:dyDescent="0.15">
      <c r="A296" s="29">
        <v>15990042</v>
      </c>
      <c r="B296" s="29">
        <v>7</v>
      </c>
      <c r="C296" s="29" t="s">
        <v>189</v>
      </c>
      <c r="D296" s="29" t="s">
        <v>189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9">
        <v>3500</v>
      </c>
      <c r="S296" s="29">
        <v>3500</v>
      </c>
      <c r="T296" s="1"/>
      <c r="U296" s="1"/>
      <c r="V296" s="1"/>
      <c r="W296" s="1"/>
      <c r="X296" s="1"/>
    </row>
    <row r="297" spans="1:24" ht="16.5" x14ac:dyDescent="0.15">
      <c r="A297" s="28">
        <v>15990043</v>
      </c>
      <c r="B297" s="28">
        <v>1</v>
      </c>
      <c r="C297" s="28" t="s">
        <v>184</v>
      </c>
      <c r="D297" s="28" t="s">
        <v>184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8">
        <v>500</v>
      </c>
      <c r="S297" s="28">
        <v>500</v>
      </c>
      <c r="T297" s="1"/>
      <c r="U297" s="1"/>
      <c r="V297" s="1"/>
      <c r="W297" s="1"/>
      <c r="X297" s="1"/>
    </row>
    <row r="298" spans="1:24" ht="16.5" x14ac:dyDescent="0.15">
      <c r="A298" s="28">
        <v>15990043</v>
      </c>
      <c r="B298" s="28">
        <v>2</v>
      </c>
      <c r="C298" s="28" t="s">
        <v>184</v>
      </c>
      <c r="D298" s="28" t="s">
        <v>184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8">
        <v>600</v>
      </c>
      <c r="S298" s="28">
        <v>600</v>
      </c>
      <c r="T298" s="1"/>
      <c r="U298" s="1"/>
      <c r="V298" s="1"/>
      <c r="W298" s="1"/>
      <c r="X298" s="1"/>
    </row>
    <row r="299" spans="1:24" ht="16.5" x14ac:dyDescent="0.15">
      <c r="A299" s="28">
        <v>15990043</v>
      </c>
      <c r="B299" s="28">
        <v>3</v>
      </c>
      <c r="C299" s="28" t="s">
        <v>184</v>
      </c>
      <c r="D299" s="28" t="s">
        <v>184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8">
        <v>700.00000000000011</v>
      </c>
      <c r="S299" s="28">
        <v>700.00000000000011</v>
      </c>
      <c r="T299" s="1"/>
      <c r="U299" s="1"/>
      <c r="V299" s="1"/>
      <c r="W299" s="1"/>
      <c r="X299" s="1"/>
    </row>
    <row r="300" spans="1:24" ht="16.5" x14ac:dyDescent="0.15">
      <c r="A300" s="28">
        <v>15990043</v>
      </c>
      <c r="B300" s="28">
        <v>4</v>
      </c>
      <c r="C300" s="28" t="s">
        <v>184</v>
      </c>
      <c r="D300" s="28" t="s">
        <v>184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8">
        <v>800</v>
      </c>
      <c r="S300" s="28">
        <v>800</v>
      </c>
      <c r="T300" s="1"/>
      <c r="U300" s="1"/>
      <c r="V300" s="1"/>
      <c r="W300" s="1"/>
      <c r="X300" s="1"/>
    </row>
    <row r="301" spans="1:24" ht="16.5" x14ac:dyDescent="0.15">
      <c r="A301" s="28">
        <v>15990043</v>
      </c>
      <c r="B301" s="28">
        <v>5</v>
      </c>
      <c r="C301" s="28" t="s">
        <v>184</v>
      </c>
      <c r="D301" s="28" t="s">
        <v>184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8">
        <v>900</v>
      </c>
      <c r="S301" s="28">
        <v>900</v>
      </c>
      <c r="T301" s="1"/>
      <c r="U301" s="1"/>
      <c r="V301" s="1"/>
      <c r="W301" s="1"/>
      <c r="X301" s="1"/>
    </row>
    <row r="302" spans="1:24" ht="16.5" x14ac:dyDescent="0.15">
      <c r="A302" s="28">
        <v>15990043</v>
      </c>
      <c r="B302" s="28">
        <v>6</v>
      </c>
      <c r="C302" s="28" t="s">
        <v>184</v>
      </c>
      <c r="D302" s="28" t="s">
        <v>184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8">
        <v>1000</v>
      </c>
      <c r="S302" s="28">
        <v>1000</v>
      </c>
      <c r="T302" s="1"/>
      <c r="U302" s="1"/>
      <c r="V302" s="1"/>
      <c r="W302" s="1"/>
      <c r="X302" s="1"/>
    </row>
    <row r="303" spans="1:24" ht="16.5" x14ac:dyDescent="0.15">
      <c r="A303" s="28">
        <v>15990043</v>
      </c>
      <c r="B303" s="28">
        <v>7</v>
      </c>
      <c r="C303" s="28" t="s">
        <v>184</v>
      </c>
      <c r="D303" s="28" t="s">
        <v>184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8">
        <v>1100</v>
      </c>
      <c r="S303" s="28">
        <v>1100</v>
      </c>
      <c r="T303" s="1"/>
      <c r="U303" s="1"/>
      <c r="V303" s="1"/>
      <c r="W303" s="1"/>
      <c r="X303" s="1"/>
    </row>
    <row r="304" spans="1:24" ht="16.5" x14ac:dyDescent="0.15">
      <c r="A304" s="29">
        <v>15990044</v>
      </c>
      <c r="B304" s="29">
        <v>1</v>
      </c>
      <c r="C304" s="29" t="s">
        <v>1234</v>
      </c>
      <c r="D304" s="29" t="s">
        <v>1234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9">
        <v>500</v>
      </c>
      <c r="S304" s="29">
        <v>500</v>
      </c>
      <c r="T304" s="1"/>
      <c r="U304" s="1"/>
      <c r="V304" s="1"/>
      <c r="W304" s="1"/>
      <c r="X304" s="1"/>
    </row>
    <row r="305" spans="1:24" ht="16.5" x14ac:dyDescent="0.15">
      <c r="A305" s="29">
        <v>15990044</v>
      </c>
      <c r="B305" s="29">
        <v>2</v>
      </c>
      <c r="C305" s="29" t="s">
        <v>1234</v>
      </c>
      <c r="D305" s="29" t="s">
        <v>1234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9">
        <v>600</v>
      </c>
      <c r="S305" s="29">
        <v>600</v>
      </c>
      <c r="T305" s="1"/>
      <c r="U305" s="1"/>
      <c r="V305" s="1"/>
      <c r="W305" s="1"/>
      <c r="X305" s="1"/>
    </row>
    <row r="306" spans="1:24" ht="16.5" x14ac:dyDescent="0.15">
      <c r="A306" s="29">
        <v>15990044</v>
      </c>
      <c r="B306" s="29">
        <v>3</v>
      </c>
      <c r="C306" s="29" t="s">
        <v>1234</v>
      </c>
      <c r="D306" s="29" t="s">
        <v>1234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9">
        <v>700.00000000000011</v>
      </c>
      <c r="S306" s="29">
        <v>700.00000000000011</v>
      </c>
      <c r="T306" s="1"/>
      <c r="U306" s="1"/>
      <c r="V306" s="1"/>
      <c r="W306" s="1"/>
      <c r="X306" s="1"/>
    </row>
    <row r="307" spans="1:24" ht="16.5" x14ac:dyDescent="0.15">
      <c r="A307" s="29">
        <v>15990044</v>
      </c>
      <c r="B307" s="29">
        <v>4</v>
      </c>
      <c r="C307" s="29" t="s">
        <v>1234</v>
      </c>
      <c r="D307" s="29" t="s">
        <v>1234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9">
        <v>800</v>
      </c>
      <c r="S307" s="29">
        <v>800</v>
      </c>
      <c r="T307" s="1"/>
      <c r="U307" s="1"/>
      <c r="V307" s="1"/>
      <c r="W307" s="1"/>
      <c r="X307" s="1"/>
    </row>
    <row r="308" spans="1:24" ht="16.5" x14ac:dyDescent="0.15">
      <c r="A308" s="29">
        <v>15990044</v>
      </c>
      <c r="B308" s="29">
        <v>5</v>
      </c>
      <c r="C308" s="29" t="s">
        <v>1234</v>
      </c>
      <c r="D308" s="29" t="s">
        <v>1234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9">
        <v>900</v>
      </c>
      <c r="S308" s="29">
        <v>900</v>
      </c>
      <c r="T308" s="1"/>
      <c r="U308" s="1"/>
      <c r="V308" s="1"/>
      <c r="W308" s="1"/>
      <c r="X308" s="1"/>
    </row>
    <row r="309" spans="1:24" ht="16.5" x14ac:dyDescent="0.15">
      <c r="A309" s="29">
        <v>15990044</v>
      </c>
      <c r="B309" s="29">
        <v>6</v>
      </c>
      <c r="C309" s="29" t="s">
        <v>1234</v>
      </c>
      <c r="D309" s="29" t="s">
        <v>1234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9">
        <v>1000</v>
      </c>
      <c r="S309" s="29">
        <v>1000</v>
      </c>
      <c r="T309" s="1"/>
      <c r="U309" s="1"/>
      <c r="V309" s="1"/>
      <c r="W309" s="1"/>
      <c r="X309" s="1"/>
    </row>
    <row r="310" spans="1:24" ht="16.5" x14ac:dyDescent="0.15">
      <c r="A310" s="29">
        <v>15990044</v>
      </c>
      <c r="B310" s="29">
        <v>7</v>
      </c>
      <c r="C310" s="29" t="s">
        <v>1234</v>
      </c>
      <c r="D310" s="29" t="s">
        <v>1234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9">
        <v>1100</v>
      </c>
      <c r="S310" s="29">
        <v>1100</v>
      </c>
      <c r="T310" s="1"/>
      <c r="U310" s="1"/>
      <c r="V310" s="1"/>
      <c r="W310" s="1"/>
      <c r="X310" s="1"/>
    </row>
    <row r="311" spans="1:24" ht="16.5" x14ac:dyDescent="0.15">
      <c r="A311" s="28">
        <v>15990045</v>
      </c>
      <c r="B311" s="28">
        <v>1</v>
      </c>
      <c r="C311" s="28" t="s">
        <v>1235</v>
      </c>
      <c r="D311" s="28" t="s">
        <v>1235</v>
      </c>
      <c r="E311" s="1"/>
      <c r="F311" s="1" t="s">
        <v>1233</v>
      </c>
      <c r="G311" s="1">
        <v>99.999999999999901</v>
      </c>
      <c r="H311" s="1">
        <v>99.999999999999901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x14ac:dyDescent="0.15">
      <c r="A312" s="28">
        <v>15990045</v>
      </c>
      <c r="B312" s="28">
        <v>2</v>
      </c>
      <c r="C312" s="28" t="s">
        <v>1235</v>
      </c>
      <c r="D312" s="28" t="s">
        <v>1235</v>
      </c>
      <c r="E312" s="1"/>
      <c r="F312" s="1" t="s">
        <v>1233</v>
      </c>
      <c r="G312" s="1">
        <v>120</v>
      </c>
      <c r="H312" s="1">
        <v>120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x14ac:dyDescent="0.15">
      <c r="A313" s="28">
        <v>15990045</v>
      </c>
      <c r="B313" s="28">
        <v>3</v>
      </c>
      <c r="C313" s="28" t="s">
        <v>1235</v>
      </c>
      <c r="D313" s="28" t="s">
        <v>1235</v>
      </c>
      <c r="E313" s="1"/>
      <c r="F313" s="1" t="s">
        <v>1233</v>
      </c>
      <c r="G313" s="1">
        <v>140</v>
      </c>
      <c r="H313" s="1">
        <v>140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x14ac:dyDescent="0.15">
      <c r="A314" s="28">
        <v>15990045</v>
      </c>
      <c r="B314" s="28">
        <v>4</v>
      </c>
      <c r="C314" s="28" t="s">
        <v>1235</v>
      </c>
      <c r="D314" s="28" t="s">
        <v>1235</v>
      </c>
      <c r="E314" s="1"/>
      <c r="F314" s="1" t="s">
        <v>1233</v>
      </c>
      <c r="G314" s="1">
        <v>160</v>
      </c>
      <c r="H314" s="1">
        <v>160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x14ac:dyDescent="0.15">
      <c r="A315" s="28">
        <v>15990045</v>
      </c>
      <c r="B315" s="28">
        <v>5</v>
      </c>
      <c r="C315" s="28" t="s">
        <v>1235</v>
      </c>
      <c r="D315" s="28" t="s">
        <v>1235</v>
      </c>
      <c r="E315" s="1"/>
      <c r="F315" s="1" t="s">
        <v>1233</v>
      </c>
      <c r="G315" s="1">
        <v>180</v>
      </c>
      <c r="H315" s="1">
        <v>180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x14ac:dyDescent="0.15">
      <c r="A316" s="28">
        <v>15990045</v>
      </c>
      <c r="B316" s="28">
        <v>6</v>
      </c>
      <c r="C316" s="28" t="s">
        <v>1235</v>
      </c>
      <c r="D316" s="28" t="s">
        <v>1235</v>
      </c>
      <c r="E316" s="1"/>
      <c r="F316" s="1" t="s">
        <v>1233</v>
      </c>
      <c r="G316" s="1">
        <v>200</v>
      </c>
      <c r="H316" s="1">
        <v>200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x14ac:dyDescent="0.15">
      <c r="A317" s="28">
        <v>15990045</v>
      </c>
      <c r="B317" s="28">
        <v>7</v>
      </c>
      <c r="C317" s="28" t="s">
        <v>1235</v>
      </c>
      <c r="D317" s="28" t="s">
        <v>1235</v>
      </c>
      <c r="E317" s="1"/>
      <c r="F317" s="1" t="s">
        <v>1233</v>
      </c>
      <c r="G317" s="1">
        <v>300</v>
      </c>
      <c r="H317" s="1">
        <v>300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x14ac:dyDescent="0.15">
      <c r="A318" s="29">
        <v>15990046</v>
      </c>
      <c r="B318" s="29">
        <v>1</v>
      </c>
      <c r="C318" s="29" t="s">
        <v>1236</v>
      </c>
      <c r="D318" s="29" t="s">
        <v>1236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9">
        <v>100</v>
      </c>
      <c r="S318" s="29">
        <v>100</v>
      </c>
      <c r="T318" s="1"/>
      <c r="U318" s="1"/>
      <c r="V318" s="1"/>
      <c r="W318" s="1"/>
      <c r="X318" s="1"/>
    </row>
    <row r="319" spans="1:24" ht="16.5" x14ac:dyDescent="0.15">
      <c r="A319" s="29">
        <v>15990046</v>
      </c>
      <c r="B319" s="29">
        <v>2</v>
      </c>
      <c r="C319" s="29" t="s">
        <v>1236</v>
      </c>
      <c r="D319" s="29" t="s">
        <v>1236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9">
        <v>200</v>
      </c>
      <c r="S319" s="29">
        <v>200</v>
      </c>
      <c r="T319" s="1"/>
      <c r="U319" s="1"/>
      <c r="V319" s="1"/>
      <c r="W319" s="1"/>
      <c r="X319" s="1"/>
    </row>
    <row r="320" spans="1:24" ht="16.5" x14ac:dyDescent="0.15">
      <c r="A320" s="29">
        <v>15990046</v>
      </c>
      <c r="B320" s="29">
        <v>3</v>
      </c>
      <c r="C320" s="29" t="s">
        <v>1236</v>
      </c>
      <c r="D320" s="29" t="s">
        <v>1236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9">
        <v>400</v>
      </c>
      <c r="S320" s="29">
        <v>400</v>
      </c>
      <c r="T320" s="1"/>
      <c r="U320" s="1"/>
      <c r="V320" s="1"/>
      <c r="W320" s="1"/>
      <c r="X320" s="1"/>
    </row>
    <row r="321" spans="1:24" ht="16.5" x14ac:dyDescent="0.15">
      <c r="A321" s="29">
        <v>15990046</v>
      </c>
      <c r="B321" s="29">
        <v>4</v>
      </c>
      <c r="C321" s="29" t="s">
        <v>1236</v>
      </c>
      <c r="D321" s="29" t="s">
        <v>1236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9">
        <v>600</v>
      </c>
      <c r="S321" s="29">
        <v>600</v>
      </c>
      <c r="T321" s="1"/>
      <c r="U321" s="1"/>
      <c r="V321" s="1"/>
      <c r="W321" s="1"/>
      <c r="X321" s="1"/>
    </row>
    <row r="322" spans="1:24" ht="16.5" x14ac:dyDescent="0.15">
      <c r="A322" s="29">
        <v>15990046</v>
      </c>
      <c r="B322" s="29">
        <v>5</v>
      </c>
      <c r="C322" s="29" t="s">
        <v>1236</v>
      </c>
      <c r="D322" s="29" t="s">
        <v>1236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9">
        <v>800</v>
      </c>
      <c r="S322" s="29">
        <v>800</v>
      </c>
      <c r="T322" s="1"/>
      <c r="U322" s="1"/>
      <c r="V322" s="1"/>
      <c r="W322" s="1"/>
      <c r="X322" s="1"/>
    </row>
    <row r="323" spans="1:24" ht="16.5" x14ac:dyDescent="0.15">
      <c r="A323" s="29">
        <v>15990046</v>
      </c>
      <c r="B323" s="29">
        <v>6</v>
      </c>
      <c r="C323" s="29" t="s">
        <v>1236</v>
      </c>
      <c r="D323" s="29" t="s">
        <v>1236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9">
        <v>1000</v>
      </c>
      <c r="S323" s="29">
        <v>1000</v>
      </c>
      <c r="T323" s="1"/>
      <c r="U323" s="1"/>
      <c r="V323" s="1"/>
      <c r="W323" s="1"/>
      <c r="X323" s="1"/>
    </row>
    <row r="324" spans="1:24" ht="16.5" x14ac:dyDescent="0.15">
      <c r="A324" s="29">
        <v>15990046</v>
      </c>
      <c r="B324" s="29">
        <v>7</v>
      </c>
      <c r="C324" s="29" t="s">
        <v>1236</v>
      </c>
      <c r="D324" s="29" t="s">
        <v>1236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9">
        <v>1200</v>
      </c>
      <c r="S324" s="29">
        <v>1200</v>
      </c>
      <c r="T324" s="1"/>
      <c r="U324" s="1"/>
      <c r="V324" s="1"/>
      <c r="W324" s="1"/>
      <c r="X324" s="1"/>
    </row>
    <row r="325" spans="1:24" ht="16.5" x14ac:dyDescent="0.15">
      <c r="A325" s="28">
        <v>15990047</v>
      </c>
      <c r="B325" s="28">
        <v>1</v>
      </c>
      <c r="C325" s="28" t="s">
        <v>1237</v>
      </c>
      <c r="D325" s="28" t="s">
        <v>1237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8">
        <v>-100</v>
      </c>
      <c r="S325" s="28">
        <v>-100</v>
      </c>
      <c r="T325" s="1"/>
      <c r="U325" s="1"/>
      <c r="V325" s="1"/>
      <c r="W325" s="1"/>
      <c r="X325" s="1"/>
    </row>
    <row r="326" spans="1:24" ht="16.5" x14ac:dyDescent="0.15">
      <c r="A326" s="28">
        <v>15990047</v>
      </c>
      <c r="B326" s="28">
        <v>2</v>
      </c>
      <c r="C326" s="28" t="s">
        <v>1237</v>
      </c>
      <c r="D326" s="28" t="s">
        <v>1237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8">
        <v>-200</v>
      </c>
      <c r="S326" s="28">
        <v>-200</v>
      </c>
      <c r="T326" s="1"/>
      <c r="U326" s="1"/>
      <c r="V326" s="1"/>
      <c r="W326" s="1"/>
      <c r="X326" s="1"/>
    </row>
    <row r="327" spans="1:24" ht="16.5" x14ac:dyDescent="0.15">
      <c r="A327" s="28">
        <v>15990047</v>
      </c>
      <c r="B327" s="28">
        <v>3</v>
      </c>
      <c r="C327" s="28" t="s">
        <v>1237</v>
      </c>
      <c r="D327" s="28" t="s">
        <v>1237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8">
        <v>-400</v>
      </c>
      <c r="S327" s="28">
        <v>-400</v>
      </c>
      <c r="T327" s="1"/>
      <c r="U327" s="1"/>
      <c r="V327" s="1"/>
      <c r="W327" s="1"/>
      <c r="X327" s="1"/>
    </row>
    <row r="328" spans="1:24" ht="16.5" x14ac:dyDescent="0.15">
      <c r="A328" s="28">
        <v>15990047</v>
      </c>
      <c r="B328" s="28">
        <v>4</v>
      </c>
      <c r="C328" s="28" t="s">
        <v>1237</v>
      </c>
      <c r="D328" s="28" t="s">
        <v>1237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8">
        <v>-600</v>
      </c>
      <c r="S328" s="28">
        <v>-600</v>
      </c>
      <c r="T328" s="1"/>
      <c r="U328" s="1"/>
      <c r="V328" s="1"/>
      <c r="W328" s="1"/>
      <c r="X328" s="1"/>
    </row>
    <row r="329" spans="1:24" ht="16.5" x14ac:dyDescent="0.15">
      <c r="A329" s="28">
        <v>15990047</v>
      </c>
      <c r="B329" s="28">
        <v>5</v>
      </c>
      <c r="C329" s="28" t="s">
        <v>1237</v>
      </c>
      <c r="D329" s="28" t="s">
        <v>1237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8">
        <v>-800</v>
      </c>
      <c r="S329" s="28">
        <v>-800</v>
      </c>
      <c r="T329" s="1"/>
      <c r="U329" s="1"/>
      <c r="V329" s="1"/>
      <c r="W329" s="1"/>
      <c r="X329" s="1"/>
    </row>
    <row r="330" spans="1:24" ht="16.5" x14ac:dyDescent="0.15">
      <c r="A330" s="28">
        <v>15990047</v>
      </c>
      <c r="B330" s="28">
        <v>6</v>
      </c>
      <c r="C330" s="28" t="s">
        <v>1237</v>
      </c>
      <c r="D330" s="28" t="s">
        <v>1237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8">
        <v>-1000</v>
      </c>
      <c r="S330" s="28">
        <v>-1000</v>
      </c>
      <c r="T330" s="1"/>
      <c r="U330" s="1"/>
      <c r="V330" s="1"/>
      <c r="W330" s="1"/>
      <c r="X330" s="1"/>
    </row>
    <row r="331" spans="1:24" ht="16.5" x14ac:dyDescent="0.15">
      <c r="A331" s="28">
        <v>15990047</v>
      </c>
      <c r="B331" s="28">
        <v>7</v>
      </c>
      <c r="C331" s="28" t="s">
        <v>1237</v>
      </c>
      <c r="D331" s="28" t="s">
        <v>1237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8">
        <v>-1200</v>
      </c>
      <c r="S331" s="28">
        <v>-1200</v>
      </c>
      <c r="T331" s="1"/>
      <c r="U331" s="1"/>
      <c r="V331" s="1"/>
      <c r="W331" s="1"/>
      <c r="X331" s="1"/>
    </row>
    <row r="332" spans="1:24" ht="16.5" x14ac:dyDescent="0.15">
      <c r="A332" s="29">
        <v>15990048</v>
      </c>
      <c r="B332" s="29">
        <v>1</v>
      </c>
      <c r="C332" s="29" t="s">
        <v>1238</v>
      </c>
      <c r="D332" s="29" t="s">
        <v>1238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9">
        <v>200</v>
      </c>
      <c r="S332" s="29">
        <v>200</v>
      </c>
      <c r="T332" s="1"/>
      <c r="U332" s="1"/>
      <c r="V332" s="1"/>
      <c r="W332" s="1"/>
      <c r="X332" s="1"/>
    </row>
    <row r="333" spans="1:24" ht="16.5" x14ac:dyDescent="0.15">
      <c r="A333" s="29">
        <v>15990048</v>
      </c>
      <c r="B333" s="29">
        <v>2</v>
      </c>
      <c r="C333" s="29" t="s">
        <v>1238</v>
      </c>
      <c r="D333" s="29" t="s">
        <v>1238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9">
        <v>400</v>
      </c>
      <c r="S333" s="29">
        <v>400</v>
      </c>
      <c r="T333" s="1"/>
      <c r="U333" s="1"/>
      <c r="V333" s="1"/>
      <c r="W333" s="1"/>
      <c r="X333" s="1"/>
    </row>
    <row r="334" spans="1:24" ht="16.5" x14ac:dyDescent="0.15">
      <c r="A334" s="29">
        <v>15990048</v>
      </c>
      <c r="B334" s="29">
        <v>3</v>
      </c>
      <c r="C334" s="29" t="s">
        <v>1238</v>
      </c>
      <c r="D334" s="29" t="s">
        <v>1238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9">
        <v>600</v>
      </c>
      <c r="S334" s="29">
        <v>600</v>
      </c>
      <c r="T334" s="1"/>
      <c r="U334" s="1"/>
      <c r="V334" s="1"/>
      <c r="W334" s="1"/>
      <c r="X334" s="1"/>
    </row>
    <row r="335" spans="1:24" ht="16.5" x14ac:dyDescent="0.15">
      <c r="A335" s="29">
        <v>15990048</v>
      </c>
      <c r="B335" s="29">
        <v>4</v>
      </c>
      <c r="C335" s="29" t="s">
        <v>1238</v>
      </c>
      <c r="D335" s="29" t="s">
        <v>1238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9">
        <v>800</v>
      </c>
      <c r="S335" s="29">
        <v>800</v>
      </c>
      <c r="T335" s="1"/>
      <c r="U335" s="1"/>
      <c r="V335" s="1"/>
      <c r="W335" s="1"/>
      <c r="X335" s="1"/>
    </row>
    <row r="336" spans="1:24" ht="16.5" x14ac:dyDescent="0.15">
      <c r="A336" s="29">
        <v>15990048</v>
      </c>
      <c r="B336" s="29">
        <v>5</v>
      </c>
      <c r="C336" s="29" t="s">
        <v>1238</v>
      </c>
      <c r="D336" s="29" t="s">
        <v>1238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9">
        <v>1000</v>
      </c>
      <c r="S336" s="29">
        <v>1000</v>
      </c>
      <c r="T336" s="1"/>
      <c r="U336" s="1"/>
      <c r="V336" s="1"/>
      <c r="W336" s="1"/>
      <c r="X336" s="1"/>
    </row>
    <row r="337" spans="1:24" ht="16.5" x14ac:dyDescent="0.15">
      <c r="A337" s="29">
        <v>15990048</v>
      </c>
      <c r="B337" s="29">
        <v>6</v>
      </c>
      <c r="C337" s="29" t="s">
        <v>1238</v>
      </c>
      <c r="D337" s="29" t="s">
        <v>1238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9">
        <v>1200</v>
      </c>
      <c r="S337" s="29">
        <v>1200</v>
      </c>
      <c r="T337" s="1"/>
      <c r="U337" s="1"/>
      <c r="V337" s="1"/>
      <c r="W337" s="1"/>
      <c r="X337" s="1"/>
    </row>
    <row r="338" spans="1:24" ht="16.5" x14ac:dyDescent="0.15">
      <c r="A338" s="29">
        <v>15990048</v>
      </c>
      <c r="B338" s="29">
        <v>7</v>
      </c>
      <c r="C338" s="29" t="s">
        <v>1238</v>
      </c>
      <c r="D338" s="29" t="s">
        <v>1238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9">
        <v>1400</v>
      </c>
      <c r="S338" s="29">
        <v>1400</v>
      </c>
      <c r="T338" s="1"/>
      <c r="U338" s="1"/>
      <c r="V338" s="1"/>
      <c r="W338" s="1"/>
      <c r="X338" s="1"/>
    </row>
    <row r="339" spans="1:24" ht="16.5" x14ac:dyDescent="0.15">
      <c r="A339" s="28">
        <v>15990049</v>
      </c>
      <c r="B339" s="28">
        <v>1</v>
      </c>
      <c r="C339" s="28" t="s">
        <v>1239</v>
      </c>
      <c r="D339" s="28" t="s">
        <v>1239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8">
        <v>300</v>
      </c>
      <c r="S339" s="28">
        <v>300</v>
      </c>
      <c r="T339" s="1"/>
      <c r="U339" s="1"/>
      <c r="V339" s="1"/>
      <c r="W339" s="1"/>
      <c r="X339" s="1"/>
    </row>
    <row r="340" spans="1:24" ht="16.5" x14ac:dyDescent="0.15">
      <c r="A340" s="28">
        <v>15990049</v>
      </c>
      <c r="B340" s="28">
        <v>2</v>
      </c>
      <c r="C340" s="28" t="s">
        <v>1239</v>
      </c>
      <c r="D340" s="28" t="s">
        <v>1239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8">
        <v>500</v>
      </c>
      <c r="S340" s="28">
        <v>500</v>
      </c>
      <c r="T340" s="1"/>
      <c r="U340" s="1"/>
      <c r="V340" s="1"/>
      <c r="W340" s="1"/>
      <c r="X340" s="1"/>
    </row>
    <row r="341" spans="1:24" ht="16.5" x14ac:dyDescent="0.15">
      <c r="A341" s="28">
        <v>15990049</v>
      </c>
      <c r="B341" s="28">
        <v>3</v>
      </c>
      <c r="C341" s="28" t="s">
        <v>1239</v>
      </c>
      <c r="D341" s="28" t="s">
        <v>1239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8">
        <v>700</v>
      </c>
      <c r="S341" s="28">
        <v>700</v>
      </c>
      <c r="T341" s="1"/>
      <c r="U341" s="1"/>
      <c r="V341" s="1"/>
      <c r="W341" s="1"/>
      <c r="X341" s="1"/>
    </row>
    <row r="342" spans="1:24" ht="16.5" x14ac:dyDescent="0.15">
      <c r="A342" s="28">
        <v>15990049</v>
      </c>
      <c r="B342" s="28">
        <v>4</v>
      </c>
      <c r="C342" s="28" t="s">
        <v>1239</v>
      </c>
      <c r="D342" s="28" t="s">
        <v>1239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8">
        <v>900</v>
      </c>
      <c r="S342" s="28">
        <v>900</v>
      </c>
      <c r="T342" s="1"/>
      <c r="U342" s="1"/>
      <c r="V342" s="1"/>
      <c r="W342" s="1"/>
      <c r="X342" s="1"/>
    </row>
    <row r="343" spans="1:24" ht="16.5" x14ac:dyDescent="0.15">
      <c r="A343" s="28">
        <v>15990049</v>
      </c>
      <c r="B343" s="28">
        <v>5</v>
      </c>
      <c r="C343" s="28" t="s">
        <v>1239</v>
      </c>
      <c r="D343" s="28" t="s">
        <v>1239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8">
        <v>1100</v>
      </c>
      <c r="S343" s="28">
        <v>1100</v>
      </c>
      <c r="T343" s="1"/>
      <c r="U343" s="1"/>
      <c r="V343" s="1"/>
      <c r="W343" s="1"/>
      <c r="X343" s="1"/>
    </row>
    <row r="344" spans="1:24" ht="16.5" x14ac:dyDescent="0.15">
      <c r="A344" s="28">
        <v>15990049</v>
      </c>
      <c r="B344" s="28">
        <v>6</v>
      </c>
      <c r="C344" s="28" t="s">
        <v>1239</v>
      </c>
      <c r="D344" s="28" t="s">
        <v>1239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8">
        <v>1300</v>
      </c>
      <c r="S344" s="28">
        <v>1300</v>
      </c>
      <c r="T344" s="1"/>
      <c r="U344" s="1"/>
      <c r="V344" s="1"/>
      <c r="W344" s="1"/>
      <c r="X344" s="1"/>
    </row>
    <row r="345" spans="1:24" ht="16.5" x14ac:dyDescent="0.15">
      <c r="A345" s="28">
        <v>15990049</v>
      </c>
      <c r="B345" s="28">
        <v>7</v>
      </c>
      <c r="C345" s="28" t="s">
        <v>1239</v>
      </c>
      <c r="D345" s="28" t="s">
        <v>1239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8">
        <v>1500</v>
      </c>
      <c r="S345" s="28">
        <v>1500</v>
      </c>
      <c r="T345" s="1"/>
      <c r="U345" s="1"/>
      <c r="V345" s="1"/>
      <c r="W345" s="1"/>
      <c r="X345" s="1"/>
    </row>
    <row r="346" spans="1:24" ht="16.5" x14ac:dyDescent="0.15">
      <c r="A346" s="29">
        <v>15990050</v>
      </c>
      <c r="B346" s="29">
        <v>1</v>
      </c>
      <c r="C346" s="29" t="s">
        <v>1240</v>
      </c>
      <c r="D346" s="29" t="s">
        <v>1240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9">
        <v>200</v>
      </c>
      <c r="S346" s="29">
        <v>200</v>
      </c>
      <c r="T346" s="1"/>
      <c r="U346" s="1"/>
      <c r="V346" s="1"/>
      <c r="W346" s="1"/>
      <c r="X346" s="1"/>
    </row>
    <row r="347" spans="1:24" ht="16.5" x14ac:dyDescent="0.15">
      <c r="A347" s="29">
        <v>15990050</v>
      </c>
      <c r="B347" s="29">
        <v>2</v>
      </c>
      <c r="C347" s="29" t="s">
        <v>1240</v>
      </c>
      <c r="D347" s="29" t="s">
        <v>1240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9">
        <v>400</v>
      </c>
      <c r="S347" s="29">
        <v>400</v>
      </c>
      <c r="T347" s="1"/>
      <c r="U347" s="1"/>
      <c r="V347" s="1"/>
      <c r="W347" s="1"/>
      <c r="X347" s="1"/>
    </row>
    <row r="348" spans="1:24" ht="16.5" x14ac:dyDescent="0.15">
      <c r="A348" s="29">
        <v>15990050</v>
      </c>
      <c r="B348" s="29">
        <v>3</v>
      </c>
      <c r="C348" s="29" t="s">
        <v>1240</v>
      </c>
      <c r="D348" s="29" t="s">
        <v>1240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9">
        <v>600</v>
      </c>
      <c r="S348" s="29">
        <v>600</v>
      </c>
      <c r="T348" s="1"/>
      <c r="U348" s="1"/>
      <c r="V348" s="1"/>
      <c r="W348" s="1"/>
      <c r="X348" s="1"/>
    </row>
    <row r="349" spans="1:24" ht="16.5" x14ac:dyDescent="0.15">
      <c r="A349" s="29">
        <v>15990050</v>
      </c>
      <c r="B349" s="29">
        <v>4</v>
      </c>
      <c r="C349" s="29" t="s">
        <v>1240</v>
      </c>
      <c r="D349" s="29" t="s">
        <v>1240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9">
        <v>800</v>
      </c>
      <c r="S349" s="29">
        <v>800</v>
      </c>
      <c r="T349" s="1"/>
      <c r="U349" s="1"/>
      <c r="V349" s="1"/>
      <c r="W349" s="1"/>
      <c r="X349" s="1"/>
    </row>
    <row r="350" spans="1:24" ht="16.5" x14ac:dyDescent="0.15">
      <c r="A350" s="29">
        <v>15990050</v>
      </c>
      <c r="B350" s="29">
        <v>5</v>
      </c>
      <c r="C350" s="29" t="s">
        <v>1240</v>
      </c>
      <c r="D350" s="29" t="s">
        <v>1240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9">
        <v>1000</v>
      </c>
      <c r="S350" s="29">
        <v>1000</v>
      </c>
      <c r="T350" s="1"/>
      <c r="U350" s="1"/>
      <c r="V350" s="1"/>
      <c r="W350" s="1"/>
      <c r="X350" s="1"/>
    </row>
    <row r="351" spans="1:24" ht="16.5" x14ac:dyDescent="0.15">
      <c r="A351" s="29">
        <v>15990050</v>
      </c>
      <c r="B351" s="29">
        <v>6</v>
      </c>
      <c r="C351" s="29" t="s">
        <v>1240</v>
      </c>
      <c r="D351" s="29" t="s">
        <v>1240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9">
        <v>1200</v>
      </c>
      <c r="S351" s="29">
        <v>1200</v>
      </c>
      <c r="T351" s="1"/>
      <c r="U351" s="1"/>
      <c r="V351" s="1"/>
      <c r="W351" s="1"/>
      <c r="X351" s="1"/>
    </row>
    <row r="352" spans="1:24" ht="16.5" x14ac:dyDescent="0.15">
      <c r="A352" s="29">
        <v>15990050</v>
      </c>
      <c r="B352" s="29">
        <v>7</v>
      </c>
      <c r="C352" s="29" t="s">
        <v>1240</v>
      </c>
      <c r="D352" s="29" t="s">
        <v>1240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9">
        <v>1400</v>
      </c>
      <c r="S352" s="29">
        <v>1400</v>
      </c>
      <c r="T352" s="1"/>
      <c r="U352" s="1"/>
      <c r="V352" s="1"/>
      <c r="W352" s="1"/>
      <c r="X352" s="1"/>
    </row>
    <row r="353" spans="1:24" ht="16.5" x14ac:dyDescent="0.15">
      <c r="A353" s="28">
        <v>15990051</v>
      </c>
      <c r="B353" s="28">
        <v>1</v>
      </c>
      <c r="C353" s="28" t="s">
        <v>1241</v>
      </c>
      <c r="D353" s="28" t="s">
        <v>1241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9">
        <v>200</v>
      </c>
      <c r="S353" s="28">
        <v>200</v>
      </c>
      <c r="T353" s="1"/>
      <c r="U353" s="1"/>
      <c r="V353" s="1"/>
      <c r="W353" s="1"/>
      <c r="X353" s="1"/>
    </row>
    <row r="354" spans="1:24" ht="16.5" x14ac:dyDescent="0.15">
      <c r="A354" s="28">
        <v>15990051</v>
      </c>
      <c r="B354" s="28">
        <v>2</v>
      </c>
      <c r="C354" s="28" t="s">
        <v>1241</v>
      </c>
      <c r="D354" s="28" t="s">
        <v>1241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9">
        <v>400</v>
      </c>
      <c r="S354" s="28">
        <v>400</v>
      </c>
      <c r="T354" s="1"/>
      <c r="U354" s="1"/>
      <c r="V354" s="1"/>
      <c r="W354" s="1"/>
      <c r="X354" s="1"/>
    </row>
    <row r="355" spans="1:24" ht="16.5" x14ac:dyDescent="0.15">
      <c r="A355" s="28">
        <v>15990051</v>
      </c>
      <c r="B355" s="28">
        <v>3</v>
      </c>
      <c r="C355" s="28" t="s">
        <v>1241</v>
      </c>
      <c r="D355" s="28" t="s">
        <v>1241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9">
        <v>600</v>
      </c>
      <c r="S355" s="28">
        <v>600</v>
      </c>
      <c r="T355" s="1"/>
      <c r="U355" s="1"/>
      <c r="V355" s="1"/>
      <c r="W355" s="1"/>
      <c r="X355" s="1"/>
    </row>
    <row r="356" spans="1:24" ht="16.5" x14ac:dyDescent="0.15">
      <c r="A356" s="28">
        <v>15990051</v>
      </c>
      <c r="B356" s="28">
        <v>4</v>
      </c>
      <c r="C356" s="28" t="s">
        <v>1241</v>
      </c>
      <c r="D356" s="28" t="s">
        <v>1241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9">
        <v>800</v>
      </c>
      <c r="S356" s="28">
        <v>800</v>
      </c>
      <c r="T356" s="1"/>
      <c r="U356" s="1"/>
      <c r="V356" s="1"/>
      <c r="W356" s="1"/>
      <c r="X356" s="1"/>
    </row>
    <row r="357" spans="1:24" ht="16.5" x14ac:dyDescent="0.15">
      <c r="A357" s="28">
        <v>15990051</v>
      </c>
      <c r="B357" s="28">
        <v>5</v>
      </c>
      <c r="C357" s="28" t="s">
        <v>1241</v>
      </c>
      <c r="D357" s="28" t="s">
        <v>1241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9">
        <v>1000</v>
      </c>
      <c r="S357" s="28">
        <v>1000</v>
      </c>
      <c r="T357" s="1"/>
      <c r="U357" s="1"/>
      <c r="V357" s="1"/>
      <c r="W357" s="1"/>
      <c r="X357" s="1"/>
    </row>
    <row r="358" spans="1:24" ht="16.5" x14ac:dyDescent="0.15">
      <c r="A358" s="28">
        <v>15990051</v>
      </c>
      <c r="B358" s="28">
        <v>6</v>
      </c>
      <c r="C358" s="28" t="s">
        <v>1241</v>
      </c>
      <c r="D358" s="28" t="s">
        <v>1241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9">
        <v>1200</v>
      </c>
      <c r="S358" s="28">
        <v>1200</v>
      </c>
      <c r="T358" s="1"/>
      <c r="U358" s="1"/>
      <c r="V358" s="1"/>
      <c r="W358" s="1"/>
      <c r="X358" s="1"/>
    </row>
    <row r="359" spans="1:24" ht="16.5" x14ac:dyDescent="0.15">
      <c r="A359" s="28">
        <v>15990051</v>
      </c>
      <c r="B359" s="28">
        <v>7</v>
      </c>
      <c r="C359" s="28" t="s">
        <v>1241</v>
      </c>
      <c r="D359" s="28" t="s">
        <v>1241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9">
        <v>1400</v>
      </c>
      <c r="S359" s="28">
        <v>1400</v>
      </c>
      <c r="T359" s="1"/>
      <c r="U359" s="1"/>
      <c r="V359" s="1"/>
      <c r="W359" s="1"/>
      <c r="X359" s="1"/>
    </row>
    <row r="360" spans="1:24" ht="16.5" x14ac:dyDescent="0.15">
      <c r="A360" s="29">
        <v>15990052</v>
      </c>
      <c r="B360" s="29">
        <v>1</v>
      </c>
      <c r="C360" s="29" t="s">
        <v>1242</v>
      </c>
      <c r="D360" s="29" t="s">
        <v>1242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9">
        <v>200</v>
      </c>
      <c r="S360" s="29">
        <v>200</v>
      </c>
      <c r="T360" s="1"/>
      <c r="U360" s="1"/>
      <c r="V360" s="1"/>
      <c r="W360" s="1"/>
      <c r="X360" s="1"/>
    </row>
    <row r="361" spans="1:24" ht="16.5" x14ac:dyDescent="0.15">
      <c r="A361" s="29">
        <v>15990052</v>
      </c>
      <c r="B361" s="29">
        <v>2</v>
      </c>
      <c r="C361" s="29" t="s">
        <v>1242</v>
      </c>
      <c r="D361" s="29" t="s">
        <v>1242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9">
        <v>400</v>
      </c>
      <c r="S361" s="29">
        <v>400</v>
      </c>
      <c r="T361" s="1"/>
      <c r="U361" s="1"/>
      <c r="V361" s="1"/>
      <c r="W361" s="1"/>
      <c r="X361" s="1"/>
    </row>
    <row r="362" spans="1:24" ht="16.5" x14ac:dyDescent="0.15">
      <c r="A362" s="29">
        <v>15990052</v>
      </c>
      <c r="B362" s="29">
        <v>3</v>
      </c>
      <c r="C362" s="29" t="s">
        <v>1242</v>
      </c>
      <c r="D362" s="29" t="s">
        <v>1242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9">
        <v>600</v>
      </c>
      <c r="S362" s="29">
        <v>600</v>
      </c>
      <c r="T362" s="1"/>
      <c r="U362" s="1"/>
      <c r="V362" s="1"/>
      <c r="W362" s="1"/>
      <c r="X362" s="1"/>
    </row>
    <row r="363" spans="1:24" ht="16.5" x14ac:dyDescent="0.15">
      <c r="A363" s="29">
        <v>15990052</v>
      </c>
      <c r="B363" s="29">
        <v>4</v>
      </c>
      <c r="C363" s="29" t="s">
        <v>1242</v>
      </c>
      <c r="D363" s="29" t="s">
        <v>1242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9">
        <v>800</v>
      </c>
      <c r="S363" s="29">
        <v>800</v>
      </c>
      <c r="T363" s="1"/>
      <c r="U363" s="1"/>
      <c r="V363" s="1"/>
      <c r="W363" s="1"/>
      <c r="X363" s="1"/>
    </row>
    <row r="364" spans="1:24" ht="16.5" x14ac:dyDescent="0.15">
      <c r="A364" s="29">
        <v>15990052</v>
      </c>
      <c r="B364" s="29">
        <v>5</v>
      </c>
      <c r="C364" s="29" t="s">
        <v>1242</v>
      </c>
      <c r="D364" s="29" t="s">
        <v>1242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9">
        <v>1000</v>
      </c>
      <c r="S364" s="29">
        <v>1000</v>
      </c>
      <c r="T364" s="1"/>
      <c r="U364" s="1"/>
      <c r="V364" s="1"/>
      <c r="W364" s="1"/>
      <c r="X364" s="1"/>
    </row>
    <row r="365" spans="1:24" ht="16.5" x14ac:dyDescent="0.15">
      <c r="A365" s="29">
        <v>15990052</v>
      </c>
      <c r="B365" s="29">
        <v>6</v>
      </c>
      <c r="C365" s="29" t="s">
        <v>1242</v>
      </c>
      <c r="D365" s="29" t="s">
        <v>1242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9">
        <v>1200</v>
      </c>
      <c r="S365" s="29">
        <v>1200</v>
      </c>
      <c r="T365" s="1"/>
      <c r="U365" s="1"/>
      <c r="V365" s="1"/>
      <c r="W365" s="1"/>
      <c r="X365" s="1"/>
    </row>
    <row r="366" spans="1:24" ht="16.5" x14ac:dyDescent="0.15">
      <c r="A366" s="29">
        <v>15990052</v>
      </c>
      <c r="B366" s="29">
        <v>7</v>
      </c>
      <c r="C366" s="29" t="s">
        <v>1242</v>
      </c>
      <c r="D366" s="29" t="s">
        <v>1242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9">
        <v>1400</v>
      </c>
      <c r="S366" s="29">
        <v>1400</v>
      </c>
      <c r="T366" s="1"/>
      <c r="U366" s="1"/>
      <c r="V366" s="1"/>
      <c r="W366" s="1"/>
      <c r="X366" s="1"/>
    </row>
    <row r="367" spans="1:24" ht="16.5" x14ac:dyDescent="0.15">
      <c r="A367" s="28">
        <v>15990053</v>
      </c>
      <c r="B367" s="28">
        <v>1</v>
      </c>
      <c r="C367" s="28" t="s">
        <v>1243</v>
      </c>
      <c r="D367" s="28" t="s">
        <v>1243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9">
        <v>200</v>
      </c>
      <c r="S367" s="28">
        <v>200</v>
      </c>
      <c r="T367" s="1"/>
      <c r="U367" s="1"/>
      <c r="V367" s="1"/>
      <c r="W367" s="1"/>
      <c r="X367" s="1"/>
    </row>
    <row r="368" spans="1:24" ht="16.5" x14ac:dyDescent="0.15">
      <c r="A368" s="28">
        <v>15990053</v>
      </c>
      <c r="B368" s="28">
        <v>2</v>
      </c>
      <c r="C368" s="28" t="s">
        <v>1243</v>
      </c>
      <c r="D368" s="28" t="s">
        <v>1243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9">
        <v>400</v>
      </c>
      <c r="S368" s="28">
        <v>400</v>
      </c>
      <c r="T368" s="1"/>
      <c r="U368" s="1"/>
      <c r="V368" s="1"/>
      <c r="W368" s="1"/>
      <c r="X368" s="1"/>
    </row>
    <row r="369" spans="1:24" ht="16.5" x14ac:dyDescent="0.15">
      <c r="A369" s="28">
        <v>15990053</v>
      </c>
      <c r="B369" s="28">
        <v>3</v>
      </c>
      <c r="C369" s="28" t="s">
        <v>1243</v>
      </c>
      <c r="D369" s="28" t="s">
        <v>1243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9">
        <v>600</v>
      </c>
      <c r="S369" s="28">
        <v>600</v>
      </c>
      <c r="T369" s="1"/>
      <c r="U369" s="1"/>
      <c r="V369" s="1"/>
      <c r="W369" s="1"/>
      <c r="X369" s="1"/>
    </row>
    <row r="370" spans="1:24" ht="16.5" x14ac:dyDescent="0.15">
      <c r="A370" s="28">
        <v>15990053</v>
      </c>
      <c r="B370" s="28">
        <v>4</v>
      </c>
      <c r="C370" s="28" t="s">
        <v>1243</v>
      </c>
      <c r="D370" s="28" t="s">
        <v>1243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9">
        <v>800</v>
      </c>
      <c r="S370" s="28">
        <v>800</v>
      </c>
      <c r="T370" s="1"/>
      <c r="U370" s="1"/>
      <c r="V370" s="1"/>
      <c r="W370" s="1"/>
      <c r="X370" s="1"/>
    </row>
    <row r="371" spans="1:24" ht="16.5" x14ac:dyDescent="0.15">
      <c r="A371" s="28">
        <v>15990053</v>
      </c>
      <c r="B371" s="28">
        <v>5</v>
      </c>
      <c r="C371" s="28" t="s">
        <v>1243</v>
      </c>
      <c r="D371" s="28" t="s">
        <v>1243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9">
        <v>1000</v>
      </c>
      <c r="S371" s="28">
        <v>1000</v>
      </c>
      <c r="T371" s="1"/>
      <c r="U371" s="1"/>
      <c r="V371" s="1"/>
      <c r="W371" s="1"/>
      <c r="X371" s="1"/>
    </row>
    <row r="372" spans="1:24" ht="16.5" x14ac:dyDescent="0.15">
      <c r="A372" s="28">
        <v>15990053</v>
      </c>
      <c r="B372" s="28">
        <v>6</v>
      </c>
      <c r="C372" s="28" t="s">
        <v>1243</v>
      </c>
      <c r="D372" s="28" t="s">
        <v>1243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9">
        <v>1200</v>
      </c>
      <c r="S372" s="28">
        <v>1200</v>
      </c>
      <c r="T372" s="1"/>
      <c r="U372" s="1"/>
      <c r="V372" s="1"/>
      <c r="W372" s="1"/>
      <c r="X372" s="1"/>
    </row>
    <row r="373" spans="1:24" ht="16.5" x14ac:dyDescent="0.15">
      <c r="A373" s="28">
        <v>15990053</v>
      </c>
      <c r="B373" s="28">
        <v>7</v>
      </c>
      <c r="C373" s="28" t="s">
        <v>1243</v>
      </c>
      <c r="D373" s="28" t="s">
        <v>1243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9">
        <v>1400</v>
      </c>
      <c r="S373" s="28">
        <v>1400</v>
      </c>
      <c r="T373" s="1"/>
      <c r="U373" s="1"/>
      <c r="V373" s="1"/>
      <c r="W373" s="1"/>
      <c r="X373" s="1"/>
    </row>
    <row r="374" spans="1:24" ht="16.5" x14ac:dyDescent="0.15">
      <c r="A374" s="29">
        <v>15990056</v>
      </c>
      <c r="B374" s="29">
        <v>1</v>
      </c>
      <c r="C374" s="29" t="s">
        <v>1244</v>
      </c>
      <c r="D374" s="29" t="s">
        <v>1244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9">
        <v>200</v>
      </c>
      <c r="S374" s="29">
        <v>200</v>
      </c>
      <c r="T374" s="1"/>
      <c r="U374" s="1"/>
      <c r="V374" s="1"/>
      <c r="W374" s="1"/>
      <c r="X374" s="1"/>
    </row>
    <row r="375" spans="1:24" ht="16.5" x14ac:dyDescent="0.15">
      <c r="A375" s="29">
        <v>15990056</v>
      </c>
      <c r="B375" s="29">
        <v>2</v>
      </c>
      <c r="C375" s="29" t="s">
        <v>1244</v>
      </c>
      <c r="D375" s="29" t="s">
        <v>1244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9">
        <v>400</v>
      </c>
      <c r="S375" s="29">
        <v>400</v>
      </c>
      <c r="T375" s="1"/>
      <c r="U375" s="1"/>
      <c r="V375" s="1"/>
      <c r="W375" s="1"/>
      <c r="X375" s="1"/>
    </row>
    <row r="376" spans="1:24" ht="16.5" x14ac:dyDescent="0.15">
      <c r="A376" s="29">
        <v>15990056</v>
      </c>
      <c r="B376" s="29">
        <v>3</v>
      </c>
      <c r="C376" s="29" t="s">
        <v>1244</v>
      </c>
      <c r="D376" s="29" t="s">
        <v>1244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9">
        <v>600</v>
      </c>
      <c r="S376" s="29">
        <v>600</v>
      </c>
      <c r="T376" s="1"/>
      <c r="U376" s="1"/>
      <c r="V376" s="1"/>
      <c r="W376" s="1"/>
      <c r="X376" s="1"/>
    </row>
    <row r="377" spans="1:24" ht="16.5" x14ac:dyDescent="0.15">
      <c r="A377" s="29">
        <v>15990056</v>
      </c>
      <c r="B377" s="29">
        <v>4</v>
      </c>
      <c r="C377" s="29" t="s">
        <v>1244</v>
      </c>
      <c r="D377" s="29" t="s">
        <v>1244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9">
        <v>800</v>
      </c>
      <c r="S377" s="29">
        <v>800</v>
      </c>
      <c r="T377" s="1"/>
      <c r="U377" s="1"/>
      <c r="V377" s="1"/>
      <c r="W377" s="1"/>
      <c r="X377" s="1"/>
    </row>
    <row r="378" spans="1:24" ht="16.5" x14ac:dyDescent="0.15">
      <c r="A378" s="29">
        <v>15990056</v>
      </c>
      <c r="B378" s="29">
        <v>5</v>
      </c>
      <c r="C378" s="29" t="s">
        <v>1244</v>
      </c>
      <c r="D378" s="29" t="s">
        <v>1244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9">
        <v>1000</v>
      </c>
      <c r="S378" s="29">
        <v>1000</v>
      </c>
      <c r="T378" s="1"/>
      <c r="U378" s="1"/>
      <c r="V378" s="1"/>
      <c r="W378" s="1"/>
      <c r="X378" s="1"/>
    </row>
    <row r="379" spans="1:24" ht="16.5" x14ac:dyDescent="0.15">
      <c r="A379" s="29">
        <v>15990056</v>
      </c>
      <c r="B379" s="29">
        <v>6</v>
      </c>
      <c r="C379" s="29" t="s">
        <v>1244</v>
      </c>
      <c r="D379" s="29" t="s">
        <v>1244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9">
        <v>1200</v>
      </c>
      <c r="S379" s="29">
        <v>1200</v>
      </c>
      <c r="T379" s="1"/>
      <c r="U379" s="1"/>
      <c r="V379" s="1"/>
      <c r="W379" s="1"/>
      <c r="X379" s="1"/>
    </row>
    <row r="380" spans="1:24" ht="16.5" x14ac:dyDescent="0.15">
      <c r="A380" s="29">
        <v>15990056</v>
      </c>
      <c r="B380" s="29">
        <v>7</v>
      </c>
      <c r="C380" s="29" t="s">
        <v>1244</v>
      </c>
      <c r="D380" s="29" t="s">
        <v>1244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9">
        <v>1400</v>
      </c>
      <c r="S380" s="29">
        <v>1400</v>
      </c>
      <c r="T380" s="1"/>
      <c r="U380" s="1"/>
      <c r="V380" s="1"/>
      <c r="W380" s="1"/>
      <c r="X380" s="1"/>
    </row>
    <row r="381" spans="1:24" ht="16.5" x14ac:dyDescent="0.15">
      <c r="A381" s="28">
        <v>15990057</v>
      </c>
      <c r="B381" s="28">
        <v>1</v>
      </c>
      <c r="C381" s="28" t="s">
        <v>1245</v>
      </c>
      <c r="D381" s="28" t="s">
        <v>1245</v>
      </c>
      <c r="E381" s="1"/>
      <c r="F381" s="1" t="s">
        <v>1246</v>
      </c>
      <c r="G381" s="29">
        <v>100</v>
      </c>
      <c r="H381" s="29">
        <v>100</v>
      </c>
      <c r="I381" s="1"/>
      <c r="J381" s="1"/>
      <c r="K381" s="1"/>
      <c r="L381" s="1"/>
      <c r="M381" s="1"/>
      <c r="N381" s="1"/>
      <c r="O381" s="1"/>
      <c r="P381" s="1"/>
      <c r="Q381" s="1"/>
      <c r="R381" s="28"/>
      <c r="S381" s="28"/>
      <c r="T381" s="1"/>
      <c r="U381" s="1"/>
      <c r="V381" s="1"/>
      <c r="W381" s="1"/>
      <c r="X381" s="1"/>
    </row>
    <row r="382" spans="1:24" ht="16.5" x14ac:dyDescent="0.15">
      <c r="A382" s="28">
        <v>15990057</v>
      </c>
      <c r="B382" s="28">
        <v>2</v>
      </c>
      <c r="C382" s="28" t="s">
        <v>1245</v>
      </c>
      <c r="D382" s="28" t="s">
        <v>1245</v>
      </c>
      <c r="E382" s="1"/>
      <c r="F382" s="1" t="s">
        <v>1246</v>
      </c>
      <c r="G382" s="29">
        <v>300</v>
      </c>
      <c r="H382" s="29">
        <v>300</v>
      </c>
      <c r="I382" s="1"/>
      <c r="J382" s="1"/>
      <c r="K382" s="1"/>
      <c r="L382" s="1"/>
      <c r="M382" s="1"/>
      <c r="N382" s="1"/>
      <c r="O382" s="1"/>
      <c r="P382" s="1"/>
      <c r="Q382" s="1"/>
      <c r="R382" s="28"/>
      <c r="S382" s="28"/>
      <c r="T382" s="1"/>
      <c r="U382" s="1"/>
      <c r="V382" s="1"/>
      <c r="W382" s="1"/>
      <c r="X382" s="1"/>
    </row>
    <row r="383" spans="1:24" ht="16.5" x14ac:dyDescent="0.15">
      <c r="A383" s="28">
        <v>15990057</v>
      </c>
      <c r="B383" s="28">
        <v>3</v>
      </c>
      <c r="C383" s="28" t="s">
        <v>1245</v>
      </c>
      <c r="D383" s="28" t="s">
        <v>1245</v>
      </c>
      <c r="E383" s="1"/>
      <c r="F383" s="1" t="s">
        <v>1246</v>
      </c>
      <c r="G383" s="29">
        <v>500</v>
      </c>
      <c r="H383" s="29">
        <v>500</v>
      </c>
      <c r="I383" s="1"/>
      <c r="J383" s="1"/>
      <c r="K383" s="1"/>
      <c r="L383" s="1"/>
      <c r="M383" s="1"/>
      <c r="N383" s="1"/>
      <c r="O383" s="1"/>
      <c r="P383" s="1"/>
      <c r="Q383" s="1"/>
      <c r="R383" s="28"/>
      <c r="S383" s="28"/>
      <c r="T383" s="1"/>
      <c r="U383" s="1"/>
      <c r="V383" s="1"/>
      <c r="W383" s="1"/>
      <c r="X383" s="1"/>
    </row>
    <row r="384" spans="1:24" ht="16.5" x14ac:dyDescent="0.15">
      <c r="A384" s="28">
        <v>15990057</v>
      </c>
      <c r="B384" s="28">
        <v>4</v>
      </c>
      <c r="C384" s="28" t="s">
        <v>1245</v>
      </c>
      <c r="D384" s="28" t="s">
        <v>1245</v>
      </c>
      <c r="E384" s="1"/>
      <c r="F384" s="1" t="s">
        <v>1246</v>
      </c>
      <c r="G384" s="29">
        <v>700.00000000000011</v>
      </c>
      <c r="H384" s="29">
        <v>700.00000000000011</v>
      </c>
      <c r="I384" s="1"/>
      <c r="J384" s="1"/>
      <c r="K384" s="1"/>
      <c r="L384" s="1"/>
      <c r="M384" s="1"/>
      <c r="N384" s="1"/>
      <c r="O384" s="1"/>
      <c r="P384" s="1"/>
      <c r="Q384" s="1"/>
      <c r="R384" s="28"/>
      <c r="S384" s="28"/>
      <c r="T384" s="1"/>
      <c r="U384" s="1"/>
      <c r="V384" s="1"/>
      <c r="W384" s="1"/>
      <c r="X384" s="1"/>
    </row>
    <row r="385" spans="1:24" ht="16.5" x14ac:dyDescent="0.15">
      <c r="A385" s="28">
        <v>15990057</v>
      </c>
      <c r="B385" s="28">
        <v>5</v>
      </c>
      <c r="C385" s="28" t="s">
        <v>1245</v>
      </c>
      <c r="D385" s="28" t="s">
        <v>1245</v>
      </c>
      <c r="E385" s="1"/>
      <c r="F385" s="1" t="s">
        <v>1246</v>
      </c>
      <c r="G385" s="29">
        <v>900</v>
      </c>
      <c r="H385" s="29">
        <v>900</v>
      </c>
      <c r="I385" s="1"/>
      <c r="J385" s="1"/>
      <c r="K385" s="1"/>
      <c r="L385" s="1"/>
      <c r="M385" s="1"/>
      <c r="N385" s="1"/>
      <c r="O385" s="1"/>
      <c r="P385" s="1"/>
      <c r="Q385" s="1"/>
      <c r="R385" s="28"/>
      <c r="S385" s="28"/>
      <c r="T385" s="1"/>
      <c r="U385" s="1"/>
      <c r="V385" s="1"/>
      <c r="W385" s="1"/>
      <c r="X385" s="1"/>
    </row>
    <row r="386" spans="1:24" ht="16.5" x14ac:dyDescent="0.15">
      <c r="A386" s="28">
        <v>15990057</v>
      </c>
      <c r="B386" s="28">
        <v>6</v>
      </c>
      <c r="C386" s="28" t="s">
        <v>1245</v>
      </c>
      <c r="D386" s="28" t="s">
        <v>1245</v>
      </c>
      <c r="E386" s="1"/>
      <c r="F386" s="1" t="s">
        <v>1246</v>
      </c>
      <c r="G386" s="29">
        <v>1100</v>
      </c>
      <c r="H386" s="29">
        <v>1100</v>
      </c>
      <c r="I386" s="1"/>
      <c r="J386" s="1"/>
      <c r="K386" s="1"/>
      <c r="L386" s="1"/>
      <c r="M386" s="1"/>
      <c r="N386" s="1"/>
      <c r="O386" s="1"/>
      <c r="P386" s="1"/>
      <c r="Q386" s="1"/>
      <c r="R386" s="28"/>
      <c r="S386" s="28"/>
      <c r="T386" s="1"/>
      <c r="U386" s="1"/>
      <c r="V386" s="1"/>
      <c r="W386" s="1"/>
      <c r="X386" s="1"/>
    </row>
    <row r="387" spans="1:24" ht="16.5" x14ac:dyDescent="0.15">
      <c r="A387" s="28">
        <v>15990057</v>
      </c>
      <c r="B387" s="28">
        <v>7</v>
      </c>
      <c r="C387" s="28" t="s">
        <v>1245</v>
      </c>
      <c r="D387" s="28" t="s">
        <v>1245</v>
      </c>
      <c r="E387" s="1"/>
      <c r="F387" s="1" t="s">
        <v>1246</v>
      </c>
      <c r="G387" s="29">
        <v>1300</v>
      </c>
      <c r="H387" s="29">
        <v>1300</v>
      </c>
      <c r="I387" s="1"/>
      <c r="J387" s="1"/>
      <c r="K387" s="1"/>
      <c r="L387" s="1"/>
      <c r="M387" s="1"/>
      <c r="N387" s="1"/>
      <c r="O387" s="1"/>
      <c r="P387" s="1"/>
      <c r="Q387" s="1"/>
      <c r="R387" s="28"/>
      <c r="S387" s="28"/>
      <c r="T387" s="1"/>
      <c r="U387" s="1"/>
      <c r="V387" s="1"/>
      <c r="W387" s="1"/>
      <c r="X387" s="1"/>
    </row>
    <row r="388" spans="1:24" ht="16.5" x14ac:dyDescent="0.15">
      <c r="A388" s="29">
        <v>15990058</v>
      </c>
      <c r="B388" s="29">
        <v>1</v>
      </c>
      <c r="C388" s="29" t="s">
        <v>1247</v>
      </c>
      <c r="D388" s="29" t="s">
        <v>1247</v>
      </c>
      <c r="E388" s="1"/>
      <c r="F388" s="1" t="s">
        <v>1246</v>
      </c>
      <c r="G388" s="29">
        <v>300</v>
      </c>
      <c r="H388" s="29">
        <v>300</v>
      </c>
      <c r="I388" s="1"/>
      <c r="J388" s="1"/>
      <c r="K388" s="1"/>
      <c r="L388" s="1"/>
      <c r="M388" s="1"/>
      <c r="N388" s="1"/>
      <c r="O388" s="1"/>
      <c r="P388" s="1"/>
      <c r="Q388" s="1"/>
      <c r="R388" s="28"/>
      <c r="S388" s="28"/>
      <c r="T388" s="1"/>
      <c r="U388" s="1"/>
      <c r="V388" s="1"/>
      <c r="W388" s="1"/>
      <c r="X388" s="1"/>
    </row>
    <row r="389" spans="1:24" ht="16.5" x14ac:dyDescent="0.15">
      <c r="A389" s="29">
        <v>15990058</v>
      </c>
      <c r="B389" s="29">
        <v>2</v>
      </c>
      <c r="C389" s="29" t="s">
        <v>1247</v>
      </c>
      <c r="D389" s="29" t="s">
        <v>1247</v>
      </c>
      <c r="E389" s="1"/>
      <c r="F389" s="1" t="s">
        <v>1246</v>
      </c>
      <c r="G389" s="29">
        <v>900</v>
      </c>
      <c r="H389" s="29">
        <v>900</v>
      </c>
      <c r="I389" s="1"/>
      <c r="J389" s="1"/>
      <c r="K389" s="1"/>
      <c r="L389" s="1"/>
      <c r="M389" s="1"/>
      <c r="N389" s="1"/>
      <c r="O389" s="1"/>
      <c r="P389" s="1"/>
      <c r="Q389" s="1"/>
      <c r="R389" s="28"/>
      <c r="S389" s="28"/>
      <c r="T389" s="1"/>
      <c r="U389" s="1"/>
      <c r="V389" s="1"/>
      <c r="W389" s="1"/>
      <c r="X389" s="1"/>
    </row>
    <row r="390" spans="1:24" ht="16.5" x14ac:dyDescent="0.15">
      <c r="A390" s="29">
        <v>15990058</v>
      </c>
      <c r="B390" s="29">
        <v>3</v>
      </c>
      <c r="C390" s="29" t="s">
        <v>1247</v>
      </c>
      <c r="D390" s="29" t="s">
        <v>1247</v>
      </c>
      <c r="E390" s="1"/>
      <c r="F390" s="1" t="s">
        <v>1246</v>
      </c>
      <c r="G390" s="29">
        <v>1500.0000000000002</v>
      </c>
      <c r="H390" s="29">
        <v>1500.0000000000002</v>
      </c>
      <c r="I390" s="1"/>
      <c r="J390" s="1"/>
      <c r="K390" s="1"/>
      <c r="L390" s="1"/>
      <c r="M390" s="1"/>
      <c r="N390" s="1"/>
      <c r="O390" s="1"/>
      <c r="P390" s="1"/>
      <c r="Q390" s="1"/>
      <c r="R390" s="28"/>
      <c r="S390" s="28"/>
      <c r="T390" s="1"/>
      <c r="U390" s="1"/>
      <c r="V390" s="1"/>
      <c r="W390" s="1"/>
      <c r="X390" s="1"/>
    </row>
    <row r="391" spans="1:24" ht="16.5" x14ac:dyDescent="0.15">
      <c r="A391" s="29">
        <v>15990058</v>
      </c>
      <c r="B391" s="29">
        <v>4</v>
      </c>
      <c r="C391" s="29" t="s">
        <v>1247</v>
      </c>
      <c r="D391" s="29" t="s">
        <v>1247</v>
      </c>
      <c r="E391" s="1"/>
      <c r="F391" s="1" t="s">
        <v>1246</v>
      </c>
      <c r="G391" s="29">
        <v>2100</v>
      </c>
      <c r="H391" s="29">
        <v>2100</v>
      </c>
      <c r="I391" s="1"/>
      <c r="J391" s="1"/>
      <c r="K391" s="1"/>
      <c r="L391" s="1"/>
      <c r="M391" s="1"/>
      <c r="N391" s="1"/>
      <c r="O391" s="1"/>
      <c r="P391" s="1"/>
      <c r="Q391" s="1"/>
      <c r="R391" s="28"/>
      <c r="S391" s="28"/>
      <c r="T391" s="1"/>
      <c r="U391" s="1"/>
      <c r="V391" s="1"/>
      <c r="W391" s="1"/>
      <c r="X391" s="1"/>
    </row>
    <row r="392" spans="1:24" ht="16.5" x14ac:dyDescent="0.15">
      <c r="A392" s="29">
        <v>15990058</v>
      </c>
      <c r="B392" s="29">
        <v>5</v>
      </c>
      <c r="C392" s="29" t="s">
        <v>1247</v>
      </c>
      <c r="D392" s="29" t="s">
        <v>1247</v>
      </c>
      <c r="E392" s="1"/>
      <c r="F392" s="1" t="s">
        <v>1246</v>
      </c>
      <c r="G392" s="29">
        <v>2700</v>
      </c>
      <c r="H392" s="29">
        <v>2700</v>
      </c>
      <c r="I392" s="1"/>
      <c r="J392" s="1"/>
      <c r="K392" s="1"/>
      <c r="L392" s="1"/>
      <c r="M392" s="1"/>
      <c r="N392" s="1"/>
      <c r="O392" s="1"/>
      <c r="P392" s="1"/>
      <c r="Q392" s="1"/>
      <c r="R392" s="28"/>
      <c r="S392" s="28"/>
      <c r="T392" s="1"/>
      <c r="U392" s="1"/>
      <c r="V392" s="1"/>
      <c r="W392" s="1"/>
      <c r="X392" s="1"/>
    </row>
    <row r="393" spans="1:24" ht="16.5" x14ac:dyDescent="0.15">
      <c r="A393" s="29">
        <v>15990058</v>
      </c>
      <c r="B393" s="29">
        <v>6</v>
      </c>
      <c r="C393" s="29" t="s">
        <v>1247</v>
      </c>
      <c r="D393" s="29" t="s">
        <v>1247</v>
      </c>
      <c r="E393" s="1"/>
      <c r="F393" s="1" t="s">
        <v>1246</v>
      </c>
      <c r="G393" s="29">
        <v>3300</v>
      </c>
      <c r="H393" s="29">
        <v>3300</v>
      </c>
      <c r="I393" s="1"/>
      <c r="J393" s="1"/>
      <c r="K393" s="1"/>
      <c r="L393" s="1"/>
      <c r="M393" s="1"/>
      <c r="N393" s="1"/>
      <c r="O393" s="1"/>
      <c r="P393" s="1"/>
      <c r="Q393" s="1"/>
      <c r="R393" s="28"/>
      <c r="S393" s="28"/>
      <c r="T393" s="1"/>
      <c r="U393" s="1"/>
      <c r="V393" s="1"/>
      <c r="W393" s="1"/>
      <c r="X393" s="1"/>
    </row>
    <row r="394" spans="1:24" ht="16.5" x14ac:dyDescent="0.15">
      <c r="A394" s="29">
        <v>15990058</v>
      </c>
      <c r="B394" s="29">
        <v>7</v>
      </c>
      <c r="C394" s="29" t="s">
        <v>1247</v>
      </c>
      <c r="D394" s="29" t="s">
        <v>1247</v>
      </c>
      <c r="E394" s="1"/>
      <c r="F394" s="1" t="s">
        <v>1246</v>
      </c>
      <c r="G394" s="29">
        <v>3900</v>
      </c>
      <c r="H394" s="29">
        <v>3900</v>
      </c>
      <c r="I394" s="1"/>
      <c r="J394" s="1"/>
      <c r="K394" s="1"/>
      <c r="L394" s="1"/>
      <c r="M394" s="1"/>
      <c r="N394" s="1"/>
      <c r="O394" s="1"/>
      <c r="P394" s="1"/>
      <c r="Q394" s="1"/>
      <c r="R394" s="28"/>
      <c r="S394" s="28"/>
      <c r="T394" s="1"/>
      <c r="U394" s="1"/>
      <c r="V394" s="1"/>
      <c r="W394" s="1"/>
      <c r="X394" s="1"/>
    </row>
    <row r="395" spans="1:24" ht="16.5" x14ac:dyDescent="0.15">
      <c r="A395" s="28">
        <v>15990059</v>
      </c>
      <c r="B395" s="28">
        <v>1</v>
      </c>
      <c r="C395" s="28" t="s">
        <v>1248</v>
      </c>
      <c r="D395" s="28" t="s">
        <v>1248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8">
        <v>-600</v>
      </c>
      <c r="S395" s="28">
        <v>-600</v>
      </c>
      <c r="T395" s="1"/>
      <c r="U395" s="1"/>
      <c r="V395" s="1"/>
      <c r="W395" s="1"/>
      <c r="X395" s="1"/>
    </row>
    <row r="396" spans="1:24" ht="16.5" x14ac:dyDescent="0.15">
      <c r="A396" s="28">
        <v>15990059</v>
      </c>
      <c r="B396" s="28">
        <v>2</v>
      </c>
      <c r="C396" s="28" t="s">
        <v>1248</v>
      </c>
      <c r="D396" s="28" t="s">
        <v>1248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8">
        <v>-1000</v>
      </c>
      <c r="S396" s="28">
        <v>-1000</v>
      </c>
      <c r="T396" s="1"/>
      <c r="U396" s="1"/>
      <c r="V396" s="1"/>
      <c r="W396" s="1"/>
      <c r="X396" s="1"/>
    </row>
    <row r="397" spans="1:24" ht="16.5" x14ac:dyDescent="0.15">
      <c r="A397" s="28">
        <v>15990059</v>
      </c>
      <c r="B397" s="28">
        <v>3</v>
      </c>
      <c r="C397" s="28" t="s">
        <v>1248</v>
      </c>
      <c r="D397" s="28" t="s">
        <v>1248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8">
        <v>-1400</v>
      </c>
      <c r="S397" s="28">
        <v>-1400</v>
      </c>
      <c r="T397" s="1"/>
      <c r="U397" s="1"/>
      <c r="V397" s="1"/>
      <c r="W397" s="1"/>
      <c r="X397" s="1"/>
    </row>
    <row r="398" spans="1:24" ht="16.5" x14ac:dyDescent="0.15">
      <c r="A398" s="28">
        <v>15990059</v>
      </c>
      <c r="B398" s="28">
        <v>4</v>
      </c>
      <c r="C398" s="28" t="s">
        <v>1248</v>
      </c>
      <c r="D398" s="28" t="s">
        <v>1248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8">
        <v>-1800</v>
      </c>
      <c r="S398" s="28">
        <v>-1800</v>
      </c>
      <c r="T398" s="1"/>
      <c r="U398" s="1"/>
      <c r="V398" s="1"/>
      <c r="W398" s="1"/>
      <c r="X398" s="1"/>
    </row>
    <row r="399" spans="1:24" ht="16.5" x14ac:dyDescent="0.15">
      <c r="A399" s="28">
        <v>15990059</v>
      </c>
      <c r="B399" s="28">
        <v>5</v>
      </c>
      <c r="C399" s="28" t="s">
        <v>1248</v>
      </c>
      <c r="D399" s="28" t="s">
        <v>1248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8">
        <v>-2200</v>
      </c>
      <c r="S399" s="28">
        <v>-2200</v>
      </c>
      <c r="T399" s="1"/>
      <c r="U399" s="1"/>
      <c r="V399" s="1"/>
      <c r="W399" s="1"/>
      <c r="X399" s="1"/>
    </row>
    <row r="400" spans="1:24" ht="16.5" x14ac:dyDescent="0.15">
      <c r="A400" s="28">
        <v>15990059</v>
      </c>
      <c r="B400" s="28">
        <v>6</v>
      </c>
      <c r="C400" s="28" t="s">
        <v>1248</v>
      </c>
      <c r="D400" s="28" t="s">
        <v>1248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8">
        <v>-2600</v>
      </c>
      <c r="S400" s="28">
        <v>-2600</v>
      </c>
      <c r="T400" s="1"/>
      <c r="U400" s="1"/>
      <c r="V400" s="1"/>
      <c r="W400" s="1"/>
      <c r="X400" s="1"/>
    </row>
    <row r="401" spans="1:24" ht="16.5" x14ac:dyDescent="0.15">
      <c r="A401" s="28">
        <v>15990059</v>
      </c>
      <c r="B401" s="28">
        <v>7</v>
      </c>
      <c r="C401" s="28" t="s">
        <v>1248</v>
      </c>
      <c r="D401" s="28" t="s">
        <v>1248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8">
        <v>-3000</v>
      </c>
      <c r="S401" s="28">
        <v>-3000</v>
      </c>
      <c r="T401" s="1"/>
      <c r="U401" s="1"/>
      <c r="V401" s="1"/>
      <c r="W401" s="1"/>
      <c r="X401" s="1"/>
    </row>
    <row r="402" spans="1:24" ht="16.5" x14ac:dyDescent="0.15">
      <c r="A402" s="29">
        <v>15990060</v>
      </c>
      <c r="B402" s="29">
        <v>1</v>
      </c>
      <c r="C402" s="29" t="s">
        <v>1249</v>
      </c>
      <c r="D402" s="29" t="s">
        <v>1249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9">
        <v>600</v>
      </c>
      <c r="S402" s="29">
        <v>600</v>
      </c>
      <c r="T402" s="1"/>
      <c r="U402" s="1"/>
      <c r="V402" s="1"/>
      <c r="W402" s="1"/>
      <c r="X402" s="1"/>
    </row>
    <row r="403" spans="1:24" ht="16.5" x14ac:dyDescent="0.15">
      <c r="A403" s="29">
        <v>15990060</v>
      </c>
      <c r="B403" s="29">
        <v>2</v>
      </c>
      <c r="C403" s="29" t="s">
        <v>1249</v>
      </c>
      <c r="D403" s="29" t="s">
        <v>1249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9">
        <v>1000</v>
      </c>
      <c r="S403" s="29">
        <v>1000</v>
      </c>
      <c r="T403" s="1"/>
      <c r="U403" s="1"/>
      <c r="V403" s="1"/>
      <c r="W403" s="1"/>
      <c r="X403" s="1"/>
    </row>
    <row r="404" spans="1:24" ht="16.5" x14ac:dyDescent="0.15">
      <c r="A404" s="29">
        <v>15990060</v>
      </c>
      <c r="B404" s="29">
        <v>3</v>
      </c>
      <c r="C404" s="29" t="s">
        <v>1249</v>
      </c>
      <c r="D404" s="29" t="s">
        <v>1249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9">
        <v>1400</v>
      </c>
      <c r="S404" s="29">
        <v>1400</v>
      </c>
      <c r="T404" s="1"/>
      <c r="U404" s="1"/>
      <c r="V404" s="1"/>
      <c r="W404" s="1"/>
      <c r="X404" s="1"/>
    </row>
    <row r="405" spans="1:24" ht="16.5" x14ac:dyDescent="0.15">
      <c r="A405" s="29">
        <v>15990060</v>
      </c>
      <c r="B405" s="29">
        <v>4</v>
      </c>
      <c r="C405" s="29" t="s">
        <v>1249</v>
      </c>
      <c r="D405" s="29" t="s">
        <v>1249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9">
        <v>1800</v>
      </c>
      <c r="S405" s="29">
        <v>1800</v>
      </c>
      <c r="T405" s="1"/>
      <c r="U405" s="1"/>
      <c r="V405" s="1"/>
      <c r="W405" s="1"/>
      <c r="X405" s="1"/>
    </row>
    <row r="406" spans="1:24" ht="16.5" x14ac:dyDescent="0.15">
      <c r="A406" s="29">
        <v>15990060</v>
      </c>
      <c r="B406" s="29">
        <v>5</v>
      </c>
      <c r="C406" s="29" t="s">
        <v>1249</v>
      </c>
      <c r="D406" s="29" t="s">
        <v>1249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9">
        <v>2200</v>
      </c>
      <c r="S406" s="29">
        <v>2200</v>
      </c>
      <c r="T406" s="1"/>
      <c r="U406" s="1"/>
      <c r="V406" s="1"/>
      <c r="W406" s="1"/>
      <c r="X406" s="1"/>
    </row>
    <row r="407" spans="1:24" ht="16.5" x14ac:dyDescent="0.15">
      <c r="A407" s="29">
        <v>15990060</v>
      </c>
      <c r="B407" s="29">
        <v>6</v>
      </c>
      <c r="C407" s="29" t="s">
        <v>1249</v>
      </c>
      <c r="D407" s="29" t="s">
        <v>1249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9">
        <v>2600</v>
      </c>
      <c r="S407" s="29">
        <v>2600</v>
      </c>
      <c r="T407" s="1"/>
      <c r="U407" s="1"/>
      <c r="V407" s="1"/>
      <c r="W407" s="1"/>
      <c r="X407" s="1"/>
    </row>
    <row r="408" spans="1:24" ht="16.5" x14ac:dyDescent="0.15">
      <c r="A408" s="29">
        <v>15990060</v>
      </c>
      <c r="B408" s="29">
        <v>7</v>
      </c>
      <c r="C408" s="29" t="s">
        <v>1249</v>
      </c>
      <c r="D408" s="29" t="s">
        <v>1249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9">
        <v>3000</v>
      </c>
      <c r="S408" s="29">
        <v>3000</v>
      </c>
      <c r="T408" s="1"/>
      <c r="U408" s="1"/>
      <c r="V408" s="1"/>
      <c r="W408" s="1"/>
      <c r="X408" s="1"/>
    </row>
    <row r="409" spans="1:24" ht="16.5" x14ac:dyDescent="0.15">
      <c r="A409" s="28">
        <v>15990061</v>
      </c>
      <c r="B409" s="28">
        <v>1</v>
      </c>
      <c r="C409" s="28" t="s">
        <v>1250</v>
      </c>
      <c r="D409" s="28" t="s">
        <v>1250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8">
        <v>800</v>
      </c>
      <c r="S409" s="28">
        <v>800</v>
      </c>
      <c r="T409" s="1"/>
      <c r="U409" s="1"/>
      <c r="V409" s="1"/>
      <c r="W409" s="1"/>
      <c r="X409" s="1"/>
    </row>
    <row r="410" spans="1:24" ht="16.5" x14ac:dyDescent="0.15">
      <c r="A410" s="28">
        <v>15990061</v>
      </c>
      <c r="B410" s="28">
        <v>2</v>
      </c>
      <c r="C410" s="28" t="s">
        <v>1250</v>
      </c>
      <c r="D410" s="28" t="s">
        <v>1250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8">
        <v>1000</v>
      </c>
      <c r="S410" s="28">
        <v>1000</v>
      </c>
      <c r="T410" s="1"/>
      <c r="U410" s="1"/>
      <c r="V410" s="1"/>
      <c r="W410" s="1"/>
      <c r="X410" s="1"/>
    </row>
    <row r="411" spans="1:24" ht="16.5" x14ac:dyDescent="0.15">
      <c r="A411" s="28">
        <v>15990061</v>
      </c>
      <c r="B411" s="28">
        <v>3</v>
      </c>
      <c r="C411" s="28" t="s">
        <v>1250</v>
      </c>
      <c r="D411" s="28" t="s">
        <v>1250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8">
        <v>1200</v>
      </c>
      <c r="S411" s="28">
        <v>1200</v>
      </c>
      <c r="T411" s="1"/>
      <c r="U411" s="1"/>
      <c r="V411" s="1"/>
      <c r="W411" s="1"/>
      <c r="X411" s="1"/>
    </row>
    <row r="412" spans="1:24" ht="16.5" x14ac:dyDescent="0.15">
      <c r="A412" s="28">
        <v>15990061</v>
      </c>
      <c r="B412" s="28">
        <v>4</v>
      </c>
      <c r="C412" s="28" t="s">
        <v>1250</v>
      </c>
      <c r="D412" s="28" t="s">
        <v>1250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8">
        <v>1400</v>
      </c>
      <c r="S412" s="28">
        <v>1400</v>
      </c>
      <c r="T412" s="1"/>
      <c r="U412" s="1"/>
      <c r="V412" s="1"/>
      <c r="W412" s="1"/>
      <c r="X412" s="1"/>
    </row>
    <row r="413" spans="1:24" ht="16.5" x14ac:dyDescent="0.15">
      <c r="A413" s="28">
        <v>15990061</v>
      </c>
      <c r="B413" s="28">
        <v>5</v>
      </c>
      <c r="C413" s="28" t="s">
        <v>1250</v>
      </c>
      <c r="D413" s="28" t="s">
        <v>1250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8">
        <v>1600</v>
      </c>
      <c r="S413" s="28">
        <v>1600</v>
      </c>
      <c r="T413" s="1"/>
      <c r="U413" s="1"/>
      <c r="V413" s="1"/>
      <c r="W413" s="1"/>
      <c r="X413" s="1"/>
    </row>
    <row r="414" spans="1:24" ht="16.5" x14ac:dyDescent="0.15">
      <c r="A414" s="28">
        <v>15990061</v>
      </c>
      <c r="B414" s="28">
        <v>6</v>
      </c>
      <c r="C414" s="28" t="s">
        <v>1250</v>
      </c>
      <c r="D414" s="28" t="s">
        <v>1250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8">
        <v>1800</v>
      </c>
      <c r="S414" s="28">
        <v>1800</v>
      </c>
      <c r="T414" s="1"/>
      <c r="U414" s="1"/>
      <c r="V414" s="1"/>
      <c r="W414" s="1"/>
      <c r="X414" s="1"/>
    </row>
    <row r="415" spans="1:24" ht="16.5" x14ac:dyDescent="0.15">
      <c r="A415" s="28">
        <v>15990061</v>
      </c>
      <c r="B415" s="28">
        <v>7</v>
      </c>
      <c r="C415" s="28" t="s">
        <v>1250</v>
      </c>
      <c r="D415" s="28" t="s">
        <v>1250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8">
        <v>2000</v>
      </c>
      <c r="S415" s="28">
        <v>2000</v>
      </c>
      <c r="T415" s="1"/>
      <c r="U415" s="1"/>
      <c r="V415" s="1"/>
      <c r="W415" s="1"/>
      <c r="X415" s="1"/>
    </row>
    <row r="416" spans="1:24" ht="16.5" x14ac:dyDescent="0.15">
      <c r="A416" s="29">
        <v>15990062</v>
      </c>
      <c r="B416" s="29">
        <v>1</v>
      </c>
      <c r="C416" s="29" t="s">
        <v>1251</v>
      </c>
      <c r="D416" s="29" t="s">
        <v>1251</v>
      </c>
      <c r="E416" s="1"/>
      <c r="F416" s="1" t="s">
        <v>1246</v>
      </c>
      <c r="G416" s="29">
        <v>400</v>
      </c>
      <c r="H416" s="29">
        <v>400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x14ac:dyDescent="0.15">
      <c r="A417" s="29">
        <v>15990062</v>
      </c>
      <c r="B417" s="29">
        <v>2</v>
      </c>
      <c r="C417" s="29" t="s">
        <v>1251</v>
      </c>
      <c r="D417" s="29" t="s">
        <v>1251</v>
      </c>
      <c r="E417" s="1"/>
      <c r="F417" s="1" t="s">
        <v>1246</v>
      </c>
      <c r="G417" s="29">
        <v>800</v>
      </c>
      <c r="H417" s="29">
        <v>800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x14ac:dyDescent="0.15">
      <c r="A418" s="29">
        <v>15990062</v>
      </c>
      <c r="B418" s="29">
        <v>3</v>
      </c>
      <c r="C418" s="29" t="s">
        <v>1251</v>
      </c>
      <c r="D418" s="29" t="s">
        <v>1251</v>
      </c>
      <c r="E418" s="1"/>
      <c r="F418" s="1" t="s">
        <v>1246</v>
      </c>
      <c r="G418" s="29">
        <v>1200</v>
      </c>
      <c r="H418" s="29">
        <v>1200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x14ac:dyDescent="0.15">
      <c r="A419" s="29">
        <v>15990062</v>
      </c>
      <c r="B419" s="29">
        <v>4</v>
      </c>
      <c r="C419" s="29" t="s">
        <v>1251</v>
      </c>
      <c r="D419" s="29" t="s">
        <v>1251</v>
      </c>
      <c r="E419" s="1"/>
      <c r="F419" s="1" t="s">
        <v>1246</v>
      </c>
      <c r="G419" s="29">
        <v>1600</v>
      </c>
      <c r="H419" s="29">
        <v>1600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x14ac:dyDescent="0.15">
      <c r="A420" s="29">
        <v>15990062</v>
      </c>
      <c r="B420" s="29">
        <v>5</v>
      </c>
      <c r="C420" s="29" t="s">
        <v>1251</v>
      </c>
      <c r="D420" s="29" t="s">
        <v>1251</v>
      </c>
      <c r="E420" s="1"/>
      <c r="F420" s="1" t="s">
        <v>1246</v>
      </c>
      <c r="G420" s="29">
        <v>2000</v>
      </c>
      <c r="H420" s="29">
        <v>2000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x14ac:dyDescent="0.15">
      <c r="A421" s="29">
        <v>15990062</v>
      </c>
      <c r="B421" s="29">
        <v>6</v>
      </c>
      <c r="C421" s="29" t="s">
        <v>1251</v>
      </c>
      <c r="D421" s="29" t="s">
        <v>1251</v>
      </c>
      <c r="E421" s="1"/>
      <c r="F421" s="1" t="s">
        <v>1246</v>
      </c>
      <c r="G421" s="29">
        <v>2500</v>
      </c>
      <c r="H421" s="29">
        <v>2500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x14ac:dyDescent="0.15">
      <c r="A422" s="29">
        <v>15990062</v>
      </c>
      <c r="B422" s="29">
        <v>7</v>
      </c>
      <c r="C422" s="29" t="s">
        <v>1251</v>
      </c>
      <c r="D422" s="29" t="s">
        <v>1251</v>
      </c>
      <c r="E422" s="1"/>
      <c r="F422" s="1" t="s">
        <v>1246</v>
      </c>
      <c r="G422" s="29">
        <v>3000</v>
      </c>
      <c r="H422" s="29">
        <v>3000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x14ac:dyDescent="0.15">
      <c r="A423" s="28">
        <v>15990063</v>
      </c>
      <c r="B423" s="28">
        <v>1</v>
      </c>
      <c r="C423" s="28" t="s">
        <v>1252</v>
      </c>
      <c r="D423" s="28" t="s">
        <v>1252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8">
        <v>450</v>
      </c>
      <c r="S423" s="28">
        <f>R423</f>
        <v>450</v>
      </c>
      <c r="T423" s="1"/>
      <c r="U423" s="1"/>
      <c r="V423" s="1"/>
      <c r="W423" s="1"/>
      <c r="X423" s="1"/>
    </row>
    <row r="424" spans="1:24" ht="16.5" x14ac:dyDescent="0.15">
      <c r="A424" s="28">
        <v>15990063</v>
      </c>
      <c r="B424" s="28">
        <v>2</v>
      </c>
      <c r="C424" s="28" t="s">
        <v>1252</v>
      </c>
      <c r="D424" s="28" t="s">
        <v>1252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8">
        <f>R423+150</f>
        <v>600</v>
      </c>
      <c r="S424" s="28">
        <f t="shared" ref="S424:S436" si="0">R424</f>
        <v>600</v>
      </c>
      <c r="T424" s="1"/>
      <c r="U424" s="1"/>
      <c r="V424" s="1"/>
      <c r="W424" s="1"/>
      <c r="X424" s="1"/>
    </row>
    <row r="425" spans="1:24" ht="16.5" x14ac:dyDescent="0.15">
      <c r="A425" s="28">
        <v>15990063</v>
      </c>
      <c r="B425" s="28">
        <v>3</v>
      </c>
      <c r="C425" s="28" t="s">
        <v>1252</v>
      </c>
      <c r="D425" s="28" t="s">
        <v>1252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8">
        <f t="shared" ref="R425:R429" si="1">R424+150</f>
        <v>750</v>
      </c>
      <c r="S425" s="28">
        <f t="shared" si="0"/>
        <v>750</v>
      </c>
      <c r="T425" s="1"/>
      <c r="U425" s="1"/>
      <c r="V425" s="1"/>
      <c r="W425" s="1"/>
      <c r="X425" s="1"/>
    </row>
    <row r="426" spans="1:24" ht="16.5" x14ac:dyDescent="0.15">
      <c r="A426" s="28">
        <v>15990063</v>
      </c>
      <c r="B426" s="28">
        <v>4</v>
      </c>
      <c r="C426" s="28" t="s">
        <v>1252</v>
      </c>
      <c r="D426" s="28" t="s">
        <v>1252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8">
        <f t="shared" si="1"/>
        <v>900</v>
      </c>
      <c r="S426" s="28">
        <f t="shared" si="0"/>
        <v>900</v>
      </c>
      <c r="T426" s="1"/>
      <c r="U426" s="1"/>
      <c r="V426" s="1"/>
      <c r="W426" s="1"/>
      <c r="X426" s="1"/>
    </row>
    <row r="427" spans="1:24" ht="16.5" x14ac:dyDescent="0.15">
      <c r="A427" s="28">
        <v>15990063</v>
      </c>
      <c r="B427" s="28">
        <v>5</v>
      </c>
      <c r="C427" s="28" t="s">
        <v>1252</v>
      </c>
      <c r="D427" s="28" t="s">
        <v>1252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8">
        <f t="shared" si="1"/>
        <v>1050</v>
      </c>
      <c r="S427" s="28">
        <f t="shared" si="0"/>
        <v>1050</v>
      </c>
      <c r="T427" s="1"/>
      <c r="U427" s="1"/>
      <c r="V427" s="1"/>
      <c r="W427" s="1"/>
      <c r="X427" s="1"/>
    </row>
    <row r="428" spans="1:24" ht="16.5" x14ac:dyDescent="0.15">
      <c r="A428" s="28">
        <v>15990063</v>
      </c>
      <c r="B428" s="28">
        <v>6</v>
      </c>
      <c r="C428" s="28" t="s">
        <v>1252</v>
      </c>
      <c r="D428" s="28" t="s">
        <v>1252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8">
        <f t="shared" si="1"/>
        <v>1200</v>
      </c>
      <c r="S428" s="28">
        <f t="shared" si="0"/>
        <v>1200</v>
      </c>
      <c r="T428" s="1"/>
      <c r="U428" s="1"/>
      <c r="V428" s="1"/>
      <c r="W428" s="1"/>
      <c r="X428" s="1"/>
    </row>
    <row r="429" spans="1:24" ht="16.5" x14ac:dyDescent="0.15">
      <c r="A429" s="28">
        <v>15990063</v>
      </c>
      <c r="B429" s="28">
        <v>7</v>
      </c>
      <c r="C429" s="28" t="s">
        <v>1252</v>
      </c>
      <c r="D429" s="28" t="s">
        <v>1252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8">
        <f t="shared" si="1"/>
        <v>1350</v>
      </c>
      <c r="S429" s="28">
        <f t="shared" si="0"/>
        <v>1350</v>
      </c>
      <c r="T429" s="1"/>
      <c r="U429" s="1"/>
      <c r="V429" s="1"/>
      <c r="W429" s="1"/>
      <c r="X429" s="1"/>
    </row>
    <row r="430" spans="1:24" ht="16.5" x14ac:dyDescent="0.15">
      <c r="A430" s="29">
        <v>15990064</v>
      </c>
      <c r="B430" s="29">
        <v>1</v>
      </c>
      <c r="C430" s="29" t="s">
        <v>1253</v>
      </c>
      <c r="D430" s="29" t="s">
        <v>1253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9">
        <f>ROUND(R423*2/2.5,0)</f>
        <v>360</v>
      </c>
      <c r="S430" s="28">
        <f t="shared" si="0"/>
        <v>360</v>
      </c>
      <c r="T430" s="1"/>
      <c r="U430" s="1"/>
      <c r="V430" s="1"/>
      <c r="W430" s="1"/>
      <c r="X430" s="1"/>
    </row>
    <row r="431" spans="1:24" ht="16.5" x14ac:dyDescent="0.15">
      <c r="A431" s="29">
        <v>15990064</v>
      </c>
      <c r="B431" s="29">
        <v>2</v>
      </c>
      <c r="C431" s="29" t="s">
        <v>1253</v>
      </c>
      <c r="D431" s="29" t="s">
        <v>1253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9">
        <f t="shared" ref="R431:R436" si="2">ROUND(R424*2/2.5,0)</f>
        <v>480</v>
      </c>
      <c r="S431" s="28">
        <f t="shared" si="0"/>
        <v>480</v>
      </c>
      <c r="T431" s="1"/>
      <c r="U431" s="1"/>
      <c r="V431" s="1"/>
      <c r="W431" s="1"/>
      <c r="X431" s="1"/>
    </row>
    <row r="432" spans="1:24" ht="16.5" x14ac:dyDescent="0.15">
      <c r="A432" s="29">
        <v>15990064</v>
      </c>
      <c r="B432" s="29">
        <v>3</v>
      </c>
      <c r="C432" s="29" t="s">
        <v>1253</v>
      </c>
      <c r="D432" s="29" t="s">
        <v>1253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9">
        <f t="shared" si="2"/>
        <v>600</v>
      </c>
      <c r="S432" s="28">
        <f t="shared" si="0"/>
        <v>600</v>
      </c>
      <c r="T432" s="1"/>
      <c r="U432" s="1"/>
      <c r="V432" s="1"/>
      <c r="W432" s="1"/>
      <c r="X432" s="1"/>
    </row>
    <row r="433" spans="1:24" ht="16.5" x14ac:dyDescent="0.15">
      <c r="A433" s="29">
        <v>15990064</v>
      </c>
      <c r="B433" s="29">
        <v>4</v>
      </c>
      <c r="C433" s="29" t="s">
        <v>1253</v>
      </c>
      <c r="D433" s="29" t="s">
        <v>1253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9">
        <f t="shared" si="2"/>
        <v>720</v>
      </c>
      <c r="S433" s="28">
        <f t="shared" si="0"/>
        <v>720</v>
      </c>
      <c r="T433" s="1"/>
      <c r="U433" s="1"/>
      <c r="V433" s="1"/>
      <c r="W433" s="1"/>
      <c r="X433" s="1"/>
    </row>
    <row r="434" spans="1:24" ht="16.5" x14ac:dyDescent="0.15">
      <c r="A434" s="29">
        <v>15990064</v>
      </c>
      <c r="B434" s="29">
        <v>5</v>
      </c>
      <c r="C434" s="29" t="s">
        <v>1253</v>
      </c>
      <c r="D434" s="29" t="s">
        <v>1253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9">
        <f t="shared" si="2"/>
        <v>840</v>
      </c>
      <c r="S434" s="28">
        <f t="shared" si="0"/>
        <v>840</v>
      </c>
      <c r="T434" s="1"/>
      <c r="U434" s="1"/>
      <c r="V434" s="1"/>
      <c r="W434" s="1"/>
      <c r="X434" s="1"/>
    </row>
    <row r="435" spans="1:24" ht="16.5" x14ac:dyDescent="0.15">
      <c r="A435" s="29">
        <v>15990064</v>
      </c>
      <c r="B435" s="29">
        <v>6</v>
      </c>
      <c r="C435" s="29" t="s">
        <v>1253</v>
      </c>
      <c r="D435" s="29" t="s">
        <v>1253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9">
        <f t="shared" si="2"/>
        <v>960</v>
      </c>
      <c r="S435" s="28">
        <f t="shared" si="0"/>
        <v>960</v>
      </c>
      <c r="T435" s="1"/>
      <c r="U435" s="1"/>
      <c r="V435" s="1"/>
      <c r="W435" s="1"/>
      <c r="X435" s="1"/>
    </row>
    <row r="436" spans="1:24" ht="16.5" x14ac:dyDescent="0.15">
      <c r="A436" s="29">
        <v>15990064</v>
      </c>
      <c r="B436" s="29">
        <v>7</v>
      </c>
      <c r="C436" s="29" t="s">
        <v>1253</v>
      </c>
      <c r="D436" s="29" t="s">
        <v>1253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9">
        <f t="shared" si="2"/>
        <v>1080</v>
      </c>
      <c r="S436" s="28">
        <f t="shared" si="0"/>
        <v>1080</v>
      </c>
      <c r="T436" s="1"/>
      <c r="U436" s="1"/>
      <c r="V436" s="1"/>
      <c r="W436" s="1"/>
      <c r="X436" s="1"/>
    </row>
    <row r="437" spans="1:24" ht="16.5" x14ac:dyDescent="0.15">
      <c r="A437" s="4">
        <v>15990129</v>
      </c>
      <c r="B437" s="28">
        <v>1</v>
      </c>
      <c r="C437" s="28" t="s">
        <v>1302</v>
      </c>
      <c r="D437" s="28" t="s">
        <v>1302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8">
        <f>R430</f>
        <v>360</v>
      </c>
      <c r="S437" s="28">
        <f>R437</f>
        <v>360</v>
      </c>
      <c r="T437" s="1"/>
      <c r="U437" s="1"/>
      <c r="V437" s="1"/>
      <c r="W437" s="1"/>
      <c r="X437" s="1"/>
    </row>
    <row r="438" spans="1:24" ht="16.5" x14ac:dyDescent="0.15">
      <c r="A438" s="4">
        <v>15990129</v>
      </c>
      <c r="B438" s="28">
        <v>2</v>
      </c>
      <c r="C438" s="28" t="s">
        <v>1302</v>
      </c>
      <c r="D438" s="28" t="s">
        <v>1302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8">
        <f t="shared" ref="R438:R443" si="3">R431</f>
        <v>480</v>
      </c>
      <c r="S438" s="28">
        <f t="shared" ref="S438:S443" si="4">R438</f>
        <v>480</v>
      </c>
      <c r="T438" s="1"/>
      <c r="U438" s="1"/>
      <c r="V438" s="1"/>
      <c r="W438" s="1"/>
      <c r="X438" s="1"/>
    </row>
    <row r="439" spans="1:24" ht="16.5" x14ac:dyDescent="0.15">
      <c r="A439" s="4">
        <v>15990129</v>
      </c>
      <c r="B439" s="28">
        <v>3</v>
      </c>
      <c r="C439" s="28" t="s">
        <v>1302</v>
      </c>
      <c r="D439" s="28" t="s">
        <v>1302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8">
        <f t="shared" si="3"/>
        <v>600</v>
      </c>
      <c r="S439" s="28">
        <f t="shared" si="4"/>
        <v>600</v>
      </c>
      <c r="T439" s="1"/>
      <c r="U439" s="1"/>
      <c r="V439" s="1"/>
      <c r="W439" s="1"/>
      <c r="X439" s="1"/>
    </row>
    <row r="440" spans="1:24" ht="16.5" x14ac:dyDescent="0.15">
      <c r="A440" s="4">
        <v>15990129</v>
      </c>
      <c r="B440" s="28">
        <v>4</v>
      </c>
      <c r="C440" s="28" t="s">
        <v>1302</v>
      </c>
      <c r="D440" s="28" t="s">
        <v>1302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8">
        <f t="shared" si="3"/>
        <v>720</v>
      </c>
      <c r="S440" s="28">
        <f t="shared" si="4"/>
        <v>720</v>
      </c>
      <c r="T440" s="1"/>
      <c r="U440" s="1"/>
      <c r="V440" s="1"/>
      <c r="W440" s="1"/>
      <c r="X440" s="1"/>
    </row>
    <row r="441" spans="1:24" ht="16.5" x14ac:dyDescent="0.15">
      <c r="A441" s="4">
        <v>15990129</v>
      </c>
      <c r="B441" s="28">
        <v>5</v>
      </c>
      <c r="C441" s="28" t="s">
        <v>1302</v>
      </c>
      <c r="D441" s="28" t="s">
        <v>1302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8">
        <f t="shared" si="3"/>
        <v>840</v>
      </c>
      <c r="S441" s="28">
        <f t="shared" si="4"/>
        <v>840</v>
      </c>
      <c r="T441" s="1"/>
      <c r="U441" s="1"/>
      <c r="V441" s="1"/>
      <c r="W441" s="1"/>
      <c r="X441" s="1"/>
    </row>
    <row r="442" spans="1:24" ht="16.5" x14ac:dyDescent="0.15">
      <c r="A442" s="4">
        <v>15990129</v>
      </c>
      <c r="B442" s="28">
        <v>6</v>
      </c>
      <c r="C442" s="28" t="s">
        <v>1302</v>
      </c>
      <c r="D442" s="28" t="s">
        <v>1302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8">
        <f t="shared" si="3"/>
        <v>960</v>
      </c>
      <c r="S442" s="28">
        <f t="shared" si="4"/>
        <v>960</v>
      </c>
      <c r="T442" s="1"/>
      <c r="U442" s="1"/>
      <c r="V442" s="1"/>
      <c r="W442" s="1"/>
      <c r="X442" s="1"/>
    </row>
    <row r="443" spans="1:24" ht="16.5" x14ac:dyDescent="0.15">
      <c r="A443" s="4">
        <v>15990129</v>
      </c>
      <c r="B443" s="28">
        <v>7</v>
      </c>
      <c r="C443" s="28" t="s">
        <v>1302</v>
      </c>
      <c r="D443" s="28" t="s">
        <v>1302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8">
        <f t="shared" si="3"/>
        <v>1080</v>
      </c>
      <c r="S443" s="28">
        <f t="shared" si="4"/>
        <v>1080</v>
      </c>
      <c r="T443" s="1"/>
      <c r="U443" s="1"/>
      <c r="V443" s="1"/>
      <c r="W443" s="1"/>
      <c r="X443" s="1"/>
    </row>
    <row r="444" spans="1:24" ht="16.5" x14ac:dyDescent="0.15">
      <c r="A444" s="28">
        <v>15990065</v>
      </c>
      <c r="B444" s="28">
        <v>1</v>
      </c>
      <c r="C444" s="28" t="s">
        <v>1254</v>
      </c>
      <c r="D444" s="28" t="s">
        <v>1254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8">
        <v>200</v>
      </c>
      <c r="S444" s="28">
        <v>200</v>
      </c>
      <c r="T444" s="1"/>
      <c r="U444" s="1"/>
      <c r="V444" s="1"/>
      <c r="W444" s="1"/>
      <c r="X444" s="1"/>
    </row>
    <row r="445" spans="1:24" ht="16.5" x14ac:dyDescent="0.15">
      <c r="A445" s="28">
        <v>15990065</v>
      </c>
      <c r="B445" s="28">
        <v>2</v>
      </c>
      <c r="C445" s="28" t="s">
        <v>1254</v>
      </c>
      <c r="D445" s="28" t="s">
        <v>1254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8">
        <v>500</v>
      </c>
      <c r="S445" s="28">
        <v>500</v>
      </c>
      <c r="T445" s="1"/>
      <c r="U445" s="1"/>
      <c r="V445" s="1"/>
      <c r="W445" s="1"/>
      <c r="X445" s="1"/>
    </row>
    <row r="446" spans="1:24" ht="16.5" x14ac:dyDescent="0.15">
      <c r="A446" s="28">
        <v>15990065</v>
      </c>
      <c r="B446" s="28">
        <v>3</v>
      </c>
      <c r="C446" s="28" t="s">
        <v>1254</v>
      </c>
      <c r="D446" s="28" t="s">
        <v>1254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8">
        <v>800</v>
      </c>
      <c r="S446" s="28">
        <v>800</v>
      </c>
      <c r="T446" s="1"/>
      <c r="U446" s="1"/>
      <c r="V446" s="1"/>
      <c r="W446" s="1"/>
      <c r="X446" s="1"/>
    </row>
    <row r="447" spans="1:24" ht="16.5" x14ac:dyDescent="0.15">
      <c r="A447" s="28">
        <v>15990065</v>
      </c>
      <c r="B447" s="28">
        <v>4</v>
      </c>
      <c r="C447" s="28" t="s">
        <v>1254</v>
      </c>
      <c r="D447" s="28" t="s">
        <v>1254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8">
        <v>1100</v>
      </c>
      <c r="S447" s="28">
        <v>1100</v>
      </c>
      <c r="T447" s="1"/>
      <c r="U447" s="1"/>
      <c r="V447" s="1"/>
      <c r="W447" s="1"/>
      <c r="X447" s="1"/>
    </row>
    <row r="448" spans="1:24" ht="16.5" x14ac:dyDescent="0.15">
      <c r="A448" s="28">
        <v>15990065</v>
      </c>
      <c r="B448" s="28">
        <v>5</v>
      </c>
      <c r="C448" s="28" t="s">
        <v>1254</v>
      </c>
      <c r="D448" s="28" t="s">
        <v>1254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8">
        <v>1400.0000000000002</v>
      </c>
      <c r="S448" s="28">
        <v>1400.0000000000002</v>
      </c>
      <c r="T448" s="1"/>
      <c r="U448" s="1"/>
      <c r="V448" s="1"/>
      <c r="W448" s="1"/>
      <c r="X448" s="1"/>
    </row>
    <row r="449" spans="1:24" ht="16.5" x14ac:dyDescent="0.15">
      <c r="A449" s="28">
        <v>15990065</v>
      </c>
      <c r="B449" s="28">
        <v>6</v>
      </c>
      <c r="C449" s="28" t="s">
        <v>1254</v>
      </c>
      <c r="D449" s="28" t="s">
        <v>1254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8">
        <v>1700.0000000000002</v>
      </c>
      <c r="S449" s="28">
        <v>1700.0000000000002</v>
      </c>
      <c r="T449" s="1"/>
      <c r="U449" s="1"/>
      <c r="V449" s="1"/>
      <c r="W449" s="1"/>
      <c r="X449" s="1"/>
    </row>
    <row r="450" spans="1:24" ht="16.5" x14ac:dyDescent="0.15">
      <c r="A450" s="28">
        <v>15990065</v>
      </c>
      <c r="B450" s="28">
        <v>7</v>
      </c>
      <c r="C450" s="28" t="s">
        <v>1254</v>
      </c>
      <c r="D450" s="28" t="s">
        <v>1254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8">
        <v>2000</v>
      </c>
      <c r="S450" s="28">
        <v>2000</v>
      </c>
      <c r="T450" s="1"/>
      <c r="U450" s="1"/>
      <c r="V450" s="1"/>
      <c r="W450" s="1"/>
      <c r="X450" s="1"/>
    </row>
    <row r="451" spans="1:24" ht="16.5" x14ac:dyDescent="0.15">
      <c r="A451" s="29">
        <v>15990066</v>
      </c>
      <c r="B451" s="29">
        <v>1</v>
      </c>
      <c r="C451" s="29" t="s">
        <v>1255</v>
      </c>
      <c r="D451" s="29" t="s">
        <v>1255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9">
        <v>200</v>
      </c>
      <c r="S451" s="29">
        <v>200</v>
      </c>
      <c r="T451" s="1"/>
      <c r="U451" s="1"/>
      <c r="V451" s="1"/>
      <c r="W451" s="1"/>
      <c r="X451" s="1"/>
    </row>
    <row r="452" spans="1:24" ht="16.5" x14ac:dyDescent="0.15">
      <c r="A452" s="29">
        <v>15990066</v>
      </c>
      <c r="B452" s="29">
        <v>2</v>
      </c>
      <c r="C452" s="29" t="s">
        <v>1255</v>
      </c>
      <c r="D452" s="29" t="s">
        <v>1255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9">
        <v>400</v>
      </c>
      <c r="S452" s="29">
        <v>400</v>
      </c>
      <c r="T452" s="1"/>
      <c r="U452" s="1"/>
      <c r="V452" s="1"/>
      <c r="W452" s="1"/>
      <c r="X452" s="1"/>
    </row>
    <row r="453" spans="1:24" ht="16.5" x14ac:dyDescent="0.15">
      <c r="A453" s="29">
        <v>15990066</v>
      </c>
      <c r="B453" s="29">
        <v>3</v>
      </c>
      <c r="C453" s="29" t="s">
        <v>1255</v>
      </c>
      <c r="D453" s="29" t="s">
        <v>1255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9">
        <v>600</v>
      </c>
      <c r="S453" s="29">
        <v>600</v>
      </c>
      <c r="T453" s="1"/>
      <c r="U453" s="1"/>
      <c r="V453" s="1"/>
      <c r="W453" s="1"/>
      <c r="X453" s="1"/>
    </row>
    <row r="454" spans="1:24" ht="16.5" x14ac:dyDescent="0.15">
      <c r="A454" s="29">
        <v>15990066</v>
      </c>
      <c r="B454" s="29">
        <v>4</v>
      </c>
      <c r="C454" s="29" t="s">
        <v>1255</v>
      </c>
      <c r="D454" s="29" t="s">
        <v>1255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9">
        <v>800</v>
      </c>
      <c r="S454" s="29">
        <v>800</v>
      </c>
      <c r="T454" s="1"/>
      <c r="U454" s="1"/>
      <c r="V454" s="1"/>
      <c r="W454" s="1"/>
      <c r="X454" s="1"/>
    </row>
    <row r="455" spans="1:24" ht="16.5" x14ac:dyDescent="0.15">
      <c r="A455" s="29">
        <v>15990066</v>
      </c>
      <c r="B455" s="29">
        <v>5</v>
      </c>
      <c r="C455" s="29" t="s">
        <v>1255</v>
      </c>
      <c r="D455" s="29" t="s">
        <v>1255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9">
        <v>1000</v>
      </c>
      <c r="S455" s="29">
        <v>1000</v>
      </c>
      <c r="T455" s="1"/>
      <c r="U455" s="1"/>
      <c r="V455" s="1"/>
      <c r="W455" s="1"/>
      <c r="X455" s="1"/>
    </row>
    <row r="456" spans="1:24" ht="16.5" x14ac:dyDescent="0.15">
      <c r="A456" s="29">
        <v>15990066</v>
      </c>
      <c r="B456" s="29">
        <v>6</v>
      </c>
      <c r="C456" s="29" t="s">
        <v>1255</v>
      </c>
      <c r="D456" s="29" t="s">
        <v>1255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9">
        <v>1200</v>
      </c>
      <c r="S456" s="29">
        <v>1200</v>
      </c>
      <c r="T456" s="1"/>
      <c r="U456" s="1"/>
      <c r="V456" s="1"/>
      <c r="W456" s="1"/>
      <c r="X456" s="1"/>
    </row>
    <row r="457" spans="1:24" ht="16.5" x14ac:dyDescent="0.15">
      <c r="A457" s="29">
        <v>15990066</v>
      </c>
      <c r="B457" s="29">
        <v>7</v>
      </c>
      <c r="C457" s="29" t="s">
        <v>1255</v>
      </c>
      <c r="D457" s="29" t="s">
        <v>1255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9">
        <v>1400</v>
      </c>
      <c r="S457" s="29">
        <v>1400</v>
      </c>
      <c r="T457" s="1"/>
      <c r="U457" s="1"/>
      <c r="V457" s="1"/>
      <c r="W457" s="1"/>
      <c r="X457" s="1"/>
    </row>
    <row r="458" spans="1:24" ht="16.5" x14ac:dyDescent="0.15">
      <c r="A458" s="28">
        <v>15990067</v>
      </c>
      <c r="B458" s="28">
        <v>1</v>
      </c>
      <c r="C458" s="28" t="s">
        <v>1256</v>
      </c>
      <c r="D458" s="28" t="s">
        <v>1256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8">
        <v>200</v>
      </c>
      <c r="S458" s="28">
        <v>200</v>
      </c>
      <c r="T458" s="1"/>
      <c r="U458" s="1"/>
      <c r="V458" s="1"/>
      <c r="W458" s="1"/>
      <c r="X458" s="1"/>
    </row>
    <row r="459" spans="1:24" ht="16.5" x14ac:dyDescent="0.15">
      <c r="A459" s="28">
        <v>15990067</v>
      </c>
      <c r="B459" s="28">
        <v>2</v>
      </c>
      <c r="C459" s="28" t="s">
        <v>1256</v>
      </c>
      <c r="D459" s="28" t="s">
        <v>1256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8">
        <v>400</v>
      </c>
      <c r="S459" s="28">
        <v>400</v>
      </c>
      <c r="T459" s="1"/>
      <c r="U459" s="1"/>
      <c r="V459" s="1"/>
      <c r="W459" s="1"/>
      <c r="X459" s="1"/>
    </row>
    <row r="460" spans="1:24" ht="16.5" x14ac:dyDescent="0.15">
      <c r="A460" s="28">
        <v>15990067</v>
      </c>
      <c r="B460" s="28">
        <v>3</v>
      </c>
      <c r="C460" s="28" t="s">
        <v>1256</v>
      </c>
      <c r="D460" s="28" t="s">
        <v>1256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8">
        <v>600</v>
      </c>
      <c r="S460" s="28">
        <v>600</v>
      </c>
      <c r="T460" s="1"/>
      <c r="U460" s="1"/>
      <c r="V460" s="1"/>
      <c r="W460" s="1"/>
      <c r="X460" s="1"/>
    </row>
    <row r="461" spans="1:24" ht="16.5" x14ac:dyDescent="0.15">
      <c r="A461" s="28">
        <v>15990067</v>
      </c>
      <c r="B461" s="28">
        <v>4</v>
      </c>
      <c r="C461" s="28" t="s">
        <v>1256</v>
      </c>
      <c r="D461" s="28" t="s">
        <v>1256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8">
        <v>800</v>
      </c>
      <c r="S461" s="28">
        <v>800</v>
      </c>
      <c r="T461" s="1"/>
      <c r="U461" s="1"/>
      <c r="V461" s="1"/>
      <c r="W461" s="1"/>
      <c r="X461" s="1"/>
    </row>
    <row r="462" spans="1:24" ht="16.5" x14ac:dyDescent="0.15">
      <c r="A462" s="28">
        <v>15990067</v>
      </c>
      <c r="B462" s="28">
        <v>5</v>
      </c>
      <c r="C462" s="28" t="s">
        <v>1256</v>
      </c>
      <c r="D462" s="28" t="s">
        <v>1256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8">
        <v>1000</v>
      </c>
      <c r="S462" s="28">
        <v>1000</v>
      </c>
      <c r="T462" s="1"/>
      <c r="U462" s="1"/>
      <c r="V462" s="1"/>
      <c r="W462" s="1"/>
      <c r="X462" s="1"/>
    </row>
    <row r="463" spans="1:24" ht="16.5" x14ac:dyDescent="0.15">
      <c r="A463" s="28">
        <v>15990067</v>
      </c>
      <c r="B463" s="28">
        <v>6</v>
      </c>
      <c r="C463" s="28" t="s">
        <v>1256</v>
      </c>
      <c r="D463" s="28" t="s">
        <v>1256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8">
        <v>1200</v>
      </c>
      <c r="S463" s="28">
        <v>1200</v>
      </c>
      <c r="T463" s="1"/>
      <c r="U463" s="1"/>
      <c r="V463" s="1"/>
      <c r="W463" s="1"/>
      <c r="X463" s="1"/>
    </row>
    <row r="464" spans="1:24" ht="16.5" x14ac:dyDescent="0.15">
      <c r="A464" s="28">
        <v>15990067</v>
      </c>
      <c r="B464" s="28">
        <v>7</v>
      </c>
      <c r="C464" s="28" t="s">
        <v>1256</v>
      </c>
      <c r="D464" s="28" t="s">
        <v>1256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8">
        <v>1400</v>
      </c>
      <c r="S464" s="28">
        <v>1400</v>
      </c>
      <c r="T464" s="1"/>
      <c r="U464" s="1"/>
      <c r="V464" s="1"/>
      <c r="W464" s="1"/>
      <c r="X464" s="1"/>
    </row>
    <row r="465" spans="1:24" ht="16.5" x14ac:dyDescent="0.15">
      <c r="A465" s="29">
        <v>15990068</v>
      </c>
      <c r="B465" s="29">
        <v>1</v>
      </c>
      <c r="C465" s="29" t="s">
        <v>1257</v>
      </c>
      <c r="D465" s="29" t="s">
        <v>1257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9">
        <v>200</v>
      </c>
      <c r="S465" s="29">
        <v>200</v>
      </c>
      <c r="T465" s="1"/>
      <c r="U465" s="1"/>
      <c r="V465" s="1"/>
      <c r="W465" s="1"/>
      <c r="X465" s="1"/>
    </row>
    <row r="466" spans="1:24" ht="16.5" x14ac:dyDescent="0.15">
      <c r="A466" s="29">
        <v>15990068</v>
      </c>
      <c r="B466" s="29">
        <v>2</v>
      </c>
      <c r="C466" s="29" t="s">
        <v>1257</v>
      </c>
      <c r="D466" s="29" t="s">
        <v>1257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9">
        <v>400</v>
      </c>
      <c r="S466" s="29">
        <v>400</v>
      </c>
      <c r="T466" s="1"/>
      <c r="U466" s="1"/>
      <c r="V466" s="1"/>
      <c r="W466" s="1"/>
      <c r="X466" s="1"/>
    </row>
    <row r="467" spans="1:24" ht="16.5" x14ac:dyDescent="0.15">
      <c r="A467" s="29">
        <v>15990068</v>
      </c>
      <c r="B467" s="29">
        <v>3</v>
      </c>
      <c r="C467" s="29" t="s">
        <v>1257</v>
      </c>
      <c r="D467" s="29" t="s">
        <v>1257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9">
        <v>600</v>
      </c>
      <c r="S467" s="29">
        <v>600</v>
      </c>
      <c r="T467" s="1"/>
      <c r="U467" s="1"/>
      <c r="V467" s="1"/>
      <c r="W467" s="1"/>
      <c r="X467" s="1"/>
    </row>
    <row r="468" spans="1:24" ht="16.5" x14ac:dyDescent="0.15">
      <c r="A468" s="29">
        <v>15990068</v>
      </c>
      <c r="B468" s="29">
        <v>4</v>
      </c>
      <c r="C468" s="29" t="s">
        <v>1257</v>
      </c>
      <c r="D468" s="29" t="s">
        <v>1257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9">
        <v>800</v>
      </c>
      <c r="S468" s="29">
        <v>800</v>
      </c>
      <c r="T468" s="1"/>
      <c r="U468" s="1"/>
      <c r="V468" s="1"/>
      <c r="W468" s="1"/>
      <c r="X468" s="1"/>
    </row>
    <row r="469" spans="1:24" ht="16.5" x14ac:dyDescent="0.15">
      <c r="A469" s="29">
        <v>15990068</v>
      </c>
      <c r="B469" s="29">
        <v>5</v>
      </c>
      <c r="C469" s="29" t="s">
        <v>1257</v>
      </c>
      <c r="D469" s="29" t="s">
        <v>1257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9">
        <v>1000</v>
      </c>
      <c r="S469" s="29">
        <v>1000</v>
      </c>
      <c r="T469" s="1"/>
      <c r="U469" s="1"/>
      <c r="V469" s="1"/>
      <c r="W469" s="1"/>
      <c r="X469" s="1"/>
    </row>
    <row r="470" spans="1:24" ht="16.5" x14ac:dyDescent="0.15">
      <c r="A470" s="29">
        <v>15990068</v>
      </c>
      <c r="B470" s="29">
        <v>6</v>
      </c>
      <c r="C470" s="29" t="s">
        <v>1257</v>
      </c>
      <c r="D470" s="29" t="s">
        <v>1257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9">
        <v>1200</v>
      </c>
      <c r="S470" s="29">
        <v>1200</v>
      </c>
      <c r="T470" s="1"/>
      <c r="U470" s="1"/>
      <c r="V470" s="1"/>
      <c r="W470" s="1"/>
      <c r="X470" s="1"/>
    </row>
    <row r="471" spans="1:24" ht="16.5" x14ac:dyDescent="0.15">
      <c r="A471" s="29">
        <v>15990068</v>
      </c>
      <c r="B471" s="29">
        <v>7</v>
      </c>
      <c r="C471" s="29" t="s">
        <v>1257</v>
      </c>
      <c r="D471" s="29" t="s">
        <v>1257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9">
        <v>1400</v>
      </c>
      <c r="S471" s="29">
        <v>1400</v>
      </c>
      <c r="T471" s="1"/>
      <c r="U471" s="1"/>
      <c r="V471" s="1"/>
      <c r="W471" s="1"/>
      <c r="X471" s="1"/>
    </row>
    <row r="472" spans="1:24" ht="16.5" x14ac:dyDescent="0.15">
      <c r="A472" s="28">
        <v>15990069</v>
      </c>
      <c r="B472" s="28">
        <v>1</v>
      </c>
      <c r="C472" s="28" t="s">
        <v>1258</v>
      </c>
      <c r="D472" s="28" t="s">
        <v>1258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8">
        <v>200</v>
      </c>
      <c r="S472" s="28">
        <v>200</v>
      </c>
      <c r="T472" s="1"/>
      <c r="U472" s="1"/>
      <c r="V472" s="1"/>
      <c r="W472" s="1"/>
      <c r="X472" s="1"/>
    </row>
    <row r="473" spans="1:24" ht="16.5" x14ac:dyDescent="0.15">
      <c r="A473" s="28">
        <v>15990069</v>
      </c>
      <c r="B473" s="28">
        <v>2</v>
      </c>
      <c r="C473" s="28" t="s">
        <v>1258</v>
      </c>
      <c r="D473" s="28" t="s">
        <v>1258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8">
        <v>400</v>
      </c>
      <c r="S473" s="28">
        <v>400</v>
      </c>
      <c r="T473" s="1"/>
      <c r="U473" s="1"/>
      <c r="V473" s="1"/>
      <c r="W473" s="1"/>
      <c r="X473" s="1"/>
    </row>
    <row r="474" spans="1:24" ht="16.5" x14ac:dyDescent="0.15">
      <c r="A474" s="28">
        <v>15990069</v>
      </c>
      <c r="B474" s="28">
        <v>3</v>
      </c>
      <c r="C474" s="28" t="s">
        <v>1258</v>
      </c>
      <c r="D474" s="28" t="s">
        <v>1258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8">
        <v>600</v>
      </c>
      <c r="S474" s="28">
        <v>600</v>
      </c>
      <c r="T474" s="1"/>
      <c r="U474" s="1"/>
      <c r="V474" s="1"/>
      <c r="W474" s="1"/>
      <c r="X474" s="1"/>
    </row>
    <row r="475" spans="1:24" ht="16.5" x14ac:dyDescent="0.15">
      <c r="A475" s="28">
        <v>15990069</v>
      </c>
      <c r="B475" s="28">
        <v>4</v>
      </c>
      <c r="C475" s="28" t="s">
        <v>1258</v>
      </c>
      <c r="D475" s="28" t="s">
        <v>1258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8">
        <v>800</v>
      </c>
      <c r="S475" s="28">
        <v>800</v>
      </c>
      <c r="T475" s="1"/>
      <c r="U475" s="1"/>
      <c r="V475" s="1"/>
      <c r="W475" s="1"/>
      <c r="X475" s="1"/>
    </row>
    <row r="476" spans="1:24" ht="16.5" x14ac:dyDescent="0.15">
      <c r="A476" s="28">
        <v>15990069</v>
      </c>
      <c r="B476" s="28">
        <v>5</v>
      </c>
      <c r="C476" s="28" t="s">
        <v>1258</v>
      </c>
      <c r="D476" s="28" t="s">
        <v>1258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8">
        <v>1000</v>
      </c>
      <c r="S476" s="28">
        <v>1000</v>
      </c>
      <c r="T476" s="1"/>
      <c r="U476" s="1"/>
      <c r="V476" s="1"/>
      <c r="W476" s="1"/>
      <c r="X476" s="1"/>
    </row>
    <row r="477" spans="1:24" ht="16.5" x14ac:dyDescent="0.15">
      <c r="A477" s="28">
        <v>15990069</v>
      </c>
      <c r="B477" s="28">
        <v>6</v>
      </c>
      <c r="C477" s="28" t="s">
        <v>1258</v>
      </c>
      <c r="D477" s="28" t="s">
        <v>1258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8">
        <v>1200</v>
      </c>
      <c r="S477" s="28">
        <v>1200</v>
      </c>
      <c r="T477" s="1"/>
      <c r="U477" s="1"/>
      <c r="V477" s="1"/>
      <c r="W477" s="1"/>
      <c r="X477" s="1"/>
    </row>
    <row r="478" spans="1:24" ht="16.5" x14ac:dyDescent="0.15">
      <c r="A478" s="28">
        <v>15990069</v>
      </c>
      <c r="B478" s="28">
        <v>7</v>
      </c>
      <c r="C478" s="28" t="s">
        <v>1258</v>
      </c>
      <c r="D478" s="28" t="s">
        <v>1258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8">
        <v>1400</v>
      </c>
      <c r="S478" s="28">
        <v>1400</v>
      </c>
      <c r="T478" s="1"/>
      <c r="U478" s="1"/>
      <c r="V478" s="1"/>
      <c r="W478" s="1"/>
      <c r="X478" s="1"/>
    </row>
    <row r="479" spans="1:24" ht="16.5" x14ac:dyDescent="0.15">
      <c r="A479" s="29">
        <v>15990070</v>
      </c>
      <c r="B479" s="29">
        <v>1</v>
      </c>
      <c r="C479" s="29" t="s">
        <v>1134</v>
      </c>
      <c r="D479" s="29" t="s">
        <v>1134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9">
        <v>-500</v>
      </c>
      <c r="S479" s="29">
        <v>-500</v>
      </c>
      <c r="T479" s="1"/>
      <c r="U479" s="1"/>
      <c r="V479" s="1"/>
      <c r="W479" s="1"/>
      <c r="X479" s="1"/>
    </row>
    <row r="480" spans="1:24" ht="16.5" x14ac:dyDescent="0.15">
      <c r="A480" s="29">
        <v>15990070</v>
      </c>
      <c r="B480" s="29">
        <v>2</v>
      </c>
      <c r="C480" s="29" t="s">
        <v>1134</v>
      </c>
      <c r="D480" s="29" t="s">
        <v>1134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9">
        <v>-500</v>
      </c>
      <c r="S480" s="29">
        <v>-500</v>
      </c>
      <c r="T480" s="1"/>
      <c r="U480" s="1"/>
      <c r="V480" s="1"/>
      <c r="W480" s="1"/>
      <c r="X480" s="1"/>
    </row>
    <row r="481" spans="1:24" ht="16.5" x14ac:dyDescent="0.15">
      <c r="A481" s="29">
        <v>15990070</v>
      </c>
      <c r="B481" s="29">
        <v>3</v>
      </c>
      <c r="C481" s="29" t="s">
        <v>1134</v>
      </c>
      <c r="D481" s="29" t="s">
        <v>1134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9">
        <v>-500</v>
      </c>
      <c r="S481" s="29">
        <v>-500</v>
      </c>
      <c r="T481" s="1"/>
      <c r="U481" s="1"/>
      <c r="V481" s="1"/>
      <c r="W481" s="1"/>
      <c r="X481" s="1"/>
    </row>
    <row r="482" spans="1:24" ht="16.5" x14ac:dyDescent="0.15">
      <c r="A482" s="29">
        <v>15990070</v>
      </c>
      <c r="B482" s="29">
        <v>4</v>
      </c>
      <c r="C482" s="29" t="s">
        <v>1134</v>
      </c>
      <c r="D482" s="29" t="s">
        <v>1134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9">
        <v>-500</v>
      </c>
      <c r="S482" s="29">
        <v>-500</v>
      </c>
      <c r="T482" s="1"/>
      <c r="U482" s="1"/>
      <c r="V482" s="1"/>
      <c r="W482" s="1"/>
      <c r="X482" s="1"/>
    </row>
    <row r="483" spans="1:24" ht="16.5" x14ac:dyDescent="0.15">
      <c r="A483" s="29">
        <v>15990070</v>
      </c>
      <c r="B483" s="29">
        <v>5</v>
      </c>
      <c r="C483" s="29" t="s">
        <v>1134</v>
      </c>
      <c r="D483" s="29" t="s">
        <v>1134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9">
        <v>-500</v>
      </c>
      <c r="S483" s="29">
        <v>-500</v>
      </c>
      <c r="T483" s="1"/>
      <c r="U483" s="1"/>
      <c r="V483" s="1"/>
      <c r="W483" s="1"/>
      <c r="X483" s="1"/>
    </row>
    <row r="484" spans="1:24" ht="16.5" x14ac:dyDescent="0.15">
      <c r="A484" s="29">
        <v>15990070</v>
      </c>
      <c r="B484" s="29">
        <v>6</v>
      </c>
      <c r="C484" s="29" t="s">
        <v>1134</v>
      </c>
      <c r="D484" s="29" t="s">
        <v>1134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9">
        <v>-500</v>
      </c>
      <c r="S484" s="29">
        <v>-500</v>
      </c>
      <c r="T484" s="1"/>
      <c r="U484" s="1"/>
      <c r="V484" s="1"/>
      <c r="W484" s="1"/>
      <c r="X484" s="1"/>
    </row>
    <row r="485" spans="1:24" ht="16.5" x14ac:dyDescent="0.15">
      <c r="A485" s="29">
        <v>15990070</v>
      </c>
      <c r="B485" s="29">
        <v>7</v>
      </c>
      <c r="C485" s="29" t="s">
        <v>1134</v>
      </c>
      <c r="D485" s="29" t="s">
        <v>1134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9">
        <v>-500</v>
      </c>
      <c r="S485" s="29">
        <v>-500</v>
      </c>
      <c r="T485" s="1"/>
      <c r="U485" s="1"/>
      <c r="V485" s="1"/>
      <c r="W485" s="1"/>
      <c r="X485" s="1"/>
    </row>
    <row r="486" spans="1:24" ht="16.5" x14ac:dyDescent="0.15">
      <c r="A486" s="28">
        <v>15990071</v>
      </c>
      <c r="B486" s="28">
        <v>1</v>
      </c>
      <c r="C486" s="29" t="s">
        <v>1135</v>
      </c>
      <c r="D486" s="29" t="s">
        <v>1135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8">
        <v>-500</v>
      </c>
      <c r="S486" s="28">
        <v>-500</v>
      </c>
      <c r="T486" s="1"/>
      <c r="U486" s="1"/>
      <c r="V486" s="1"/>
      <c r="W486" s="1"/>
      <c r="X486" s="1"/>
    </row>
    <row r="487" spans="1:24" ht="16.5" x14ac:dyDescent="0.15">
      <c r="A487" s="28">
        <v>15990071</v>
      </c>
      <c r="B487" s="28">
        <v>2</v>
      </c>
      <c r="C487" s="29" t="s">
        <v>1135</v>
      </c>
      <c r="D487" s="29" t="s">
        <v>1135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8">
        <v>-500</v>
      </c>
      <c r="S487" s="28">
        <v>-500</v>
      </c>
      <c r="T487" s="1"/>
      <c r="U487" s="1"/>
      <c r="V487" s="1"/>
      <c r="W487" s="1"/>
      <c r="X487" s="1"/>
    </row>
    <row r="488" spans="1:24" ht="16.5" x14ac:dyDescent="0.15">
      <c r="A488" s="28">
        <v>15990071</v>
      </c>
      <c r="B488" s="28">
        <v>3</v>
      </c>
      <c r="C488" s="29" t="s">
        <v>1135</v>
      </c>
      <c r="D488" s="29" t="s">
        <v>1135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8">
        <v>-500</v>
      </c>
      <c r="S488" s="28">
        <v>-500</v>
      </c>
      <c r="T488" s="1"/>
      <c r="U488" s="1"/>
      <c r="V488" s="1"/>
      <c r="W488" s="1"/>
      <c r="X488" s="1"/>
    </row>
    <row r="489" spans="1:24" ht="16.5" x14ac:dyDescent="0.15">
      <c r="A489" s="28">
        <v>15990071</v>
      </c>
      <c r="B489" s="28">
        <v>4</v>
      </c>
      <c r="C489" s="29" t="s">
        <v>1135</v>
      </c>
      <c r="D489" s="29" t="s">
        <v>1135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8">
        <v>-500</v>
      </c>
      <c r="S489" s="28">
        <v>-500</v>
      </c>
      <c r="T489" s="1"/>
      <c r="U489" s="1"/>
      <c r="V489" s="1"/>
      <c r="W489" s="1"/>
      <c r="X489" s="1"/>
    </row>
    <row r="490" spans="1:24" ht="16.5" x14ac:dyDescent="0.15">
      <c r="A490" s="28">
        <v>15990071</v>
      </c>
      <c r="B490" s="28">
        <v>5</v>
      </c>
      <c r="C490" s="29" t="s">
        <v>1135</v>
      </c>
      <c r="D490" s="29" t="s">
        <v>1135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8">
        <v>-500</v>
      </c>
      <c r="S490" s="28">
        <v>-500</v>
      </c>
      <c r="T490" s="1"/>
      <c r="U490" s="1"/>
      <c r="V490" s="1"/>
      <c r="W490" s="1"/>
      <c r="X490" s="1"/>
    </row>
    <row r="491" spans="1:24" ht="16.5" x14ac:dyDescent="0.15">
      <c r="A491" s="28">
        <v>15990071</v>
      </c>
      <c r="B491" s="28">
        <v>6</v>
      </c>
      <c r="C491" s="29" t="s">
        <v>1135</v>
      </c>
      <c r="D491" s="29" t="s">
        <v>1135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8">
        <v>-500</v>
      </c>
      <c r="S491" s="28">
        <v>-500</v>
      </c>
      <c r="T491" s="1"/>
      <c r="U491" s="1"/>
      <c r="V491" s="1"/>
      <c r="W491" s="1"/>
      <c r="X491" s="1"/>
    </row>
    <row r="492" spans="1:24" ht="16.5" x14ac:dyDescent="0.15">
      <c r="A492" s="28">
        <v>15990071</v>
      </c>
      <c r="B492" s="28">
        <v>7</v>
      </c>
      <c r="C492" s="29" t="s">
        <v>1135</v>
      </c>
      <c r="D492" s="29" t="s">
        <v>1135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8">
        <v>-500</v>
      </c>
      <c r="S492" s="28">
        <v>-500</v>
      </c>
      <c r="T492" s="1"/>
      <c r="U492" s="1"/>
      <c r="V492" s="1"/>
      <c r="W492" s="1"/>
      <c r="X492" s="1"/>
    </row>
    <row r="493" spans="1:24" ht="16.5" x14ac:dyDescent="0.15">
      <c r="A493" s="29">
        <v>15990072</v>
      </c>
      <c r="B493" s="29">
        <v>1</v>
      </c>
      <c r="C493" s="29" t="s">
        <v>1259</v>
      </c>
      <c r="D493" s="29" t="s">
        <v>1259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9">
        <v>200</v>
      </c>
      <c r="S493" s="29">
        <v>200</v>
      </c>
      <c r="T493" s="1"/>
      <c r="U493" s="1"/>
      <c r="V493" s="1"/>
      <c r="W493" s="1"/>
      <c r="X493" s="1"/>
    </row>
    <row r="494" spans="1:24" ht="16.5" x14ac:dyDescent="0.15">
      <c r="A494" s="29">
        <v>15990072</v>
      </c>
      <c r="B494" s="29">
        <v>2</v>
      </c>
      <c r="C494" s="29" t="s">
        <v>1259</v>
      </c>
      <c r="D494" s="29" t="s">
        <v>1259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9">
        <v>500</v>
      </c>
      <c r="S494" s="29">
        <v>500</v>
      </c>
      <c r="T494" s="1"/>
      <c r="U494" s="1"/>
      <c r="V494" s="1"/>
      <c r="W494" s="1"/>
      <c r="X494" s="1"/>
    </row>
    <row r="495" spans="1:24" ht="16.5" x14ac:dyDescent="0.15">
      <c r="A495" s="29">
        <v>15990072</v>
      </c>
      <c r="B495" s="29">
        <v>3</v>
      </c>
      <c r="C495" s="29" t="s">
        <v>1259</v>
      </c>
      <c r="D495" s="29" t="s">
        <v>1259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9">
        <v>800</v>
      </c>
      <c r="S495" s="29">
        <v>800</v>
      </c>
      <c r="T495" s="1"/>
      <c r="U495" s="1"/>
      <c r="V495" s="1"/>
      <c r="W495" s="1"/>
      <c r="X495" s="1"/>
    </row>
    <row r="496" spans="1:24" ht="16.5" x14ac:dyDescent="0.15">
      <c r="A496" s="29">
        <v>15990072</v>
      </c>
      <c r="B496" s="29">
        <v>4</v>
      </c>
      <c r="C496" s="29" t="s">
        <v>1259</v>
      </c>
      <c r="D496" s="29" t="s">
        <v>1259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9">
        <v>1100</v>
      </c>
      <c r="S496" s="29">
        <v>1100</v>
      </c>
      <c r="T496" s="1"/>
      <c r="U496" s="1"/>
      <c r="V496" s="1"/>
      <c r="W496" s="1"/>
      <c r="X496" s="1"/>
    </row>
    <row r="497" spans="1:24" ht="16.5" x14ac:dyDescent="0.15">
      <c r="A497" s="29">
        <v>15990072</v>
      </c>
      <c r="B497" s="29">
        <v>5</v>
      </c>
      <c r="C497" s="29" t="s">
        <v>1259</v>
      </c>
      <c r="D497" s="29" t="s">
        <v>1259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9">
        <v>1400.0000000000002</v>
      </c>
      <c r="S497" s="29">
        <v>1400.0000000000002</v>
      </c>
      <c r="T497" s="1"/>
      <c r="U497" s="1"/>
      <c r="V497" s="1"/>
      <c r="W497" s="1"/>
      <c r="X497" s="1"/>
    </row>
    <row r="498" spans="1:24" ht="16.5" x14ac:dyDescent="0.15">
      <c r="A498" s="29">
        <v>15990072</v>
      </c>
      <c r="B498" s="29">
        <v>6</v>
      </c>
      <c r="C498" s="29" t="s">
        <v>1259</v>
      </c>
      <c r="D498" s="29" t="s">
        <v>1259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9">
        <v>1700.0000000000002</v>
      </c>
      <c r="S498" s="29">
        <v>1700.0000000000002</v>
      </c>
      <c r="T498" s="1"/>
      <c r="U498" s="1"/>
      <c r="V498" s="1"/>
      <c r="W498" s="1"/>
      <c r="X498" s="1"/>
    </row>
    <row r="499" spans="1:24" ht="16.5" x14ac:dyDescent="0.15">
      <c r="A499" s="29">
        <v>15990072</v>
      </c>
      <c r="B499" s="29">
        <v>7</v>
      </c>
      <c r="C499" s="29" t="s">
        <v>1259</v>
      </c>
      <c r="D499" s="29" t="s">
        <v>1259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9">
        <v>2000</v>
      </c>
      <c r="S499" s="29">
        <v>2000</v>
      </c>
      <c r="T499" s="1"/>
      <c r="U499" s="1"/>
      <c r="V499" s="1"/>
      <c r="W499" s="1"/>
      <c r="X499" s="1"/>
    </row>
    <row r="500" spans="1:24" ht="16.5" x14ac:dyDescent="0.15">
      <c r="A500" s="28">
        <v>15990073</v>
      </c>
      <c r="B500" s="28">
        <v>1</v>
      </c>
      <c r="C500" s="28" t="s">
        <v>1260</v>
      </c>
      <c r="D500" s="28" t="s">
        <v>1260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8">
        <v>-5000</v>
      </c>
      <c r="S500" s="28">
        <v>-5000</v>
      </c>
      <c r="T500" s="1"/>
      <c r="U500" s="1"/>
      <c r="V500" s="1"/>
      <c r="W500" s="1"/>
      <c r="X500" s="1"/>
    </row>
    <row r="501" spans="1:24" ht="16.5" x14ac:dyDescent="0.15">
      <c r="A501" s="28">
        <v>15990073</v>
      </c>
      <c r="B501" s="28">
        <v>2</v>
      </c>
      <c r="C501" s="28" t="s">
        <v>1260</v>
      </c>
      <c r="D501" s="28" t="s">
        <v>1260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8">
        <v>-5000</v>
      </c>
      <c r="S501" s="28">
        <v>-5000</v>
      </c>
      <c r="T501" s="1"/>
      <c r="U501" s="1"/>
      <c r="V501" s="1"/>
      <c r="W501" s="1"/>
      <c r="X501" s="1"/>
    </row>
    <row r="502" spans="1:24" ht="16.5" x14ac:dyDescent="0.15">
      <c r="A502" s="28">
        <v>15990073</v>
      </c>
      <c r="B502" s="28">
        <v>3</v>
      </c>
      <c r="C502" s="28" t="s">
        <v>1260</v>
      </c>
      <c r="D502" s="28" t="s">
        <v>1260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8">
        <v>-5000</v>
      </c>
      <c r="S502" s="28">
        <v>-5000</v>
      </c>
      <c r="T502" s="1"/>
      <c r="U502" s="1"/>
      <c r="V502" s="1"/>
      <c r="W502" s="1"/>
      <c r="X502" s="1"/>
    </row>
    <row r="503" spans="1:24" ht="16.5" x14ac:dyDescent="0.15">
      <c r="A503" s="28">
        <v>15990073</v>
      </c>
      <c r="B503" s="28">
        <v>4</v>
      </c>
      <c r="C503" s="28" t="s">
        <v>1260</v>
      </c>
      <c r="D503" s="28" t="s">
        <v>1260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8">
        <v>-5000</v>
      </c>
      <c r="S503" s="28">
        <v>-5000</v>
      </c>
      <c r="T503" s="1"/>
      <c r="U503" s="1"/>
      <c r="V503" s="1"/>
      <c r="W503" s="1"/>
      <c r="X503" s="1"/>
    </row>
    <row r="504" spans="1:24" ht="16.5" x14ac:dyDescent="0.15">
      <c r="A504" s="28">
        <v>15990073</v>
      </c>
      <c r="B504" s="28">
        <v>5</v>
      </c>
      <c r="C504" s="28" t="s">
        <v>1260</v>
      </c>
      <c r="D504" s="28" t="s">
        <v>1260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8">
        <v>-5000</v>
      </c>
      <c r="S504" s="28">
        <v>-5000</v>
      </c>
      <c r="T504" s="1"/>
      <c r="U504" s="1"/>
      <c r="V504" s="1"/>
      <c r="W504" s="1"/>
      <c r="X504" s="1"/>
    </row>
    <row r="505" spans="1:24" ht="16.5" x14ac:dyDescent="0.15">
      <c r="A505" s="28">
        <v>15990073</v>
      </c>
      <c r="B505" s="28">
        <v>6</v>
      </c>
      <c r="C505" s="28" t="s">
        <v>1260</v>
      </c>
      <c r="D505" s="28" t="s">
        <v>1260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8">
        <v>-5000</v>
      </c>
      <c r="S505" s="28">
        <v>-5000</v>
      </c>
      <c r="T505" s="1"/>
      <c r="U505" s="1"/>
      <c r="V505" s="1"/>
      <c r="W505" s="1"/>
      <c r="X505" s="1"/>
    </row>
    <row r="506" spans="1:24" ht="16.5" x14ac:dyDescent="0.15">
      <c r="A506" s="28">
        <v>15990073</v>
      </c>
      <c r="B506" s="28">
        <v>7</v>
      </c>
      <c r="C506" s="28" t="s">
        <v>1260</v>
      </c>
      <c r="D506" s="28" t="s">
        <v>1260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8">
        <v>-5000</v>
      </c>
      <c r="S506" s="28">
        <v>-5000</v>
      </c>
      <c r="T506" s="1"/>
      <c r="U506" s="1"/>
      <c r="V506" s="1"/>
      <c r="W506" s="1"/>
      <c r="X506" s="1"/>
    </row>
    <row r="507" spans="1:24" ht="16.5" x14ac:dyDescent="0.15">
      <c r="A507" s="29">
        <v>15990074</v>
      </c>
      <c r="B507" s="29">
        <v>1</v>
      </c>
      <c r="C507" s="29" t="s">
        <v>1261</v>
      </c>
      <c r="D507" s="29" t="s">
        <v>1261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9">
        <v>200</v>
      </c>
      <c r="S507" s="29">
        <v>200</v>
      </c>
      <c r="T507" s="1"/>
      <c r="U507" s="1"/>
      <c r="V507" s="1"/>
      <c r="W507" s="1"/>
      <c r="X507" s="1"/>
    </row>
    <row r="508" spans="1:24" ht="16.5" x14ac:dyDescent="0.15">
      <c r="A508" s="29">
        <v>15990074</v>
      </c>
      <c r="B508" s="29">
        <v>2</v>
      </c>
      <c r="C508" s="29" t="s">
        <v>1261</v>
      </c>
      <c r="D508" s="29" t="s">
        <v>1261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9">
        <v>500</v>
      </c>
      <c r="S508" s="29">
        <v>500</v>
      </c>
      <c r="T508" s="1"/>
      <c r="U508" s="1"/>
      <c r="V508" s="1"/>
      <c r="W508" s="1"/>
      <c r="X508" s="1"/>
    </row>
    <row r="509" spans="1:24" ht="16.5" x14ac:dyDescent="0.15">
      <c r="A509" s="29">
        <v>15990074</v>
      </c>
      <c r="B509" s="29">
        <v>3</v>
      </c>
      <c r="C509" s="29" t="s">
        <v>1261</v>
      </c>
      <c r="D509" s="29" t="s">
        <v>1261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9">
        <v>800</v>
      </c>
      <c r="S509" s="29">
        <v>800</v>
      </c>
      <c r="T509" s="1"/>
      <c r="U509" s="1"/>
      <c r="V509" s="1"/>
      <c r="W509" s="1"/>
      <c r="X509" s="1"/>
    </row>
    <row r="510" spans="1:24" ht="16.5" x14ac:dyDescent="0.15">
      <c r="A510" s="29">
        <v>15990074</v>
      </c>
      <c r="B510" s="29">
        <v>4</v>
      </c>
      <c r="C510" s="29" t="s">
        <v>1261</v>
      </c>
      <c r="D510" s="29" t="s">
        <v>1261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9">
        <v>1100</v>
      </c>
      <c r="S510" s="29">
        <v>1100</v>
      </c>
      <c r="T510" s="1"/>
      <c r="U510" s="1"/>
      <c r="V510" s="1"/>
      <c r="W510" s="1"/>
      <c r="X510" s="1"/>
    </row>
    <row r="511" spans="1:24" ht="16.5" x14ac:dyDescent="0.15">
      <c r="A511" s="29">
        <v>15990074</v>
      </c>
      <c r="B511" s="29">
        <v>5</v>
      </c>
      <c r="C511" s="29" t="s">
        <v>1261</v>
      </c>
      <c r="D511" s="29" t="s">
        <v>1261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9">
        <v>1400.0000000000002</v>
      </c>
      <c r="S511" s="29">
        <v>1400.0000000000002</v>
      </c>
      <c r="T511" s="1"/>
      <c r="U511" s="1"/>
      <c r="V511" s="1"/>
      <c r="W511" s="1"/>
      <c r="X511" s="1"/>
    </row>
    <row r="512" spans="1:24" ht="16.5" x14ac:dyDescent="0.15">
      <c r="A512" s="29">
        <v>15990074</v>
      </c>
      <c r="B512" s="29">
        <v>6</v>
      </c>
      <c r="C512" s="29" t="s">
        <v>1261</v>
      </c>
      <c r="D512" s="29" t="s">
        <v>1261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9">
        <v>1700.0000000000002</v>
      </c>
      <c r="S512" s="29">
        <v>1700.0000000000002</v>
      </c>
      <c r="T512" s="1"/>
      <c r="U512" s="1"/>
      <c r="V512" s="1"/>
      <c r="W512" s="1"/>
      <c r="X512" s="1"/>
    </row>
    <row r="513" spans="1:24" ht="16.5" x14ac:dyDescent="0.15">
      <c r="A513" s="29">
        <v>15990074</v>
      </c>
      <c r="B513" s="29">
        <v>7</v>
      </c>
      <c r="C513" s="29" t="s">
        <v>1261</v>
      </c>
      <c r="D513" s="29" t="s">
        <v>1261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9">
        <v>2000</v>
      </c>
      <c r="S513" s="29">
        <v>2000</v>
      </c>
      <c r="T513" s="1"/>
      <c r="U513" s="1"/>
      <c r="V513" s="1"/>
      <c r="W513" s="1"/>
      <c r="X513" s="1"/>
    </row>
    <row r="514" spans="1:24" ht="16.5" x14ac:dyDescent="0.15">
      <c r="A514" s="28">
        <v>15990075</v>
      </c>
      <c r="B514" s="28">
        <v>1</v>
      </c>
      <c r="C514" s="28" t="s">
        <v>1262</v>
      </c>
      <c r="D514" s="28" t="s">
        <v>1262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8">
        <v>200</v>
      </c>
      <c r="S514" s="28">
        <v>200</v>
      </c>
      <c r="T514" s="1"/>
      <c r="U514" s="1"/>
      <c r="V514" s="1"/>
      <c r="W514" s="1"/>
      <c r="X514" s="1"/>
    </row>
    <row r="515" spans="1:24" ht="16.5" x14ac:dyDescent="0.15">
      <c r="A515" s="28">
        <v>15990075</v>
      </c>
      <c r="B515" s="28">
        <v>2</v>
      </c>
      <c r="C515" s="28" t="s">
        <v>1262</v>
      </c>
      <c r="D515" s="28" t="s">
        <v>1262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8">
        <v>400</v>
      </c>
      <c r="S515" s="28">
        <v>400</v>
      </c>
      <c r="T515" s="1"/>
      <c r="U515" s="1"/>
      <c r="V515" s="1"/>
      <c r="W515" s="1"/>
      <c r="X515" s="1"/>
    </row>
    <row r="516" spans="1:24" ht="16.5" x14ac:dyDescent="0.15">
      <c r="A516" s="28">
        <v>15990075</v>
      </c>
      <c r="B516" s="28">
        <v>3</v>
      </c>
      <c r="C516" s="28" t="s">
        <v>1262</v>
      </c>
      <c r="D516" s="28" t="s">
        <v>1262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8">
        <v>600</v>
      </c>
      <c r="S516" s="28">
        <v>600</v>
      </c>
      <c r="T516" s="1"/>
      <c r="U516" s="1"/>
      <c r="V516" s="1"/>
      <c r="W516" s="1"/>
      <c r="X516" s="1"/>
    </row>
    <row r="517" spans="1:24" ht="16.5" x14ac:dyDescent="0.15">
      <c r="A517" s="28">
        <v>15990075</v>
      </c>
      <c r="B517" s="28">
        <v>4</v>
      </c>
      <c r="C517" s="28" t="s">
        <v>1262</v>
      </c>
      <c r="D517" s="28" t="s">
        <v>1262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8">
        <v>800</v>
      </c>
      <c r="S517" s="28">
        <v>800</v>
      </c>
      <c r="T517" s="1"/>
      <c r="U517" s="1"/>
      <c r="V517" s="1"/>
      <c r="W517" s="1"/>
      <c r="X517" s="1"/>
    </row>
    <row r="518" spans="1:24" ht="16.5" x14ac:dyDescent="0.15">
      <c r="A518" s="28">
        <v>15990075</v>
      </c>
      <c r="B518" s="28">
        <v>5</v>
      </c>
      <c r="C518" s="28" t="s">
        <v>1262</v>
      </c>
      <c r="D518" s="28" t="s">
        <v>1262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8">
        <v>1000</v>
      </c>
      <c r="S518" s="28">
        <v>1000</v>
      </c>
      <c r="T518" s="1"/>
      <c r="U518" s="1"/>
      <c r="V518" s="1"/>
      <c r="W518" s="1"/>
      <c r="X518" s="1"/>
    </row>
    <row r="519" spans="1:24" ht="16.5" x14ac:dyDescent="0.15">
      <c r="A519" s="28">
        <v>15990075</v>
      </c>
      <c r="B519" s="28">
        <v>6</v>
      </c>
      <c r="C519" s="28" t="s">
        <v>1262</v>
      </c>
      <c r="D519" s="28" t="s">
        <v>1262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8">
        <v>1500</v>
      </c>
      <c r="S519" s="28">
        <v>1500</v>
      </c>
      <c r="T519" s="1"/>
      <c r="U519" s="1"/>
      <c r="V519" s="1"/>
      <c r="W519" s="1"/>
      <c r="X519" s="1"/>
    </row>
    <row r="520" spans="1:24" ht="16.5" x14ac:dyDescent="0.15">
      <c r="A520" s="28">
        <v>15990075</v>
      </c>
      <c r="B520" s="28">
        <v>7</v>
      </c>
      <c r="C520" s="28" t="s">
        <v>1262</v>
      </c>
      <c r="D520" s="28" t="s">
        <v>1262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8">
        <v>2000</v>
      </c>
      <c r="S520" s="28">
        <v>2000</v>
      </c>
      <c r="T520" s="1"/>
      <c r="U520" s="1"/>
      <c r="V520" s="1"/>
      <c r="W520" s="1"/>
      <c r="X520" s="1"/>
    </row>
    <row r="521" spans="1:24" ht="16.5" x14ac:dyDescent="0.15">
      <c r="A521" s="29">
        <v>15990076</v>
      </c>
      <c r="B521" s="29">
        <v>1</v>
      </c>
      <c r="C521" s="29" t="s">
        <v>1263</v>
      </c>
      <c r="D521" s="29" t="s">
        <v>1263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9">
        <v>800</v>
      </c>
      <c r="S521" s="29">
        <v>800</v>
      </c>
      <c r="T521" s="1"/>
      <c r="U521" s="1"/>
      <c r="V521" s="1"/>
      <c r="W521" s="1"/>
      <c r="X521" s="1"/>
    </row>
    <row r="522" spans="1:24" ht="16.5" x14ac:dyDescent="0.15">
      <c r="A522" s="29">
        <v>15990076</v>
      </c>
      <c r="B522" s="29">
        <v>2</v>
      </c>
      <c r="C522" s="29" t="s">
        <v>1263</v>
      </c>
      <c r="D522" s="29" t="s">
        <v>1263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9">
        <v>1000</v>
      </c>
      <c r="S522" s="29">
        <v>1000</v>
      </c>
      <c r="T522" s="1"/>
      <c r="U522" s="1"/>
      <c r="V522" s="1"/>
      <c r="W522" s="1"/>
      <c r="X522" s="1"/>
    </row>
    <row r="523" spans="1:24" ht="16.5" x14ac:dyDescent="0.15">
      <c r="A523" s="29">
        <v>15990076</v>
      </c>
      <c r="B523" s="29">
        <v>3</v>
      </c>
      <c r="C523" s="29" t="s">
        <v>1263</v>
      </c>
      <c r="D523" s="29" t="s">
        <v>1263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9">
        <v>1200</v>
      </c>
      <c r="S523" s="29">
        <v>1200</v>
      </c>
      <c r="T523" s="1"/>
      <c r="U523" s="1"/>
      <c r="V523" s="1"/>
      <c r="W523" s="1"/>
      <c r="X523" s="1"/>
    </row>
    <row r="524" spans="1:24" ht="16.5" x14ac:dyDescent="0.15">
      <c r="A524" s="29">
        <v>15990076</v>
      </c>
      <c r="B524" s="29">
        <v>4</v>
      </c>
      <c r="C524" s="29" t="s">
        <v>1263</v>
      </c>
      <c r="D524" s="29" t="s">
        <v>1263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9">
        <v>1400.0000000000002</v>
      </c>
      <c r="S524" s="29">
        <v>1400.0000000000002</v>
      </c>
      <c r="T524" s="1"/>
      <c r="U524" s="1"/>
      <c r="V524" s="1"/>
      <c r="W524" s="1"/>
      <c r="X524" s="1"/>
    </row>
    <row r="525" spans="1:24" ht="16.5" x14ac:dyDescent="0.15">
      <c r="A525" s="29">
        <v>15990076</v>
      </c>
      <c r="B525" s="29">
        <v>5</v>
      </c>
      <c r="C525" s="29" t="s">
        <v>1263</v>
      </c>
      <c r="D525" s="29" t="s">
        <v>1263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9">
        <v>1600</v>
      </c>
      <c r="S525" s="29">
        <v>1600</v>
      </c>
      <c r="T525" s="1"/>
      <c r="U525" s="1"/>
      <c r="V525" s="1"/>
      <c r="W525" s="1"/>
      <c r="X525" s="1"/>
    </row>
    <row r="526" spans="1:24" ht="16.5" x14ac:dyDescent="0.15">
      <c r="A526" s="29">
        <v>15990076</v>
      </c>
      <c r="B526" s="29">
        <v>6</v>
      </c>
      <c r="C526" s="29" t="s">
        <v>1263</v>
      </c>
      <c r="D526" s="29" t="s">
        <v>1263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9">
        <v>1800</v>
      </c>
      <c r="S526" s="29">
        <v>1800</v>
      </c>
      <c r="T526" s="1"/>
      <c r="U526" s="1"/>
      <c r="V526" s="1"/>
      <c r="W526" s="1"/>
      <c r="X526" s="1"/>
    </row>
    <row r="527" spans="1:24" ht="16.5" x14ac:dyDescent="0.15">
      <c r="A527" s="29">
        <v>15990076</v>
      </c>
      <c r="B527" s="29">
        <v>7</v>
      </c>
      <c r="C527" s="29" t="s">
        <v>1263</v>
      </c>
      <c r="D527" s="29" t="s">
        <v>1263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9">
        <v>2000</v>
      </c>
      <c r="S527" s="29">
        <v>2000</v>
      </c>
      <c r="T527" s="1"/>
      <c r="U527" s="1"/>
      <c r="V527" s="1"/>
      <c r="W527" s="1"/>
      <c r="X527" s="1"/>
    </row>
    <row r="528" spans="1:24" ht="16.5" x14ac:dyDescent="0.15">
      <c r="A528" s="28">
        <v>15990077</v>
      </c>
      <c r="B528" s="28">
        <v>1</v>
      </c>
      <c r="C528" s="28" t="s">
        <v>1264</v>
      </c>
      <c r="D528" s="28" t="s">
        <v>1264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8">
        <v>200</v>
      </c>
      <c r="S528" s="28">
        <v>200</v>
      </c>
      <c r="T528" s="1"/>
      <c r="U528" s="1"/>
      <c r="V528" s="1"/>
      <c r="W528" s="1"/>
      <c r="X528" s="1"/>
    </row>
    <row r="529" spans="1:24" ht="16.5" x14ac:dyDescent="0.15">
      <c r="A529" s="28">
        <v>15990077</v>
      </c>
      <c r="B529" s="28">
        <v>2</v>
      </c>
      <c r="C529" s="28" t="s">
        <v>1264</v>
      </c>
      <c r="D529" s="28" t="s">
        <v>1264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8">
        <v>250</v>
      </c>
      <c r="S529" s="28">
        <v>250</v>
      </c>
      <c r="T529" s="1"/>
      <c r="U529" s="1"/>
      <c r="V529" s="1"/>
      <c r="W529" s="1"/>
      <c r="X529" s="1"/>
    </row>
    <row r="530" spans="1:24" ht="16.5" x14ac:dyDescent="0.15">
      <c r="A530" s="28">
        <v>15990077</v>
      </c>
      <c r="B530" s="28">
        <v>3</v>
      </c>
      <c r="C530" s="28" t="s">
        <v>1264</v>
      </c>
      <c r="D530" s="28" t="s">
        <v>1264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8">
        <v>300</v>
      </c>
      <c r="S530" s="28">
        <v>300</v>
      </c>
      <c r="T530" s="1"/>
      <c r="U530" s="1"/>
      <c r="V530" s="1"/>
      <c r="W530" s="1"/>
      <c r="X530" s="1"/>
    </row>
    <row r="531" spans="1:24" ht="16.5" x14ac:dyDescent="0.15">
      <c r="A531" s="28">
        <v>15990077</v>
      </c>
      <c r="B531" s="28">
        <v>4</v>
      </c>
      <c r="C531" s="28" t="s">
        <v>1264</v>
      </c>
      <c r="D531" s="28" t="s">
        <v>1264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8">
        <v>350</v>
      </c>
      <c r="S531" s="28">
        <v>350</v>
      </c>
      <c r="T531" s="1"/>
      <c r="U531" s="1"/>
      <c r="V531" s="1"/>
      <c r="W531" s="1"/>
      <c r="X531" s="1"/>
    </row>
    <row r="532" spans="1:24" ht="16.5" x14ac:dyDescent="0.15">
      <c r="A532" s="28">
        <v>15990077</v>
      </c>
      <c r="B532" s="28">
        <v>5</v>
      </c>
      <c r="C532" s="28" t="s">
        <v>1264</v>
      </c>
      <c r="D532" s="28" t="s">
        <v>1264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8">
        <v>400</v>
      </c>
      <c r="S532" s="28">
        <v>400</v>
      </c>
      <c r="T532" s="1"/>
      <c r="U532" s="1"/>
      <c r="V532" s="1"/>
      <c r="W532" s="1"/>
      <c r="X532" s="1"/>
    </row>
    <row r="533" spans="1:24" ht="16.5" x14ac:dyDescent="0.15">
      <c r="A533" s="28">
        <v>15990077</v>
      </c>
      <c r="B533" s="28">
        <v>6</v>
      </c>
      <c r="C533" s="28" t="s">
        <v>1264</v>
      </c>
      <c r="D533" s="28" t="s">
        <v>1264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8">
        <v>450</v>
      </c>
      <c r="S533" s="28">
        <v>450</v>
      </c>
      <c r="T533" s="1"/>
      <c r="U533" s="1"/>
      <c r="V533" s="1"/>
      <c r="W533" s="1"/>
      <c r="X533" s="1"/>
    </row>
    <row r="534" spans="1:24" ht="16.5" x14ac:dyDescent="0.15">
      <c r="A534" s="28">
        <v>15990077</v>
      </c>
      <c r="B534" s="28">
        <v>7</v>
      </c>
      <c r="C534" s="28" t="s">
        <v>1264</v>
      </c>
      <c r="D534" s="28" t="s">
        <v>1264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8">
        <v>500</v>
      </c>
      <c r="S534" s="28">
        <v>500</v>
      </c>
      <c r="T534" s="1"/>
      <c r="U534" s="1"/>
      <c r="V534" s="1"/>
      <c r="W534" s="1"/>
      <c r="X534" s="1"/>
    </row>
    <row r="535" spans="1:24" ht="16.5" x14ac:dyDescent="0.15">
      <c r="A535" s="29">
        <v>15990078</v>
      </c>
      <c r="B535" s="29">
        <v>1</v>
      </c>
      <c r="C535" s="29" t="s">
        <v>1265</v>
      </c>
      <c r="D535" s="29" t="s">
        <v>1265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9">
        <v>800</v>
      </c>
      <c r="S535" s="29">
        <v>800</v>
      </c>
      <c r="T535" s="1"/>
      <c r="U535" s="1"/>
      <c r="V535" s="1"/>
      <c r="W535" s="1"/>
      <c r="X535" s="1"/>
    </row>
    <row r="536" spans="1:24" ht="16.5" x14ac:dyDescent="0.15">
      <c r="A536" s="29">
        <v>15990078</v>
      </c>
      <c r="B536" s="29">
        <v>2</v>
      </c>
      <c r="C536" s="29" t="s">
        <v>1265</v>
      </c>
      <c r="D536" s="29" t="s">
        <v>1265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9">
        <v>1000</v>
      </c>
      <c r="S536" s="29">
        <v>1000</v>
      </c>
      <c r="T536" s="1"/>
      <c r="U536" s="1"/>
      <c r="V536" s="1"/>
      <c r="W536" s="1"/>
      <c r="X536" s="1"/>
    </row>
    <row r="537" spans="1:24" ht="16.5" x14ac:dyDescent="0.15">
      <c r="A537" s="29">
        <v>15990078</v>
      </c>
      <c r="B537" s="29">
        <v>3</v>
      </c>
      <c r="C537" s="29" t="s">
        <v>1265</v>
      </c>
      <c r="D537" s="29" t="s">
        <v>1265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9">
        <v>1200</v>
      </c>
      <c r="S537" s="29">
        <v>1200</v>
      </c>
      <c r="T537" s="1"/>
      <c r="U537" s="1"/>
      <c r="V537" s="1"/>
      <c r="W537" s="1"/>
      <c r="X537" s="1"/>
    </row>
    <row r="538" spans="1:24" ht="16.5" x14ac:dyDescent="0.15">
      <c r="A538" s="29">
        <v>15990078</v>
      </c>
      <c r="B538" s="29">
        <v>4</v>
      </c>
      <c r="C538" s="29" t="s">
        <v>1265</v>
      </c>
      <c r="D538" s="29" t="s">
        <v>1265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9">
        <v>1400.0000000000002</v>
      </c>
      <c r="S538" s="29">
        <v>1400.0000000000002</v>
      </c>
      <c r="T538" s="1"/>
      <c r="U538" s="1"/>
      <c r="V538" s="1"/>
      <c r="W538" s="1"/>
      <c r="X538" s="1"/>
    </row>
    <row r="539" spans="1:24" ht="16.5" x14ac:dyDescent="0.15">
      <c r="A539" s="29">
        <v>15990078</v>
      </c>
      <c r="B539" s="29">
        <v>5</v>
      </c>
      <c r="C539" s="29" t="s">
        <v>1265</v>
      </c>
      <c r="D539" s="29" t="s">
        <v>1265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9">
        <v>1600</v>
      </c>
      <c r="S539" s="29">
        <v>1600</v>
      </c>
      <c r="T539" s="1"/>
      <c r="U539" s="1"/>
      <c r="V539" s="1"/>
      <c r="W539" s="1"/>
      <c r="X539" s="1"/>
    </row>
    <row r="540" spans="1:24" ht="16.5" x14ac:dyDescent="0.15">
      <c r="A540" s="29">
        <v>15990078</v>
      </c>
      <c r="B540" s="29">
        <v>6</v>
      </c>
      <c r="C540" s="29" t="s">
        <v>1265</v>
      </c>
      <c r="D540" s="29" t="s">
        <v>1265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9">
        <v>1800</v>
      </c>
      <c r="S540" s="29">
        <v>1800</v>
      </c>
      <c r="T540" s="1"/>
      <c r="U540" s="1"/>
      <c r="V540" s="1"/>
      <c r="W540" s="1"/>
      <c r="X540" s="1"/>
    </row>
    <row r="541" spans="1:24" ht="16.5" x14ac:dyDescent="0.15">
      <c r="A541" s="29">
        <v>15990078</v>
      </c>
      <c r="B541" s="29">
        <v>7</v>
      </c>
      <c r="C541" s="29" t="s">
        <v>1265</v>
      </c>
      <c r="D541" s="29" t="s">
        <v>1265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9">
        <v>2000</v>
      </c>
      <c r="S541" s="29">
        <v>2000</v>
      </c>
      <c r="T541" s="1"/>
      <c r="U541" s="1"/>
      <c r="V541" s="1"/>
      <c r="W541" s="1"/>
      <c r="X541" s="1"/>
    </row>
    <row r="542" spans="1:24" ht="16.5" x14ac:dyDescent="0.15">
      <c r="A542" s="28">
        <v>15990079</v>
      </c>
      <c r="B542" s="28">
        <v>1</v>
      </c>
      <c r="C542" s="28" t="s">
        <v>935</v>
      </c>
      <c r="D542" s="28" t="s">
        <v>935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8">
        <v>100</v>
      </c>
      <c r="S542" s="28">
        <v>100</v>
      </c>
      <c r="T542" s="1"/>
      <c r="U542" s="1"/>
      <c r="V542" s="1"/>
      <c r="W542" s="1"/>
      <c r="X542" s="1"/>
    </row>
    <row r="543" spans="1:24" ht="16.5" x14ac:dyDescent="0.15">
      <c r="A543" s="28">
        <v>15990079</v>
      </c>
      <c r="B543" s="28">
        <v>2</v>
      </c>
      <c r="C543" s="28" t="s">
        <v>935</v>
      </c>
      <c r="D543" s="28" t="s">
        <v>935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8">
        <v>150</v>
      </c>
      <c r="S543" s="28">
        <v>150</v>
      </c>
      <c r="T543" s="1"/>
      <c r="U543" s="1"/>
      <c r="V543" s="1"/>
      <c r="W543" s="1"/>
      <c r="X543" s="1"/>
    </row>
    <row r="544" spans="1:24" ht="16.5" x14ac:dyDescent="0.15">
      <c r="A544" s="28">
        <v>15990079</v>
      </c>
      <c r="B544" s="28">
        <v>3</v>
      </c>
      <c r="C544" s="28" t="s">
        <v>935</v>
      </c>
      <c r="D544" s="28" t="s">
        <v>935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8">
        <v>200</v>
      </c>
      <c r="S544" s="28">
        <v>200</v>
      </c>
      <c r="T544" s="1"/>
      <c r="U544" s="1"/>
      <c r="V544" s="1"/>
      <c r="W544" s="1"/>
      <c r="X544" s="1"/>
    </row>
    <row r="545" spans="1:24" ht="16.5" x14ac:dyDescent="0.15">
      <c r="A545" s="28">
        <v>15990079</v>
      </c>
      <c r="B545" s="28">
        <v>4</v>
      </c>
      <c r="C545" s="28" t="s">
        <v>935</v>
      </c>
      <c r="D545" s="28" t="s">
        <v>935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8">
        <v>250</v>
      </c>
      <c r="S545" s="28">
        <v>250</v>
      </c>
      <c r="T545" s="1"/>
      <c r="U545" s="1"/>
      <c r="V545" s="1"/>
      <c r="W545" s="1"/>
      <c r="X545" s="1"/>
    </row>
    <row r="546" spans="1:24" ht="16.5" x14ac:dyDescent="0.15">
      <c r="A546" s="28">
        <v>15990079</v>
      </c>
      <c r="B546" s="28">
        <v>5</v>
      </c>
      <c r="C546" s="28" t="s">
        <v>935</v>
      </c>
      <c r="D546" s="28" t="s">
        <v>935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8">
        <v>300</v>
      </c>
      <c r="S546" s="28">
        <v>300</v>
      </c>
      <c r="T546" s="1"/>
      <c r="U546" s="1"/>
      <c r="V546" s="1"/>
      <c r="W546" s="1"/>
      <c r="X546" s="1"/>
    </row>
    <row r="547" spans="1:24" ht="16.5" x14ac:dyDescent="0.15">
      <c r="A547" s="28">
        <v>15990079</v>
      </c>
      <c r="B547" s="28">
        <v>6</v>
      </c>
      <c r="C547" s="28" t="s">
        <v>935</v>
      </c>
      <c r="D547" s="28" t="s">
        <v>935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8">
        <v>350</v>
      </c>
      <c r="S547" s="28">
        <v>350</v>
      </c>
      <c r="T547" s="1"/>
      <c r="U547" s="1"/>
      <c r="V547" s="1"/>
      <c r="W547" s="1"/>
      <c r="X547" s="1"/>
    </row>
    <row r="548" spans="1:24" ht="16.5" x14ac:dyDescent="0.15">
      <c r="A548" s="28">
        <v>15990079</v>
      </c>
      <c r="B548" s="28">
        <v>7</v>
      </c>
      <c r="C548" s="28" t="s">
        <v>935</v>
      </c>
      <c r="D548" s="28" t="s">
        <v>935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8">
        <v>400</v>
      </c>
      <c r="S548" s="28">
        <v>400</v>
      </c>
      <c r="T548" s="1"/>
      <c r="U548" s="1"/>
      <c r="V548" s="1"/>
      <c r="W548" s="1"/>
      <c r="X548" s="1"/>
    </row>
    <row r="549" spans="1:24" ht="16.5" x14ac:dyDescent="0.15">
      <c r="A549" s="29">
        <v>15990080</v>
      </c>
      <c r="B549" s="29">
        <v>1</v>
      </c>
      <c r="C549" s="29" t="s">
        <v>1266</v>
      </c>
      <c r="D549" s="29" t="s">
        <v>1266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9">
        <v>800</v>
      </c>
      <c r="S549" s="29">
        <v>800</v>
      </c>
      <c r="T549" s="1"/>
      <c r="U549" s="1"/>
      <c r="V549" s="1"/>
      <c r="W549" s="1"/>
      <c r="X549" s="1"/>
    </row>
    <row r="550" spans="1:24" ht="16.5" x14ac:dyDescent="0.15">
      <c r="A550" s="29">
        <v>15990080</v>
      </c>
      <c r="B550" s="29">
        <v>2</v>
      </c>
      <c r="C550" s="29" t="s">
        <v>1266</v>
      </c>
      <c r="D550" s="29" t="s">
        <v>1266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9">
        <v>1000</v>
      </c>
      <c r="S550" s="29">
        <v>1000</v>
      </c>
      <c r="T550" s="1"/>
      <c r="U550" s="1"/>
      <c r="V550" s="1"/>
      <c r="W550" s="1"/>
      <c r="X550" s="1"/>
    </row>
    <row r="551" spans="1:24" ht="16.5" x14ac:dyDescent="0.15">
      <c r="A551" s="29">
        <v>15990080</v>
      </c>
      <c r="B551" s="29">
        <v>3</v>
      </c>
      <c r="C551" s="29" t="s">
        <v>1266</v>
      </c>
      <c r="D551" s="29" t="s">
        <v>1266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9">
        <v>1200</v>
      </c>
      <c r="S551" s="29">
        <v>1200</v>
      </c>
      <c r="T551" s="1"/>
      <c r="U551" s="1"/>
      <c r="V551" s="1"/>
      <c r="W551" s="1"/>
      <c r="X551" s="1"/>
    </row>
    <row r="552" spans="1:24" ht="16.5" x14ac:dyDescent="0.15">
      <c r="A552" s="29">
        <v>15990080</v>
      </c>
      <c r="B552" s="29">
        <v>4</v>
      </c>
      <c r="C552" s="29" t="s">
        <v>1266</v>
      </c>
      <c r="D552" s="29" t="s">
        <v>1266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9">
        <v>1400.0000000000002</v>
      </c>
      <c r="S552" s="29">
        <v>1400.0000000000002</v>
      </c>
      <c r="T552" s="1"/>
      <c r="U552" s="1"/>
      <c r="V552" s="1"/>
      <c r="W552" s="1"/>
      <c r="X552" s="1"/>
    </row>
    <row r="553" spans="1:24" ht="16.5" x14ac:dyDescent="0.15">
      <c r="A553" s="29">
        <v>15990080</v>
      </c>
      <c r="B553" s="29">
        <v>5</v>
      </c>
      <c r="C553" s="29" t="s">
        <v>1266</v>
      </c>
      <c r="D553" s="29" t="s">
        <v>1266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9">
        <v>1600</v>
      </c>
      <c r="S553" s="29">
        <v>1600</v>
      </c>
      <c r="T553" s="1"/>
      <c r="U553" s="1"/>
      <c r="V553" s="1"/>
      <c r="W553" s="1"/>
      <c r="X553" s="1"/>
    </row>
    <row r="554" spans="1:24" ht="16.5" x14ac:dyDescent="0.15">
      <c r="A554" s="29">
        <v>15990080</v>
      </c>
      <c r="B554" s="29">
        <v>6</v>
      </c>
      <c r="C554" s="29" t="s">
        <v>1266</v>
      </c>
      <c r="D554" s="29" t="s">
        <v>1266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9">
        <v>1800</v>
      </c>
      <c r="S554" s="29">
        <v>1800</v>
      </c>
      <c r="T554" s="1"/>
      <c r="U554" s="1"/>
      <c r="V554" s="1"/>
      <c r="W554" s="1"/>
      <c r="X554" s="1"/>
    </row>
    <row r="555" spans="1:24" ht="16.5" x14ac:dyDescent="0.15">
      <c r="A555" s="29">
        <v>15990080</v>
      </c>
      <c r="B555" s="29">
        <v>7</v>
      </c>
      <c r="C555" s="29" t="s">
        <v>1266</v>
      </c>
      <c r="D555" s="29" t="s">
        <v>1266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9">
        <v>2000</v>
      </c>
      <c r="S555" s="29">
        <v>2000</v>
      </c>
      <c r="T555" s="1"/>
      <c r="U555" s="1"/>
      <c r="V555" s="1"/>
      <c r="W555" s="1"/>
      <c r="X555" s="1"/>
    </row>
    <row r="556" spans="1:24" ht="16.5" x14ac:dyDescent="0.15">
      <c r="A556" s="28">
        <v>15990081</v>
      </c>
      <c r="B556" s="28">
        <v>1</v>
      </c>
      <c r="C556" s="28" t="s">
        <v>1267</v>
      </c>
      <c r="D556" s="28" t="s">
        <v>1267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8">
        <v>100</v>
      </c>
      <c r="S556" s="28">
        <v>100</v>
      </c>
      <c r="T556" s="1"/>
      <c r="U556" s="1"/>
      <c r="V556" s="1"/>
      <c r="W556" s="1"/>
      <c r="X556" s="1"/>
    </row>
    <row r="557" spans="1:24" ht="16.5" x14ac:dyDescent="0.15">
      <c r="A557" s="28">
        <v>15990081</v>
      </c>
      <c r="B557" s="28">
        <v>2</v>
      </c>
      <c r="C557" s="28" t="s">
        <v>1267</v>
      </c>
      <c r="D557" s="28" t="s">
        <v>1267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8">
        <v>150</v>
      </c>
      <c r="S557" s="28">
        <v>150</v>
      </c>
      <c r="T557" s="1"/>
      <c r="U557" s="1"/>
      <c r="V557" s="1"/>
      <c r="W557" s="1"/>
      <c r="X557" s="1"/>
    </row>
    <row r="558" spans="1:24" ht="16.5" x14ac:dyDescent="0.15">
      <c r="A558" s="28">
        <v>15990081</v>
      </c>
      <c r="B558" s="28">
        <v>3</v>
      </c>
      <c r="C558" s="28" t="s">
        <v>1267</v>
      </c>
      <c r="D558" s="28" t="s">
        <v>1267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8">
        <v>200</v>
      </c>
      <c r="S558" s="28">
        <v>200</v>
      </c>
      <c r="T558" s="1"/>
      <c r="U558" s="1"/>
      <c r="V558" s="1"/>
      <c r="W558" s="1"/>
      <c r="X558" s="1"/>
    </row>
    <row r="559" spans="1:24" ht="16.5" x14ac:dyDescent="0.15">
      <c r="A559" s="28">
        <v>15990081</v>
      </c>
      <c r="B559" s="28">
        <v>4</v>
      </c>
      <c r="C559" s="28" t="s">
        <v>1267</v>
      </c>
      <c r="D559" s="28" t="s">
        <v>1267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8">
        <v>250</v>
      </c>
      <c r="S559" s="28">
        <v>250</v>
      </c>
      <c r="T559" s="1"/>
      <c r="U559" s="1"/>
      <c r="V559" s="1"/>
      <c r="W559" s="1"/>
      <c r="X559" s="1"/>
    </row>
    <row r="560" spans="1:24" ht="16.5" x14ac:dyDescent="0.15">
      <c r="A560" s="28">
        <v>15990081</v>
      </c>
      <c r="B560" s="28">
        <v>5</v>
      </c>
      <c r="C560" s="28" t="s">
        <v>1267</v>
      </c>
      <c r="D560" s="28" t="s">
        <v>1267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8">
        <v>300</v>
      </c>
      <c r="S560" s="28">
        <v>300</v>
      </c>
      <c r="T560" s="1"/>
      <c r="U560" s="1"/>
      <c r="V560" s="1"/>
      <c r="W560" s="1"/>
      <c r="X560" s="1"/>
    </row>
    <row r="561" spans="1:24" ht="16.5" x14ac:dyDescent="0.15">
      <c r="A561" s="28">
        <v>15990081</v>
      </c>
      <c r="B561" s="28">
        <v>6</v>
      </c>
      <c r="C561" s="28" t="s">
        <v>1267</v>
      </c>
      <c r="D561" s="28" t="s">
        <v>1267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8">
        <v>350</v>
      </c>
      <c r="S561" s="28">
        <v>350</v>
      </c>
      <c r="T561" s="1"/>
      <c r="U561" s="1"/>
      <c r="V561" s="1"/>
      <c r="W561" s="1"/>
      <c r="X561" s="1"/>
    </row>
    <row r="562" spans="1:24" ht="16.5" x14ac:dyDescent="0.15">
      <c r="A562" s="28">
        <v>15990081</v>
      </c>
      <c r="B562" s="28">
        <v>7</v>
      </c>
      <c r="C562" s="28" t="s">
        <v>1267</v>
      </c>
      <c r="D562" s="28" t="s">
        <v>1267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8">
        <v>400</v>
      </c>
      <c r="S562" s="28">
        <v>400</v>
      </c>
      <c r="T562" s="1"/>
      <c r="U562" s="1"/>
      <c r="V562" s="1"/>
      <c r="W562" s="1"/>
      <c r="X562" s="1"/>
    </row>
    <row r="563" spans="1:24" ht="16.5" x14ac:dyDescent="0.15">
      <c r="A563" s="29">
        <v>15990082</v>
      </c>
      <c r="B563" s="29">
        <v>1</v>
      </c>
      <c r="C563" s="29" t="s">
        <v>1268</v>
      </c>
      <c r="D563" s="29" t="s">
        <v>1268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9">
        <v>800</v>
      </c>
      <c r="S563" s="29">
        <v>800</v>
      </c>
      <c r="T563" s="1"/>
      <c r="U563" s="1"/>
      <c r="V563" s="1"/>
      <c r="W563" s="1"/>
      <c r="X563" s="1"/>
    </row>
    <row r="564" spans="1:24" ht="16.5" x14ac:dyDescent="0.15">
      <c r="A564" s="29">
        <v>15990082</v>
      </c>
      <c r="B564" s="29">
        <v>2</v>
      </c>
      <c r="C564" s="29" t="s">
        <v>1268</v>
      </c>
      <c r="D564" s="29" t="s">
        <v>1268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9">
        <v>1000</v>
      </c>
      <c r="S564" s="29">
        <v>1000</v>
      </c>
      <c r="T564" s="1"/>
      <c r="U564" s="1"/>
      <c r="V564" s="1"/>
      <c r="W564" s="1"/>
      <c r="X564" s="1"/>
    </row>
    <row r="565" spans="1:24" ht="16.5" x14ac:dyDescent="0.15">
      <c r="A565" s="29">
        <v>15990082</v>
      </c>
      <c r="B565" s="29">
        <v>3</v>
      </c>
      <c r="C565" s="29" t="s">
        <v>1268</v>
      </c>
      <c r="D565" s="29" t="s">
        <v>1268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9">
        <v>1200</v>
      </c>
      <c r="S565" s="29">
        <v>1200</v>
      </c>
      <c r="T565" s="1"/>
      <c r="U565" s="1"/>
      <c r="V565" s="1"/>
      <c r="W565" s="1"/>
      <c r="X565" s="1"/>
    </row>
    <row r="566" spans="1:24" ht="16.5" x14ac:dyDescent="0.15">
      <c r="A566" s="29">
        <v>15990082</v>
      </c>
      <c r="B566" s="29">
        <v>4</v>
      </c>
      <c r="C566" s="29" t="s">
        <v>1268</v>
      </c>
      <c r="D566" s="29" t="s">
        <v>1268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9">
        <v>1400.0000000000002</v>
      </c>
      <c r="S566" s="29">
        <v>1400.0000000000002</v>
      </c>
      <c r="T566" s="1"/>
      <c r="U566" s="1"/>
      <c r="V566" s="1"/>
      <c r="W566" s="1"/>
      <c r="X566" s="1"/>
    </row>
    <row r="567" spans="1:24" ht="16.5" x14ac:dyDescent="0.15">
      <c r="A567" s="29">
        <v>15990082</v>
      </c>
      <c r="B567" s="29">
        <v>5</v>
      </c>
      <c r="C567" s="29" t="s">
        <v>1268</v>
      </c>
      <c r="D567" s="29" t="s">
        <v>1268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9">
        <v>1600</v>
      </c>
      <c r="S567" s="29">
        <v>1600</v>
      </c>
      <c r="T567" s="1"/>
      <c r="U567" s="1"/>
      <c r="V567" s="1"/>
      <c r="W567" s="1"/>
      <c r="X567" s="1"/>
    </row>
    <row r="568" spans="1:24" ht="16.5" x14ac:dyDescent="0.15">
      <c r="A568" s="29">
        <v>15990082</v>
      </c>
      <c r="B568" s="29">
        <v>6</v>
      </c>
      <c r="C568" s="29" t="s">
        <v>1268</v>
      </c>
      <c r="D568" s="29" t="s">
        <v>1268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9">
        <v>1800</v>
      </c>
      <c r="S568" s="29">
        <v>1800</v>
      </c>
      <c r="T568" s="1"/>
      <c r="U568" s="1"/>
      <c r="V568" s="1"/>
      <c r="W568" s="1"/>
      <c r="X568" s="1"/>
    </row>
    <row r="569" spans="1:24" ht="16.5" x14ac:dyDescent="0.15">
      <c r="A569" s="29">
        <v>15990082</v>
      </c>
      <c r="B569" s="29">
        <v>7</v>
      </c>
      <c r="C569" s="29" t="s">
        <v>1268</v>
      </c>
      <c r="D569" s="29" t="s">
        <v>1268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9">
        <v>2000</v>
      </c>
      <c r="S569" s="29">
        <v>2000</v>
      </c>
      <c r="T569" s="1"/>
      <c r="U569" s="1"/>
      <c r="V569" s="1"/>
      <c r="W569" s="1"/>
      <c r="X569" s="1"/>
    </row>
    <row r="570" spans="1:24" ht="16.5" x14ac:dyDescent="0.15">
      <c r="A570" s="28">
        <v>15990083</v>
      </c>
      <c r="B570" s="28">
        <v>1</v>
      </c>
      <c r="C570" s="28" t="s">
        <v>1269</v>
      </c>
      <c r="D570" s="28" t="s">
        <v>1269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8">
        <v>-5000</v>
      </c>
      <c r="S570" s="28">
        <v>-5000</v>
      </c>
      <c r="T570" s="1"/>
      <c r="U570" s="1"/>
      <c r="V570" s="1"/>
      <c r="W570" s="1"/>
      <c r="X570" s="1"/>
    </row>
    <row r="571" spans="1:24" ht="16.5" x14ac:dyDescent="0.15">
      <c r="A571" s="28">
        <v>15990083</v>
      </c>
      <c r="B571" s="28">
        <v>2</v>
      </c>
      <c r="C571" s="28" t="s">
        <v>1269</v>
      </c>
      <c r="D571" s="28" t="s">
        <v>1269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8">
        <v>-5000</v>
      </c>
      <c r="S571" s="28">
        <v>-5000</v>
      </c>
      <c r="T571" s="1"/>
      <c r="U571" s="1"/>
      <c r="V571" s="1"/>
      <c r="W571" s="1"/>
      <c r="X571" s="1"/>
    </row>
    <row r="572" spans="1:24" ht="16.5" x14ac:dyDescent="0.15">
      <c r="A572" s="28">
        <v>15990083</v>
      </c>
      <c r="B572" s="28">
        <v>3</v>
      </c>
      <c r="C572" s="28" t="s">
        <v>1269</v>
      </c>
      <c r="D572" s="28" t="s">
        <v>1269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8">
        <v>-5000</v>
      </c>
      <c r="S572" s="28">
        <v>-5000</v>
      </c>
      <c r="T572" s="1"/>
      <c r="U572" s="1"/>
      <c r="V572" s="1"/>
      <c r="W572" s="1"/>
      <c r="X572" s="1"/>
    </row>
    <row r="573" spans="1:24" ht="16.5" x14ac:dyDescent="0.15">
      <c r="A573" s="28">
        <v>15990083</v>
      </c>
      <c r="B573" s="28">
        <v>4</v>
      </c>
      <c r="C573" s="28" t="s">
        <v>1269</v>
      </c>
      <c r="D573" s="28" t="s">
        <v>1269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8">
        <v>-5000</v>
      </c>
      <c r="S573" s="28">
        <v>-5000</v>
      </c>
      <c r="T573" s="1"/>
      <c r="U573" s="1"/>
      <c r="V573" s="1"/>
      <c r="W573" s="1"/>
      <c r="X573" s="1"/>
    </row>
    <row r="574" spans="1:24" ht="16.5" x14ac:dyDescent="0.15">
      <c r="A574" s="28">
        <v>15990083</v>
      </c>
      <c r="B574" s="28">
        <v>5</v>
      </c>
      <c r="C574" s="28" t="s">
        <v>1269</v>
      </c>
      <c r="D574" s="28" t="s">
        <v>1269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8">
        <v>-5000</v>
      </c>
      <c r="S574" s="28">
        <v>-5000</v>
      </c>
      <c r="T574" s="1"/>
      <c r="U574" s="1"/>
      <c r="V574" s="1"/>
      <c r="W574" s="1"/>
      <c r="X574" s="1"/>
    </row>
    <row r="575" spans="1:24" ht="16.5" x14ac:dyDescent="0.15">
      <c r="A575" s="28">
        <v>15990083</v>
      </c>
      <c r="B575" s="28">
        <v>6</v>
      </c>
      <c r="C575" s="28" t="s">
        <v>1269</v>
      </c>
      <c r="D575" s="28" t="s">
        <v>1269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8">
        <v>-5000</v>
      </c>
      <c r="S575" s="28">
        <v>-5000</v>
      </c>
      <c r="T575" s="1"/>
      <c r="U575" s="1"/>
      <c r="V575" s="1"/>
      <c r="W575" s="1"/>
      <c r="X575" s="1"/>
    </row>
    <row r="576" spans="1:24" ht="16.5" x14ac:dyDescent="0.15">
      <c r="A576" s="28">
        <v>15990083</v>
      </c>
      <c r="B576" s="28">
        <v>7</v>
      </c>
      <c r="C576" s="28" t="s">
        <v>1269</v>
      </c>
      <c r="D576" s="28" t="s">
        <v>1269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8">
        <v>-5000</v>
      </c>
      <c r="S576" s="28">
        <v>-5000</v>
      </c>
      <c r="T576" s="1"/>
      <c r="U576" s="1"/>
      <c r="V576" s="1"/>
      <c r="W576" s="1"/>
      <c r="X576" s="1"/>
    </row>
    <row r="577" spans="1:24" ht="16.5" x14ac:dyDescent="0.15">
      <c r="A577" s="29">
        <v>15990084</v>
      </c>
      <c r="B577" s="29">
        <v>1</v>
      </c>
      <c r="C577" s="29" t="s">
        <v>1270</v>
      </c>
      <c r="D577" s="29" t="s">
        <v>1270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9">
        <v>600</v>
      </c>
      <c r="S577" s="29">
        <v>600</v>
      </c>
      <c r="T577" s="1"/>
      <c r="U577" s="1"/>
      <c r="V577" s="1"/>
      <c r="W577" s="1"/>
      <c r="X577" s="1"/>
    </row>
    <row r="578" spans="1:24" ht="16.5" x14ac:dyDescent="0.15">
      <c r="A578" s="29">
        <v>15990084</v>
      </c>
      <c r="B578" s="29">
        <v>2</v>
      </c>
      <c r="C578" s="29" t="s">
        <v>1270</v>
      </c>
      <c r="D578" s="29" t="s">
        <v>1270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9">
        <v>1000</v>
      </c>
      <c r="S578" s="29">
        <v>1000</v>
      </c>
      <c r="T578" s="1"/>
      <c r="U578" s="1"/>
      <c r="V578" s="1"/>
      <c r="W578" s="1"/>
      <c r="X578" s="1"/>
    </row>
    <row r="579" spans="1:24" ht="16.5" x14ac:dyDescent="0.15">
      <c r="A579" s="29">
        <v>15990084</v>
      </c>
      <c r="B579" s="29">
        <v>3</v>
      </c>
      <c r="C579" s="29" t="s">
        <v>1270</v>
      </c>
      <c r="D579" s="29" t="s">
        <v>1270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9">
        <v>1400.0000000000002</v>
      </c>
      <c r="S579" s="29">
        <v>1400.0000000000002</v>
      </c>
      <c r="T579" s="1"/>
      <c r="U579" s="1"/>
      <c r="V579" s="1"/>
      <c r="W579" s="1"/>
      <c r="X579" s="1"/>
    </row>
    <row r="580" spans="1:24" ht="16.5" x14ac:dyDescent="0.15">
      <c r="A580" s="29">
        <v>15990084</v>
      </c>
      <c r="B580" s="29">
        <v>4</v>
      </c>
      <c r="C580" s="29" t="s">
        <v>1270</v>
      </c>
      <c r="D580" s="29" t="s">
        <v>1270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9">
        <v>1800</v>
      </c>
      <c r="S580" s="29">
        <v>1800</v>
      </c>
      <c r="T580" s="1"/>
      <c r="U580" s="1"/>
      <c r="V580" s="1"/>
      <c r="W580" s="1"/>
      <c r="X580" s="1"/>
    </row>
    <row r="581" spans="1:24" ht="16.5" x14ac:dyDescent="0.15">
      <c r="A581" s="29">
        <v>15990084</v>
      </c>
      <c r="B581" s="29">
        <v>5</v>
      </c>
      <c r="C581" s="29" t="s">
        <v>1270</v>
      </c>
      <c r="D581" s="29" t="s">
        <v>1270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9">
        <v>2200</v>
      </c>
      <c r="S581" s="29">
        <v>2200</v>
      </c>
      <c r="T581" s="1"/>
      <c r="U581" s="1"/>
      <c r="V581" s="1"/>
      <c r="W581" s="1"/>
      <c r="X581" s="1"/>
    </row>
    <row r="582" spans="1:24" ht="16.5" x14ac:dyDescent="0.15">
      <c r="A582" s="29">
        <v>15990084</v>
      </c>
      <c r="B582" s="29">
        <v>6</v>
      </c>
      <c r="C582" s="29" t="s">
        <v>1270</v>
      </c>
      <c r="D582" s="29" t="s">
        <v>1270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9">
        <v>2600</v>
      </c>
      <c r="S582" s="29">
        <v>2600</v>
      </c>
      <c r="T582" s="1"/>
      <c r="U582" s="1"/>
      <c r="V582" s="1"/>
      <c r="W582" s="1"/>
      <c r="X582" s="1"/>
    </row>
    <row r="583" spans="1:24" ht="16.5" x14ac:dyDescent="0.15">
      <c r="A583" s="29">
        <v>15990084</v>
      </c>
      <c r="B583" s="29">
        <v>7</v>
      </c>
      <c r="C583" s="29" t="s">
        <v>1270</v>
      </c>
      <c r="D583" s="29" t="s">
        <v>1270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9">
        <v>3000</v>
      </c>
      <c r="S583" s="29">
        <v>3000</v>
      </c>
      <c r="T583" s="1"/>
      <c r="U583" s="1"/>
      <c r="V583" s="1"/>
      <c r="W583" s="1"/>
      <c r="X583" s="1"/>
    </row>
    <row r="584" spans="1:24" ht="16.5" x14ac:dyDescent="0.15">
      <c r="A584" s="28">
        <v>15990085</v>
      </c>
      <c r="B584" s="28">
        <v>1</v>
      </c>
      <c r="C584" s="28" t="s">
        <v>1271</v>
      </c>
      <c r="D584" s="28" t="s">
        <v>1271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8">
        <v>800</v>
      </c>
      <c r="S584" s="28">
        <v>800</v>
      </c>
      <c r="T584" s="1"/>
      <c r="U584" s="1"/>
      <c r="V584" s="1"/>
      <c r="W584" s="1"/>
      <c r="X584" s="1"/>
    </row>
    <row r="585" spans="1:24" ht="16.5" x14ac:dyDescent="0.15">
      <c r="A585" s="28">
        <v>15990085</v>
      </c>
      <c r="B585" s="28">
        <v>2</v>
      </c>
      <c r="C585" s="28" t="s">
        <v>1271</v>
      </c>
      <c r="D585" s="28" t="s">
        <v>1271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8">
        <v>1000</v>
      </c>
      <c r="S585" s="28">
        <v>1000</v>
      </c>
      <c r="T585" s="1"/>
      <c r="U585" s="1"/>
      <c r="V585" s="1"/>
      <c r="W585" s="1"/>
      <c r="X585" s="1"/>
    </row>
    <row r="586" spans="1:24" ht="16.5" x14ac:dyDescent="0.15">
      <c r="A586" s="28">
        <v>15990085</v>
      </c>
      <c r="B586" s="28">
        <v>3</v>
      </c>
      <c r="C586" s="28" t="s">
        <v>1271</v>
      </c>
      <c r="D586" s="28" t="s">
        <v>1271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8">
        <v>1200</v>
      </c>
      <c r="S586" s="28">
        <v>1200</v>
      </c>
      <c r="T586" s="1"/>
      <c r="U586" s="1"/>
      <c r="V586" s="1"/>
      <c r="W586" s="1"/>
      <c r="X586" s="1"/>
    </row>
    <row r="587" spans="1:24" ht="16.5" x14ac:dyDescent="0.15">
      <c r="A587" s="28">
        <v>15990085</v>
      </c>
      <c r="B587" s="28">
        <v>4</v>
      </c>
      <c r="C587" s="28" t="s">
        <v>1271</v>
      </c>
      <c r="D587" s="28" t="s">
        <v>1271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8">
        <v>1400.0000000000002</v>
      </c>
      <c r="S587" s="28">
        <v>1400.0000000000002</v>
      </c>
      <c r="T587" s="1"/>
      <c r="U587" s="1"/>
      <c r="V587" s="1"/>
      <c r="W587" s="1"/>
      <c r="X587" s="1"/>
    </row>
    <row r="588" spans="1:24" ht="16.5" x14ac:dyDescent="0.15">
      <c r="A588" s="28">
        <v>15990085</v>
      </c>
      <c r="B588" s="28">
        <v>5</v>
      </c>
      <c r="C588" s="28" t="s">
        <v>1271</v>
      </c>
      <c r="D588" s="28" t="s">
        <v>1271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8">
        <v>1600</v>
      </c>
      <c r="S588" s="28">
        <v>1600</v>
      </c>
      <c r="T588" s="1"/>
      <c r="U588" s="1"/>
      <c r="V588" s="1"/>
      <c r="W588" s="1"/>
      <c r="X588" s="1"/>
    </row>
    <row r="589" spans="1:24" ht="16.5" x14ac:dyDescent="0.15">
      <c r="A589" s="28">
        <v>15990085</v>
      </c>
      <c r="B589" s="28">
        <v>6</v>
      </c>
      <c r="C589" s="28" t="s">
        <v>1271</v>
      </c>
      <c r="D589" s="28" t="s">
        <v>1271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8">
        <v>1800</v>
      </c>
      <c r="S589" s="28">
        <v>1800</v>
      </c>
      <c r="T589" s="1"/>
      <c r="U589" s="1"/>
      <c r="V589" s="1"/>
      <c r="W589" s="1"/>
      <c r="X589" s="1"/>
    </row>
    <row r="590" spans="1:24" ht="16.5" x14ac:dyDescent="0.15">
      <c r="A590" s="28">
        <v>15990085</v>
      </c>
      <c r="B590" s="28">
        <v>7</v>
      </c>
      <c r="C590" s="28" t="s">
        <v>1271</v>
      </c>
      <c r="D590" s="28" t="s">
        <v>1271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8">
        <v>2000</v>
      </c>
      <c r="S590" s="28">
        <v>2000</v>
      </c>
      <c r="T590" s="1"/>
      <c r="U590" s="1"/>
      <c r="V590" s="1"/>
      <c r="W590" s="1"/>
      <c r="X590" s="1"/>
    </row>
    <row r="591" spans="1:24" ht="16.5" x14ac:dyDescent="0.15">
      <c r="A591" s="29">
        <v>15990086</v>
      </c>
      <c r="B591" s="29">
        <v>1</v>
      </c>
      <c r="C591" s="29" t="s">
        <v>1272</v>
      </c>
      <c r="D591" s="29" t="s">
        <v>1272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9">
        <v>800</v>
      </c>
      <c r="S591" s="29">
        <v>800</v>
      </c>
      <c r="T591" s="1"/>
      <c r="U591" s="1"/>
      <c r="V591" s="1"/>
      <c r="W591" s="1"/>
      <c r="X591" s="1"/>
    </row>
    <row r="592" spans="1:24" ht="16.5" x14ac:dyDescent="0.15">
      <c r="A592" s="29">
        <v>15990086</v>
      </c>
      <c r="B592" s="29">
        <v>2</v>
      </c>
      <c r="C592" s="29" t="s">
        <v>1272</v>
      </c>
      <c r="D592" s="29" t="s">
        <v>1272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9">
        <v>1000</v>
      </c>
      <c r="S592" s="29">
        <v>1000</v>
      </c>
      <c r="T592" s="1"/>
      <c r="U592" s="1"/>
      <c r="V592" s="1"/>
      <c r="W592" s="1"/>
      <c r="X592" s="1"/>
    </row>
    <row r="593" spans="1:24" ht="16.5" x14ac:dyDescent="0.15">
      <c r="A593" s="29">
        <v>15990086</v>
      </c>
      <c r="B593" s="29">
        <v>3</v>
      </c>
      <c r="C593" s="29" t="s">
        <v>1272</v>
      </c>
      <c r="D593" s="29" t="s">
        <v>1272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9">
        <v>1200</v>
      </c>
      <c r="S593" s="29">
        <v>1200</v>
      </c>
      <c r="T593" s="1"/>
      <c r="U593" s="1"/>
      <c r="V593" s="1"/>
      <c r="W593" s="1"/>
      <c r="X593" s="1"/>
    </row>
    <row r="594" spans="1:24" ht="16.5" x14ac:dyDescent="0.15">
      <c r="A594" s="29">
        <v>15990086</v>
      </c>
      <c r="B594" s="29">
        <v>4</v>
      </c>
      <c r="C594" s="29" t="s">
        <v>1272</v>
      </c>
      <c r="D594" s="29" t="s">
        <v>1272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9">
        <v>1400.0000000000002</v>
      </c>
      <c r="S594" s="29">
        <v>1400.0000000000002</v>
      </c>
      <c r="T594" s="1"/>
      <c r="U594" s="1"/>
      <c r="V594" s="1"/>
      <c r="W594" s="1"/>
      <c r="X594" s="1"/>
    </row>
    <row r="595" spans="1:24" ht="16.5" x14ac:dyDescent="0.15">
      <c r="A595" s="29">
        <v>15990086</v>
      </c>
      <c r="B595" s="29">
        <v>5</v>
      </c>
      <c r="C595" s="29" t="s">
        <v>1272</v>
      </c>
      <c r="D595" s="29" t="s">
        <v>1272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9">
        <v>1600</v>
      </c>
      <c r="S595" s="29">
        <v>1600</v>
      </c>
      <c r="T595" s="1"/>
      <c r="U595" s="1"/>
      <c r="V595" s="1"/>
      <c r="W595" s="1"/>
      <c r="X595" s="1"/>
    </row>
    <row r="596" spans="1:24" ht="16.5" x14ac:dyDescent="0.15">
      <c r="A596" s="29">
        <v>15990086</v>
      </c>
      <c r="B596" s="29">
        <v>6</v>
      </c>
      <c r="C596" s="29" t="s">
        <v>1272</v>
      </c>
      <c r="D596" s="29" t="s">
        <v>1272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9">
        <v>1800</v>
      </c>
      <c r="S596" s="29">
        <v>1800</v>
      </c>
      <c r="T596" s="1"/>
      <c r="U596" s="1"/>
      <c r="V596" s="1"/>
      <c r="W596" s="1"/>
      <c r="X596" s="1"/>
    </row>
    <row r="597" spans="1:24" ht="16.5" x14ac:dyDescent="0.15">
      <c r="A597" s="29">
        <v>15990086</v>
      </c>
      <c r="B597" s="29">
        <v>7</v>
      </c>
      <c r="C597" s="29" t="s">
        <v>1272</v>
      </c>
      <c r="D597" s="29" t="s">
        <v>1272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9">
        <v>2000</v>
      </c>
      <c r="S597" s="29">
        <v>2000</v>
      </c>
      <c r="T597" s="1"/>
      <c r="U597" s="1"/>
      <c r="V597" s="1"/>
      <c r="W597" s="1"/>
      <c r="X597" s="1"/>
    </row>
    <row r="598" spans="1:24" ht="16.5" x14ac:dyDescent="0.15">
      <c r="A598" s="28">
        <v>15990087</v>
      </c>
      <c r="B598" s="28">
        <v>1</v>
      </c>
      <c r="C598" s="28" t="s">
        <v>1273</v>
      </c>
      <c r="D598" s="28" t="s">
        <v>1273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8">
        <v>200</v>
      </c>
      <c r="S598" s="28">
        <v>200</v>
      </c>
      <c r="T598" s="1"/>
      <c r="U598" s="1"/>
      <c r="V598" s="1"/>
      <c r="W598" s="1"/>
      <c r="X598" s="1"/>
    </row>
    <row r="599" spans="1:24" ht="16.5" x14ac:dyDescent="0.15">
      <c r="A599" s="28">
        <v>15990087</v>
      </c>
      <c r="B599" s="28">
        <v>2</v>
      </c>
      <c r="C599" s="28" t="s">
        <v>1273</v>
      </c>
      <c r="D599" s="28" t="s">
        <v>1273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8">
        <v>500</v>
      </c>
      <c r="S599" s="28">
        <v>500</v>
      </c>
      <c r="T599" s="1"/>
      <c r="U599" s="1"/>
      <c r="V599" s="1"/>
      <c r="W599" s="1"/>
      <c r="X599" s="1"/>
    </row>
    <row r="600" spans="1:24" ht="16.5" x14ac:dyDescent="0.15">
      <c r="A600" s="28">
        <v>15990087</v>
      </c>
      <c r="B600" s="28">
        <v>3</v>
      </c>
      <c r="C600" s="28" t="s">
        <v>1273</v>
      </c>
      <c r="D600" s="28" t="s">
        <v>1273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8">
        <v>800</v>
      </c>
      <c r="S600" s="28">
        <v>800</v>
      </c>
      <c r="T600" s="1"/>
      <c r="U600" s="1"/>
      <c r="V600" s="1"/>
      <c r="W600" s="1"/>
      <c r="X600" s="1"/>
    </row>
    <row r="601" spans="1:24" ht="16.5" x14ac:dyDescent="0.15">
      <c r="A601" s="28">
        <v>15990087</v>
      </c>
      <c r="B601" s="28">
        <v>4</v>
      </c>
      <c r="C601" s="28" t="s">
        <v>1273</v>
      </c>
      <c r="D601" s="28" t="s">
        <v>1273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8">
        <v>1100</v>
      </c>
      <c r="S601" s="28">
        <v>1100</v>
      </c>
      <c r="T601" s="1"/>
      <c r="U601" s="1"/>
      <c r="V601" s="1"/>
      <c r="W601" s="1"/>
      <c r="X601" s="1"/>
    </row>
    <row r="602" spans="1:24" ht="16.5" x14ac:dyDescent="0.15">
      <c r="A602" s="28">
        <v>15990087</v>
      </c>
      <c r="B602" s="28">
        <v>5</v>
      </c>
      <c r="C602" s="28" t="s">
        <v>1273</v>
      </c>
      <c r="D602" s="28" t="s">
        <v>1273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8">
        <v>1400.0000000000002</v>
      </c>
      <c r="S602" s="28">
        <v>1400.0000000000002</v>
      </c>
      <c r="T602" s="1"/>
      <c r="U602" s="1"/>
      <c r="V602" s="1"/>
      <c r="W602" s="1"/>
      <c r="X602" s="1"/>
    </row>
    <row r="603" spans="1:24" ht="16.5" x14ac:dyDescent="0.15">
      <c r="A603" s="28">
        <v>15990087</v>
      </c>
      <c r="B603" s="28">
        <v>6</v>
      </c>
      <c r="C603" s="28" t="s">
        <v>1273</v>
      </c>
      <c r="D603" s="28" t="s">
        <v>1273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8">
        <v>1700.0000000000002</v>
      </c>
      <c r="S603" s="28">
        <v>1700.0000000000002</v>
      </c>
      <c r="T603" s="1"/>
      <c r="U603" s="1"/>
      <c r="V603" s="1"/>
      <c r="W603" s="1"/>
      <c r="X603" s="1"/>
    </row>
    <row r="604" spans="1:24" ht="16.5" x14ac:dyDescent="0.15">
      <c r="A604" s="28">
        <v>15990087</v>
      </c>
      <c r="B604" s="28">
        <v>7</v>
      </c>
      <c r="C604" s="28" t="s">
        <v>1273</v>
      </c>
      <c r="D604" s="28" t="s">
        <v>1273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8">
        <v>2000</v>
      </c>
      <c r="S604" s="28">
        <v>2000</v>
      </c>
      <c r="T604" s="1"/>
      <c r="U604" s="1"/>
      <c r="V604" s="1"/>
      <c r="W604" s="1"/>
      <c r="X604" s="1"/>
    </row>
    <row r="605" spans="1:24" ht="16.5" x14ac:dyDescent="0.15">
      <c r="A605" s="29">
        <v>15990088</v>
      </c>
      <c r="B605" s="29">
        <v>1</v>
      </c>
      <c r="C605" s="29" t="s">
        <v>1274</v>
      </c>
      <c r="D605" s="29" t="s">
        <v>1274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9">
        <v>1000</v>
      </c>
      <c r="S605" s="29">
        <v>1000</v>
      </c>
      <c r="T605" s="1"/>
      <c r="U605" s="1"/>
      <c r="V605" s="1"/>
      <c r="W605" s="1"/>
      <c r="X605" s="1"/>
    </row>
    <row r="606" spans="1:24" ht="16.5" x14ac:dyDescent="0.15">
      <c r="A606" s="29">
        <v>15990088</v>
      </c>
      <c r="B606" s="29">
        <v>2</v>
      </c>
      <c r="C606" s="29" t="s">
        <v>1274</v>
      </c>
      <c r="D606" s="29" t="s">
        <v>1274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9">
        <v>1500</v>
      </c>
      <c r="S606" s="29">
        <v>1500</v>
      </c>
      <c r="T606" s="1"/>
      <c r="U606" s="1"/>
      <c r="V606" s="1"/>
      <c r="W606" s="1"/>
      <c r="X606" s="1"/>
    </row>
    <row r="607" spans="1:24" ht="16.5" x14ac:dyDescent="0.15">
      <c r="A607" s="29">
        <v>15990088</v>
      </c>
      <c r="B607" s="29">
        <v>3</v>
      </c>
      <c r="C607" s="29" t="s">
        <v>1274</v>
      </c>
      <c r="D607" s="29" t="s">
        <v>1274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9">
        <v>2000</v>
      </c>
      <c r="S607" s="29">
        <v>2000</v>
      </c>
      <c r="T607" s="1"/>
      <c r="U607" s="1"/>
      <c r="V607" s="1"/>
      <c r="W607" s="1"/>
      <c r="X607" s="1"/>
    </row>
    <row r="608" spans="1:24" ht="16.5" x14ac:dyDescent="0.15">
      <c r="A608" s="29">
        <v>15990088</v>
      </c>
      <c r="B608" s="29">
        <v>4</v>
      </c>
      <c r="C608" s="29" t="s">
        <v>1274</v>
      </c>
      <c r="D608" s="29" t="s">
        <v>1274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9">
        <v>2500</v>
      </c>
      <c r="S608" s="29">
        <v>2500</v>
      </c>
      <c r="T608" s="1"/>
      <c r="U608" s="1"/>
      <c r="V608" s="1"/>
      <c r="W608" s="1"/>
      <c r="X608" s="1"/>
    </row>
    <row r="609" spans="1:24" ht="16.5" x14ac:dyDescent="0.15">
      <c r="A609" s="29">
        <v>15990088</v>
      </c>
      <c r="B609" s="29">
        <v>5</v>
      </c>
      <c r="C609" s="29" t="s">
        <v>1274</v>
      </c>
      <c r="D609" s="29" t="s">
        <v>1274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9">
        <v>3000</v>
      </c>
      <c r="S609" s="29">
        <v>3000</v>
      </c>
      <c r="T609" s="1"/>
      <c r="U609" s="1"/>
      <c r="V609" s="1"/>
      <c r="W609" s="1"/>
      <c r="X609" s="1"/>
    </row>
    <row r="610" spans="1:24" ht="16.5" x14ac:dyDescent="0.15">
      <c r="A610" s="29">
        <v>15990088</v>
      </c>
      <c r="B610" s="29">
        <v>6</v>
      </c>
      <c r="C610" s="29" t="s">
        <v>1274</v>
      </c>
      <c r="D610" s="29" t="s">
        <v>1274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9">
        <v>3500</v>
      </c>
      <c r="S610" s="29">
        <v>3500</v>
      </c>
      <c r="T610" s="1"/>
      <c r="U610" s="1"/>
      <c r="V610" s="1"/>
      <c r="W610" s="1"/>
      <c r="X610" s="1"/>
    </row>
    <row r="611" spans="1:24" ht="16.5" x14ac:dyDescent="0.15">
      <c r="A611" s="29">
        <v>15990088</v>
      </c>
      <c r="B611" s="29">
        <v>7</v>
      </c>
      <c r="C611" s="29" t="s">
        <v>1274</v>
      </c>
      <c r="D611" s="29" t="s">
        <v>1274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9">
        <v>4000</v>
      </c>
      <c r="S611" s="29">
        <v>4000</v>
      </c>
      <c r="T611" s="1"/>
      <c r="U611" s="1"/>
      <c r="V611" s="1"/>
      <c r="W611" s="1"/>
      <c r="X611" s="1"/>
    </row>
    <row r="612" spans="1:24" ht="16.5" x14ac:dyDescent="0.15">
      <c r="A612" s="28">
        <v>15990089</v>
      </c>
      <c r="B612" s="28">
        <v>1</v>
      </c>
      <c r="C612" s="28" t="s">
        <v>1275</v>
      </c>
      <c r="D612" s="28" t="s">
        <v>1275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8">
        <v>1000</v>
      </c>
      <c r="S612" s="28">
        <v>1000</v>
      </c>
      <c r="T612" s="1"/>
      <c r="U612" s="1"/>
      <c r="V612" s="1"/>
      <c r="W612" s="1"/>
      <c r="X612" s="1"/>
    </row>
    <row r="613" spans="1:24" ht="16.5" x14ac:dyDescent="0.15">
      <c r="A613" s="28">
        <v>15990089</v>
      </c>
      <c r="B613" s="28">
        <v>2</v>
      </c>
      <c r="C613" s="28" t="s">
        <v>1275</v>
      </c>
      <c r="D613" s="28" t="s">
        <v>1275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8">
        <v>1500</v>
      </c>
      <c r="S613" s="28">
        <v>1500</v>
      </c>
      <c r="T613" s="1"/>
      <c r="U613" s="1"/>
      <c r="V613" s="1"/>
      <c r="W613" s="1"/>
      <c r="X613" s="1"/>
    </row>
    <row r="614" spans="1:24" ht="16.5" x14ac:dyDescent="0.15">
      <c r="A614" s="28">
        <v>15990089</v>
      </c>
      <c r="B614" s="28">
        <v>3</v>
      </c>
      <c r="C614" s="28" t="s">
        <v>1275</v>
      </c>
      <c r="D614" s="28" t="s">
        <v>1275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8">
        <v>2000</v>
      </c>
      <c r="S614" s="28">
        <v>2000</v>
      </c>
      <c r="T614" s="1"/>
      <c r="U614" s="1"/>
      <c r="V614" s="1"/>
      <c r="W614" s="1"/>
      <c r="X614" s="1"/>
    </row>
    <row r="615" spans="1:24" ht="16.5" x14ac:dyDescent="0.15">
      <c r="A615" s="28">
        <v>15990089</v>
      </c>
      <c r="B615" s="28">
        <v>4</v>
      </c>
      <c r="C615" s="28" t="s">
        <v>1275</v>
      </c>
      <c r="D615" s="28" t="s">
        <v>1275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8">
        <v>2500</v>
      </c>
      <c r="S615" s="28">
        <v>2500</v>
      </c>
      <c r="T615" s="1"/>
      <c r="U615" s="1"/>
      <c r="V615" s="1"/>
      <c r="W615" s="1"/>
      <c r="X615" s="1"/>
    </row>
    <row r="616" spans="1:24" ht="16.5" x14ac:dyDescent="0.15">
      <c r="A616" s="28">
        <v>15990089</v>
      </c>
      <c r="B616" s="28">
        <v>5</v>
      </c>
      <c r="C616" s="28" t="s">
        <v>1275</v>
      </c>
      <c r="D616" s="28" t="s">
        <v>1275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8">
        <v>3000</v>
      </c>
      <c r="S616" s="28">
        <v>3000</v>
      </c>
      <c r="T616" s="1"/>
      <c r="U616" s="1"/>
      <c r="V616" s="1"/>
      <c r="W616" s="1"/>
      <c r="X616" s="1"/>
    </row>
    <row r="617" spans="1:24" ht="16.5" x14ac:dyDescent="0.15">
      <c r="A617" s="28">
        <v>15990089</v>
      </c>
      <c r="B617" s="28">
        <v>6</v>
      </c>
      <c r="C617" s="28" t="s">
        <v>1275</v>
      </c>
      <c r="D617" s="28" t="s">
        <v>1275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8">
        <v>3500</v>
      </c>
      <c r="S617" s="28">
        <v>3500</v>
      </c>
      <c r="T617" s="1"/>
      <c r="U617" s="1"/>
      <c r="V617" s="1"/>
      <c r="W617" s="1"/>
      <c r="X617" s="1"/>
    </row>
    <row r="618" spans="1:24" ht="16.5" x14ac:dyDescent="0.15">
      <c r="A618" s="28">
        <v>15990089</v>
      </c>
      <c r="B618" s="28">
        <v>7</v>
      </c>
      <c r="C618" s="28" t="s">
        <v>1275</v>
      </c>
      <c r="D618" s="28" t="s">
        <v>1275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8">
        <v>4000</v>
      </c>
      <c r="S618" s="28">
        <v>4000</v>
      </c>
      <c r="T618" s="1"/>
      <c r="U618" s="1"/>
      <c r="V618" s="1"/>
      <c r="W618" s="1"/>
      <c r="X618" s="1"/>
    </row>
    <row r="619" spans="1:24" ht="16.5" x14ac:dyDescent="0.15">
      <c r="A619" s="29">
        <v>15990090</v>
      </c>
      <c r="B619" s="29">
        <v>1</v>
      </c>
      <c r="C619" s="29" t="s">
        <v>1142</v>
      </c>
      <c r="D619" s="29" t="s">
        <v>1142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9">
        <v>-5000</v>
      </c>
      <c r="S619" s="29">
        <v>-5000</v>
      </c>
      <c r="T619" s="1"/>
      <c r="U619" s="1"/>
      <c r="V619" s="1"/>
      <c r="W619" s="1"/>
      <c r="X619" s="1"/>
    </row>
    <row r="620" spans="1:24" ht="16.5" x14ac:dyDescent="0.15">
      <c r="A620" s="29">
        <v>15990090</v>
      </c>
      <c r="B620" s="29">
        <v>2</v>
      </c>
      <c r="C620" s="29" t="s">
        <v>1142</v>
      </c>
      <c r="D620" s="29" t="s">
        <v>1142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9">
        <v>-5000</v>
      </c>
      <c r="S620" s="29">
        <v>-5000</v>
      </c>
      <c r="T620" s="1"/>
      <c r="U620" s="1"/>
      <c r="V620" s="1"/>
      <c r="W620" s="1"/>
      <c r="X620" s="1"/>
    </row>
    <row r="621" spans="1:24" ht="16.5" x14ac:dyDescent="0.15">
      <c r="A621" s="29">
        <v>15990090</v>
      </c>
      <c r="B621" s="29">
        <v>3</v>
      </c>
      <c r="C621" s="29" t="s">
        <v>1142</v>
      </c>
      <c r="D621" s="29" t="s">
        <v>1142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9">
        <v>-5000</v>
      </c>
      <c r="S621" s="29">
        <v>-5000</v>
      </c>
      <c r="T621" s="1"/>
      <c r="U621" s="1"/>
      <c r="V621" s="1"/>
      <c r="W621" s="1"/>
      <c r="X621" s="1"/>
    </row>
    <row r="622" spans="1:24" ht="16.5" x14ac:dyDescent="0.15">
      <c r="A622" s="29">
        <v>15990090</v>
      </c>
      <c r="B622" s="29">
        <v>4</v>
      </c>
      <c r="C622" s="29" t="s">
        <v>1142</v>
      </c>
      <c r="D622" s="29" t="s">
        <v>1142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9">
        <v>-5000</v>
      </c>
      <c r="S622" s="29">
        <v>-5000</v>
      </c>
      <c r="T622" s="1"/>
      <c r="U622" s="1"/>
      <c r="V622" s="1"/>
      <c r="W622" s="1"/>
      <c r="X622" s="1"/>
    </row>
    <row r="623" spans="1:24" ht="16.5" x14ac:dyDescent="0.15">
      <c r="A623" s="29">
        <v>15990090</v>
      </c>
      <c r="B623" s="29">
        <v>5</v>
      </c>
      <c r="C623" s="29" t="s">
        <v>1142</v>
      </c>
      <c r="D623" s="29" t="s">
        <v>1142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9">
        <v>-5000</v>
      </c>
      <c r="S623" s="29">
        <v>-5000</v>
      </c>
      <c r="T623" s="1"/>
      <c r="U623" s="1"/>
      <c r="V623" s="1"/>
      <c r="W623" s="1"/>
      <c r="X623" s="1"/>
    </row>
    <row r="624" spans="1:24" ht="16.5" x14ac:dyDescent="0.15">
      <c r="A624" s="29">
        <v>15990090</v>
      </c>
      <c r="B624" s="29">
        <v>6</v>
      </c>
      <c r="C624" s="29" t="s">
        <v>1142</v>
      </c>
      <c r="D624" s="29" t="s">
        <v>1142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9">
        <v>-5000</v>
      </c>
      <c r="S624" s="29">
        <v>-5000</v>
      </c>
      <c r="T624" s="1"/>
      <c r="U624" s="1"/>
      <c r="V624" s="1"/>
      <c r="W624" s="1"/>
      <c r="X624" s="1"/>
    </row>
    <row r="625" spans="1:24" ht="16.5" x14ac:dyDescent="0.15">
      <c r="A625" s="29">
        <v>15990090</v>
      </c>
      <c r="B625" s="29">
        <v>7</v>
      </c>
      <c r="C625" s="29" t="s">
        <v>1142</v>
      </c>
      <c r="D625" s="29" t="s">
        <v>1142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9">
        <v>-5000</v>
      </c>
      <c r="S625" s="29">
        <v>-5000</v>
      </c>
      <c r="T625" s="1"/>
      <c r="U625" s="1"/>
      <c r="V625" s="1"/>
      <c r="W625" s="1"/>
      <c r="X625" s="1"/>
    </row>
    <row r="626" spans="1:24" ht="16.5" x14ac:dyDescent="0.15">
      <c r="A626" s="28">
        <v>15990091</v>
      </c>
      <c r="B626" s="28">
        <v>1</v>
      </c>
      <c r="C626" s="28" t="s">
        <v>1143</v>
      </c>
      <c r="D626" s="28" t="s">
        <v>1143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8">
        <v>-5000</v>
      </c>
      <c r="S626" s="28">
        <v>-5000</v>
      </c>
      <c r="T626" s="1"/>
      <c r="U626" s="1"/>
      <c r="V626" s="1"/>
      <c r="W626" s="1"/>
      <c r="X626" s="1"/>
    </row>
    <row r="627" spans="1:24" ht="16.5" x14ac:dyDescent="0.15">
      <c r="A627" s="28">
        <v>15990091</v>
      </c>
      <c r="B627" s="28">
        <v>2</v>
      </c>
      <c r="C627" s="28" t="s">
        <v>1143</v>
      </c>
      <c r="D627" s="28" t="s">
        <v>1143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8">
        <v>-5000</v>
      </c>
      <c r="S627" s="28">
        <v>-5000</v>
      </c>
      <c r="T627" s="1"/>
      <c r="U627" s="1"/>
      <c r="V627" s="1"/>
      <c r="W627" s="1"/>
      <c r="X627" s="1"/>
    </row>
    <row r="628" spans="1:24" ht="16.5" x14ac:dyDescent="0.15">
      <c r="A628" s="28">
        <v>15990091</v>
      </c>
      <c r="B628" s="28">
        <v>3</v>
      </c>
      <c r="C628" s="28" t="s">
        <v>1143</v>
      </c>
      <c r="D628" s="28" t="s">
        <v>1143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8">
        <v>-5000</v>
      </c>
      <c r="S628" s="28">
        <v>-5000</v>
      </c>
      <c r="T628" s="1"/>
      <c r="U628" s="1"/>
      <c r="V628" s="1"/>
      <c r="W628" s="1"/>
      <c r="X628" s="1"/>
    </row>
    <row r="629" spans="1:24" ht="16.5" x14ac:dyDescent="0.15">
      <c r="A629" s="28">
        <v>15990091</v>
      </c>
      <c r="B629" s="28">
        <v>4</v>
      </c>
      <c r="C629" s="28" t="s">
        <v>1143</v>
      </c>
      <c r="D629" s="28" t="s">
        <v>1143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8">
        <v>-5000</v>
      </c>
      <c r="S629" s="28">
        <v>-5000</v>
      </c>
      <c r="T629" s="1"/>
      <c r="U629" s="1"/>
      <c r="V629" s="1"/>
      <c r="W629" s="1"/>
      <c r="X629" s="1"/>
    </row>
    <row r="630" spans="1:24" ht="16.5" x14ac:dyDescent="0.15">
      <c r="A630" s="28">
        <v>15990091</v>
      </c>
      <c r="B630" s="28">
        <v>5</v>
      </c>
      <c r="C630" s="28" t="s">
        <v>1143</v>
      </c>
      <c r="D630" s="28" t="s">
        <v>1143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8">
        <v>-5000</v>
      </c>
      <c r="S630" s="28">
        <v>-5000</v>
      </c>
      <c r="T630" s="1"/>
      <c r="U630" s="1"/>
      <c r="V630" s="1"/>
      <c r="W630" s="1"/>
      <c r="X630" s="1"/>
    </row>
    <row r="631" spans="1:24" ht="16.5" x14ac:dyDescent="0.15">
      <c r="A631" s="28">
        <v>15990091</v>
      </c>
      <c r="B631" s="28">
        <v>6</v>
      </c>
      <c r="C631" s="28" t="s">
        <v>1143</v>
      </c>
      <c r="D631" s="28" t="s">
        <v>1143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8">
        <v>-5000</v>
      </c>
      <c r="S631" s="28">
        <v>-5000</v>
      </c>
      <c r="T631" s="1"/>
      <c r="U631" s="1"/>
      <c r="V631" s="1"/>
      <c r="W631" s="1"/>
      <c r="X631" s="1"/>
    </row>
    <row r="632" spans="1:24" ht="16.5" x14ac:dyDescent="0.15">
      <c r="A632" s="28">
        <v>15990091</v>
      </c>
      <c r="B632" s="28">
        <v>7</v>
      </c>
      <c r="C632" s="28" t="s">
        <v>1143</v>
      </c>
      <c r="D632" s="28" t="s">
        <v>1143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8">
        <v>-5000</v>
      </c>
      <c r="S632" s="28">
        <v>-5000</v>
      </c>
      <c r="T632" s="1"/>
      <c r="U632" s="1"/>
      <c r="V632" s="1"/>
      <c r="W632" s="1"/>
      <c r="X632" s="1"/>
    </row>
    <row r="633" spans="1:24" ht="16.5" x14ac:dyDescent="0.15">
      <c r="A633" s="29">
        <v>15990092</v>
      </c>
      <c r="B633" s="29">
        <v>1</v>
      </c>
      <c r="C633" s="29" t="s">
        <v>872</v>
      </c>
      <c r="D633" s="29" t="s">
        <v>872</v>
      </c>
      <c r="E633" s="1"/>
      <c r="F633" s="1" t="s">
        <v>1246</v>
      </c>
      <c r="G633" s="29">
        <v>1000</v>
      </c>
      <c r="H633" s="29">
        <v>1000</v>
      </c>
      <c r="I633" s="1"/>
      <c r="J633" s="1"/>
      <c r="K633" s="1"/>
      <c r="L633" s="1"/>
      <c r="M633" s="1"/>
      <c r="N633" s="1"/>
      <c r="O633" s="1"/>
      <c r="P633" s="1"/>
      <c r="Q633" s="1"/>
      <c r="R633" s="29"/>
      <c r="S633" s="29"/>
      <c r="T633" s="1"/>
      <c r="U633" s="1"/>
      <c r="V633" s="1"/>
      <c r="W633" s="1"/>
      <c r="X633" s="1"/>
    </row>
    <row r="634" spans="1:24" ht="16.5" x14ac:dyDescent="0.15">
      <c r="A634" s="29">
        <v>15990092</v>
      </c>
      <c r="B634" s="29">
        <v>2</v>
      </c>
      <c r="C634" s="29" t="s">
        <v>872</v>
      </c>
      <c r="D634" s="29" t="s">
        <v>872</v>
      </c>
      <c r="E634" s="1"/>
      <c r="F634" s="1" t="s">
        <v>1246</v>
      </c>
      <c r="G634" s="29">
        <v>1500</v>
      </c>
      <c r="H634" s="29">
        <v>1500</v>
      </c>
      <c r="I634" s="1"/>
      <c r="J634" s="1"/>
      <c r="K634" s="1"/>
      <c r="L634" s="1"/>
      <c r="M634" s="1"/>
      <c r="N634" s="1"/>
      <c r="O634" s="1"/>
      <c r="P634" s="1"/>
      <c r="Q634" s="1"/>
      <c r="R634" s="29"/>
      <c r="S634" s="29"/>
      <c r="T634" s="1"/>
      <c r="U634" s="1"/>
      <c r="V634" s="1"/>
      <c r="W634" s="1"/>
      <c r="X634" s="1"/>
    </row>
    <row r="635" spans="1:24" ht="16.5" x14ac:dyDescent="0.15">
      <c r="A635" s="29">
        <v>15990092</v>
      </c>
      <c r="B635" s="29">
        <v>3</v>
      </c>
      <c r="C635" s="29" t="s">
        <v>872</v>
      </c>
      <c r="D635" s="29" t="s">
        <v>872</v>
      </c>
      <c r="E635" s="1"/>
      <c r="F635" s="1" t="s">
        <v>1246</v>
      </c>
      <c r="G635" s="29">
        <v>2000</v>
      </c>
      <c r="H635" s="29">
        <v>2000</v>
      </c>
      <c r="I635" s="1"/>
      <c r="J635" s="1"/>
      <c r="K635" s="1"/>
      <c r="L635" s="1"/>
      <c r="M635" s="1"/>
      <c r="N635" s="1"/>
      <c r="O635" s="1"/>
      <c r="P635" s="1"/>
      <c r="Q635" s="1"/>
      <c r="R635" s="29"/>
      <c r="S635" s="29"/>
      <c r="T635" s="1"/>
      <c r="U635" s="1"/>
      <c r="V635" s="1"/>
      <c r="W635" s="1"/>
      <c r="X635" s="1"/>
    </row>
    <row r="636" spans="1:24" ht="16.5" x14ac:dyDescent="0.15">
      <c r="A636" s="29">
        <v>15990092</v>
      </c>
      <c r="B636" s="29">
        <v>4</v>
      </c>
      <c r="C636" s="29" t="s">
        <v>872</v>
      </c>
      <c r="D636" s="29" t="s">
        <v>872</v>
      </c>
      <c r="E636" s="1"/>
      <c r="F636" s="1" t="s">
        <v>1246</v>
      </c>
      <c r="G636" s="29">
        <v>2500</v>
      </c>
      <c r="H636" s="29">
        <v>2500</v>
      </c>
      <c r="I636" s="1"/>
      <c r="J636" s="1"/>
      <c r="K636" s="1"/>
      <c r="L636" s="1"/>
      <c r="M636" s="1"/>
      <c r="N636" s="1"/>
      <c r="O636" s="1"/>
      <c r="P636" s="1"/>
      <c r="Q636" s="1"/>
      <c r="R636" s="29"/>
      <c r="S636" s="29"/>
      <c r="T636" s="1"/>
      <c r="U636" s="1"/>
      <c r="V636" s="1"/>
      <c r="W636" s="1"/>
      <c r="X636" s="1"/>
    </row>
    <row r="637" spans="1:24" ht="16.5" x14ac:dyDescent="0.15">
      <c r="A637" s="29">
        <v>15990092</v>
      </c>
      <c r="B637" s="29">
        <v>5</v>
      </c>
      <c r="C637" s="29" t="s">
        <v>872</v>
      </c>
      <c r="D637" s="29" t="s">
        <v>872</v>
      </c>
      <c r="E637" s="1"/>
      <c r="F637" s="1" t="s">
        <v>1246</v>
      </c>
      <c r="G637" s="29">
        <v>3000</v>
      </c>
      <c r="H637" s="29">
        <v>3000</v>
      </c>
      <c r="I637" s="1"/>
      <c r="J637" s="1"/>
      <c r="K637" s="1"/>
      <c r="L637" s="1"/>
      <c r="M637" s="1"/>
      <c r="N637" s="1"/>
      <c r="O637" s="1"/>
      <c r="P637" s="1"/>
      <c r="Q637" s="1"/>
      <c r="R637" s="29"/>
      <c r="S637" s="29"/>
      <c r="T637" s="1"/>
      <c r="U637" s="1"/>
      <c r="V637" s="1"/>
      <c r="W637" s="1"/>
      <c r="X637" s="1"/>
    </row>
    <row r="638" spans="1:24" ht="16.5" x14ac:dyDescent="0.15">
      <c r="A638" s="29">
        <v>15990092</v>
      </c>
      <c r="B638" s="29">
        <v>6</v>
      </c>
      <c r="C638" s="29" t="s">
        <v>872</v>
      </c>
      <c r="D638" s="29" t="s">
        <v>872</v>
      </c>
      <c r="E638" s="1"/>
      <c r="F638" s="1" t="s">
        <v>1246</v>
      </c>
      <c r="G638" s="29">
        <v>3500</v>
      </c>
      <c r="H638" s="29">
        <v>3500</v>
      </c>
      <c r="I638" s="1"/>
      <c r="J638" s="1"/>
      <c r="K638" s="1"/>
      <c r="L638" s="1"/>
      <c r="M638" s="1"/>
      <c r="N638" s="1"/>
      <c r="O638" s="1"/>
      <c r="P638" s="1"/>
      <c r="Q638" s="1"/>
      <c r="R638" s="29"/>
      <c r="S638" s="29"/>
      <c r="T638" s="1"/>
      <c r="U638" s="1"/>
      <c r="V638" s="1"/>
      <c r="W638" s="1"/>
      <c r="X638" s="1"/>
    </row>
    <row r="639" spans="1:24" ht="16.5" x14ac:dyDescent="0.15">
      <c r="A639" s="29">
        <v>15990092</v>
      </c>
      <c r="B639" s="29">
        <v>7</v>
      </c>
      <c r="C639" s="29" t="s">
        <v>872</v>
      </c>
      <c r="D639" s="29" t="s">
        <v>872</v>
      </c>
      <c r="E639" s="1"/>
      <c r="F639" s="1" t="s">
        <v>1246</v>
      </c>
      <c r="G639" s="29">
        <v>4000</v>
      </c>
      <c r="H639" s="29">
        <v>4000</v>
      </c>
      <c r="I639" s="1"/>
      <c r="J639" s="1"/>
      <c r="K639" s="1"/>
      <c r="L639" s="1"/>
      <c r="M639" s="1"/>
      <c r="N639" s="1"/>
      <c r="O639" s="1"/>
      <c r="P639" s="1"/>
      <c r="Q639" s="1"/>
      <c r="R639" s="29"/>
      <c r="S639" s="29"/>
      <c r="T639" s="1"/>
      <c r="U639" s="1"/>
      <c r="V639" s="1"/>
      <c r="W639" s="1"/>
      <c r="X639" s="1"/>
    </row>
    <row r="640" spans="1:24" ht="16.5" x14ac:dyDescent="0.15">
      <c r="A640" s="28">
        <v>15990093</v>
      </c>
      <c r="B640" s="28">
        <v>1</v>
      </c>
      <c r="C640" s="28" t="s">
        <v>874</v>
      </c>
      <c r="D640" s="28" t="s">
        <v>874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8">
        <v>800</v>
      </c>
      <c r="S640" s="28">
        <v>800</v>
      </c>
      <c r="T640" s="1"/>
      <c r="U640" s="1"/>
      <c r="V640" s="1"/>
      <c r="W640" s="1"/>
      <c r="X640" s="1"/>
    </row>
    <row r="641" spans="1:24" ht="16.5" x14ac:dyDescent="0.15">
      <c r="A641" s="28">
        <v>15990093</v>
      </c>
      <c r="B641" s="28">
        <v>2</v>
      </c>
      <c r="C641" s="28" t="s">
        <v>874</v>
      </c>
      <c r="D641" s="28" t="s">
        <v>874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8">
        <v>1000</v>
      </c>
      <c r="S641" s="28">
        <v>1000</v>
      </c>
      <c r="T641" s="1"/>
      <c r="U641" s="1"/>
      <c r="V641" s="1"/>
      <c r="W641" s="1"/>
      <c r="X641" s="1"/>
    </row>
    <row r="642" spans="1:24" ht="16.5" x14ac:dyDescent="0.15">
      <c r="A642" s="28">
        <v>15990093</v>
      </c>
      <c r="B642" s="28">
        <v>3</v>
      </c>
      <c r="C642" s="28" t="s">
        <v>874</v>
      </c>
      <c r="D642" s="28" t="s">
        <v>874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8">
        <v>1200</v>
      </c>
      <c r="S642" s="28">
        <v>1200</v>
      </c>
      <c r="T642" s="1"/>
      <c r="U642" s="1"/>
      <c r="V642" s="1"/>
      <c r="W642" s="1"/>
      <c r="X642" s="1"/>
    </row>
    <row r="643" spans="1:24" ht="16.5" x14ac:dyDescent="0.15">
      <c r="A643" s="28">
        <v>15990093</v>
      </c>
      <c r="B643" s="28">
        <v>4</v>
      </c>
      <c r="C643" s="28" t="s">
        <v>874</v>
      </c>
      <c r="D643" s="28" t="s">
        <v>874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8">
        <v>1400.0000000000002</v>
      </c>
      <c r="S643" s="28">
        <v>1400.0000000000002</v>
      </c>
      <c r="T643" s="1"/>
      <c r="U643" s="1"/>
      <c r="V643" s="1"/>
      <c r="W643" s="1"/>
      <c r="X643" s="1"/>
    </row>
    <row r="644" spans="1:24" ht="16.5" x14ac:dyDescent="0.15">
      <c r="A644" s="28">
        <v>15990093</v>
      </c>
      <c r="B644" s="28">
        <v>5</v>
      </c>
      <c r="C644" s="28" t="s">
        <v>874</v>
      </c>
      <c r="D644" s="28" t="s">
        <v>874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8">
        <v>1600</v>
      </c>
      <c r="S644" s="28">
        <v>1600</v>
      </c>
      <c r="T644" s="1"/>
      <c r="U644" s="1"/>
      <c r="V644" s="1"/>
      <c r="W644" s="1"/>
      <c r="X644" s="1"/>
    </row>
    <row r="645" spans="1:24" ht="16.5" x14ac:dyDescent="0.15">
      <c r="A645" s="28">
        <v>15990093</v>
      </c>
      <c r="B645" s="28">
        <v>6</v>
      </c>
      <c r="C645" s="28" t="s">
        <v>874</v>
      </c>
      <c r="D645" s="28" t="s">
        <v>874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8">
        <v>1800</v>
      </c>
      <c r="S645" s="28">
        <v>1800</v>
      </c>
      <c r="T645" s="1"/>
      <c r="U645" s="1"/>
      <c r="V645" s="1"/>
      <c r="W645" s="1"/>
      <c r="X645" s="1"/>
    </row>
    <row r="646" spans="1:24" ht="16.5" x14ac:dyDescent="0.15">
      <c r="A646" s="28">
        <v>15990093</v>
      </c>
      <c r="B646" s="28">
        <v>7</v>
      </c>
      <c r="C646" s="28" t="s">
        <v>874</v>
      </c>
      <c r="D646" s="28" t="s">
        <v>874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8">
        <v>2000</v>
      </c>
      <c r="S646" s="28">
        <v>2000</v>
      </c>
      <c r="T646" s="1"/>
      <c r="U646" s="1"/>
      <c r="V646" s="1"/>
      <c r="W646" s="1"/>
      <c r="X646" s="1"/>
    </row>
    <row r="647" spans="1:24" ht="16.5" x14ac:dyDescent="0.15">
      <c r="A647" s="29">
        <v>15990094</v>
      </c>
      <c r="B647" s="29">
        <v>1</v>
      </c>
      <c r="C647" s="29" t="s">
        <v>875</v>
      </c>
      <c r="D647" s="29" t="s">
        <v>875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9">
        <v>200</v>
      </c>
      <c r="S647" s="29">
        <v>200</v>
      </c>
      <c r="T647" s="1"/>
      <c r="U647" s="1"/>
      <c r="V647" s="1"/>
      <c r="W647" s="1"/>
      <c r="X647" s="1"/>
    </row>
    <row r="648" spans="1:24" ht="16.5" x14ac:dyDescent="0.15">
      <c r="A648" s="29">
        <v>15990094</v>
      </c>
      <c r="B648" s="29">
        <v>2</v>
      </c>
      <c r="C648" s="29" t="s">
        <v>875</v>
      </c>
      <c r="D648" s="29" t="s">
        <v>875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9">
        <v>250</v>
      </c>
      <c r="S648" s="29">
        <v>250</v>
      </c>
      <c r="T648" s="1"/>
      <c r="U648" s="1"/>
      <c r="V648" s="1"/>
      <c r="W648" s="1"/>
      <c r="X648" s="1"/>
    </row>
    <row r="649" spans="1:24" ht="16.5" x14ac:dyDescent="0.15">
      <c r="A649" s="29">
        <v>15990094</v>
      </c>
      <c r="B649" s="29">
        <v>3</v>
      </c>
      <c r="C649" s="29" t="s">
        <v>875</v>
      </c>
      <c r="D649" s="29" t="s">
        <v>875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9">
        <v>300</v>
      </c>
      <c r="S649" s="29">
        <v>300</v>
      </c>
      <c r="T649" s="1"/>
      <c r="U649" s="1"/>
      <c r="V649" s="1"/>
      <c r="W649" s="1"/>
      <c r="X649" s="1"/>
    </row>
    <row r="650" spans="1:24" ht="16.5" x14ac:dyDescent="0.15">
      <c r="A650" s="29">
        <v>15990094</v>
      </c>
      <c r="B650" s="29">
        <v>4</v>
      </c>
      <c r="C650" s="29" t="s">
        <v>875</v>
      </c>
      <c r="D650" s="29" t="s">
        <v>875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9">
        <v>350</v>
      </c>
      <c r="S650" s="29">
        <v>350</v>
      </c>
      <c r="T650" s="1"/>
      <c r="U650" s="1"/>
      <c r="V650" s="1"/>
      <c r="W650" s="1"/>
      <c r="X650" s="1"/>
    </row>
    <row r="651" spans="1:24" ht="16.5" x14ac:dyDescent="0.15">
      <c r="A651" s="29">
        <v>15990094</v>
      </c>
      <c r="B651" s="29">
        <v>5</v>
      </c>
      <c r="C651" s="29" t="s">
        <v>875</v>
      </c>
      <c r="D651" s="29" t="s">
        <v>875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9">
        <v>400</v>
      </c>
      <c r="S651" s="29">
        <v>400</v>
      </c>
      <c r="T651" s="1"/>
      <c r="U651" s="1"/>
      <c r="V651" s="1"/>
      <c r="W651" s="1"/>
      <c r="X651" s="1"/>
    </row>
    <row r="652" spans="1:24" ht="16.5" x14ac:dyDescent="0.15">
      <c r="A652" s="29">
        <v>15990094</v>
      </c>
      <c r="B652" s="29">
        <v>6</v>
      </c>
      <c r="C652" s="29" t="s">
        <v>875</v>
      </c>
      <c r="D652" s="29" t="s">
        <v>875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9">
        <v>450</v>
      </c>
      <c r="S652" s="29">
        <v>450</v>
      </c>
      <c r="T652" s="1"/>
      <c r="U652" s="1"/>
      <c r="V652" s="1"/>
      <c r="W652" s="1"/>
      <c r="X652" s="1"/>
    </row>
    <row r="653" spans="1:24" ht="16.5" x14ac:dyDescent="0.15">
      <c r="A653" s="29">
        <v>15990094</v>
      </c>
      <c r="B653" s="29">
        <v>7</v>
      </c>
      <c r="C653" s="29" t="s">
        <v>875</v>
      </c>
      <c r="D653" s="29" t="s">
        <v>875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9">
        <v>500</v>
      </c>
      <c r="S653" s="29">
        <v>500</v>
      </c>
      <c r="T653" s="1"/>
      <c r="U653" s="1"/>
      <c r="V653" s="1"/>
      <c r="W653" s="1"/>
      <c r="X653" s="1"/>
    </row>
    <row r="654" spans="1:24" ht="16.5" x14ac:dyDescent="0.15">
      <c r="A654" s="28">
        <v>15990095</v>
      </c>
      <c r="B654" s="28">
        <v>1</v>
      </c>
      <c r="C654" s="28" t="s">
        <v>1276</v>
      </c>
      <c r="D654" s="28" t="s">
        <v>1276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8">
        <v>200</v>
      </c>
      <c r="S654" s="28">
        <v>200</v>
      </c>
      <c r="T654" s="1"/>
      <c r="U654" s="1"/>
      <c r="V654" s="1"/>
      <c r="W654" s="1"/>
      <c r="X654" s="1"/>
    </row>
    <row r="655" spans="1:24" ht="16.5" x14ac:dyDescent="0.15">
      <c r="A655" s="28">
        <v>15990096</v>
      </c>
      <c r="B655" s="28">
        <v>2</v>
      </c>
      <c r="C655" s="28" t="s">
        <v>1276</v>
      </c>
      <c r="D655" s="28" t="s">
        <v>1276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8">
        <v>250</v>
      </c>
      <c r="S655" s="28">
        <v>250</v>
      </c>
      <c r="T655" s="1"/>
      <c r="U655" s="1"/>
      <c r="V655" s="1"/>
      <c r="W655" s="1"/>
      <c r="X655" s="1"/>
    </row>
    <row r="656" spans="1:24" ht="16.5" x14ac:dyDescent="0.15">
      <c r="A656" s="28">
        <v>15990097</v>
      </c>
      <c r="B656" s="28">
        <v>3</v>
      </c>
      <c r="C656" s="28" t="s">
        <v>1276</v>
      </c>
      <c r="D656" s="28" t="s">
        <v>1276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8">
        <v>300</v>
      </c>
      <c r="S656" s="28">
        <v>300</v>
      </c>
      <c r="T656" s="1"/>
      <c r="U656" s="1"/>
      <c r="V656" s="1"/>
      <c r="W656" s="1"/>
      <c r="X656" s="1"/>
    </row>
    <row r="657" spans="1:24" ht="16.5" x14ac:dyDescent="0.15">
      <c r="A657" s="28">
        <v>15990098</v>
      </c>
      <c r="B657" s="28">
        <v>4</v>
      </c>
      <c r="C657" s="28" t="s">
        <v>1276</v>
      </c>
      <c r="D657" s="28" t="s">
        <v>1276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8">
        <v>350</v>
      </c>
      <c r="S657" s="28">
        <v>350</v>
      </c>
      <c r="T657" s="1"/>
      <c r="U657" s="1"/>
      <c r="V657" s="1"/>
      <c r="W657" s="1"/>
      <c r="X657" s="1"/>
    </row>
    <row r="658" spans="1:24" ht="16.5" x14ac:dyDescent="0.15">
      <c r="A658" s="28">
        <v>15990099</v>
      </c>
      <c r="B658" s="28">
        <v>5</v>
      </c>
      <c r="C658" s="28" t="s">
        <v>1276</v>
      </c>
      <c r="D658" s="28" t="s">
        <v>1276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8">
        <v>400</v>
      </c>
      <c r="S658" s="28">
        <v>400</v>
      </c>
      <c r="T658" s="1"/>
      <c r="U658" s="1"/>
      <c r="V658" s="1"/>
      <c r="W658" s="1"/>
      <c r="X658" s="1"/>
    </row>
    <row r="659" spans="1:24" ht="16.5" x14ac:dyDescent="0.15">
      <c r="A659" s="28">
        <v>15990100</v>
      </c>
      <c r="B659" s="28">
        <v>6</v>
      </c>
      <c r="C659" s="28" t="s">
        <v>1276</v>
      </c>
      <c r="D659" s="28" t="s">
        <v>1276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8">
        <v>450</v>
      </c>
      <c r="S659" s="28">
        <v>450</v>
      </c>
      <c r="T659" s="1"/>
      <c r="U659" s="1"/>
      <c r="V659" s="1"/>
      <c r="W659" s="1"/>
      <c r="X659" s="1"/>
    </row>
    <row r="660" spans="1:24" ht="16.5" x14ac:dyDescent="0.15">
      <c r="A660" s="28">
        <v>15990101</v>
      </c>
      <c r="B660" s="28">
        <v>7</v>
      </c>
      <c r="C660" s="28" t="s">
        <v>1276</v>
      </c>
      <c r="D660" s="28" t="s">
        <v>1276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8">
        <v>500</v>
      </c>
      <c r="S660" s="28">
        <v>500</v>
      </c>
      <c r="T660" s="1"/>
      <c r="U660" s="1"/>
      <c r="V660" s="1"/>
      <c r="W660" s="1"/>
      <c r="X660" s="1"/>
    </row>
    <row r="661" spans="1:24" ht="16.5" x14ac:dyDescent="0.15">
      <c r="A661" s="29">
        <v>15990102</v>
      </c>
      <c r="B661" s="29">
        <v>1</v>
      </c>
      <c r="C661" s="29" t="s">
        <v>1277</v>
      </c>
      <c r="D661" s="29" t="s">
        <v>1277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9">
        <v>500</v>
      </c>
      <c r="S661" s="29">
        <v>500</v>
      </c>
      <c r="T661" s="1"/>
      <c r="U661" s="1"/>
      <c r="V661" s="1"/>
      <c r="W661" s="1"/>
      <c r="X661" s="1"/>
    </row>
    <row r="662" spans="1:24" ht="16.5" x14ac:dyDescent="0.15">
      <c r="A662" s="29">
        <v>15990102</v>
      </c>
      <c r="B662" s="29">
        <v>2</v>
      </c>
      <c r="C662" s="29" t="s">
        <v>1277</v>
      </c>
      <c r="D662" s="29" t="s">
        <v>1277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9">
        <v>700.00000000000011</v>
      </c>
      <c r="S662" s="29">
        <v>700.00000000000011</v>
      </c>
      <c r="T662" s="1"/>
      <c r="U662" s="1"/>
      <c r="V662" s="1"/>
      <c r="W662" s="1"/>
      <c r="X662" s="1"/>
    </row>
    <row r="663" spans="1:24" ht="16.5" x14ac:dyDescent="0.15">
      <c r="A663" s="29">
        <v>15990102</v>
      </c>
      <c r="B663" s="29">
        <v>3</v>
      </c>
      <c r="C663" s="29" t="s">
        <v>1277</v>
      </c>
      <c r="D663" s="29" t="s">
        <v>1277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9">
        <v>1000</v>
      </c>
      <c r="S663" s="29">
        <v>1000</v>
      </c>
      <c r="T663" s="1"/>
      <c r="U663" s="1"/>
      <c r="V663" s="1"/>
      <c r="W663" s="1"/>
      <c r="X663" s="1"/>
    </row>
    <row r="664" spans="1:24" ht="16.5" x14ac:dyDescent="0.15">
      <c r="A664" s="29">
        <v>15990102</v>
      </c>
      <c r="B664" s="29">
        <v>4</v>
      </c>
      <c r="C664" s="29" t="s">
        <v>1277</v>
      </c>
      <c r="D664" s="29" t="s">
        <v>1277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9">
        <v>1500</v>
      </c>
      <c r="S664" s="29">
        <v>1500</v>
      </c>
      <c r="T664" s="1"/>
      <c r="U664" s="1"/>
      <c r="V664" s="1"/>
      <c r="W664" s="1"/>
      <c r="X664" s="1"/>
    </row>
    <row r="665" spans="1:24" ht="16.5" x14ac:dyDescent="0.15">
      <c r="A665" s="29">
        <v>15990102</v>
      </c>
      <c r="B665" s="29">
        <v>5</v>
      </c>
      <c r="C665" s="29" t="s">
        <v>1277</v>
      </c>
      <c r="D665" s="29" t="s">
        <v>1277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9">
        <v>2000</v>
      </c>
      <c r="S665" s="29">
        <v>2000</v>
      </c>
      <c r="T665" s="1"/>
      <c r="U665" s="1"/>
      <c r="V665" s="1"/>
      <c r="W665" s="1"/>
      <c r="X665" s="1"/>
    </row>
    <row r="666" spans="1:24" ht="16.5" x14ac:dyDescent="0.15">
      <c r="A666" s="29">
        <v>15990102</v>
      </c>
      <c r="B666" s="29">
        <v>6</v>
      </c>
      <c r="C666" s="29" t="s">
        <v>1277</v>
      </c>
      <c r="D666" s="29" t="s">
        <v>1277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9">
        <v>2500</v>
      </c>
      <c r="S666" s="29">
        <v>2500</v>
      </c>
      <c r="T666" s="1"/>
      <c r="U666" s="1"/>
      <c r="V666" s="1"/>
      <c r="W666" s="1"/>
      <c r="X666" s="1"/>
    </row>
    <row r="667" spans="1:24" ht="16.5" x14ac:dyDescent="0.15">
      <c r="A667" s="29">
        <v>15990102</v>
      </c>
      <c r="B667" s="29">
        <v>7</v>
      </c>
      <c r="C667" s="29" t="s">
        <v>1277</v>
      </c>
      <c r="D667" s="29" t="s">
        <v>1277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9">
        <v>3000</v>
      </c>
      <c r="S667" s="29">
        <v>3000</v>
      </c>
      <c r="T667" s="1"/>
      <c r="U667" s="1"/>
      <c r="V667" s="1"/>
      <c r="W667" s="1"/>
      <c r="X667" s="1"/>
    </row>
    <row r="668" spans="1:24" ht="16.5" x14ac:dyDescent="0.15">
      <c r="A668" s="28">
        <v>15990103</v>
      </c>
      <c r="B668" s="28">
        <v>1</v>
      </c>
      <c r="C668" s="28" t="s">
        <v>1278</v>
      </c>
      <c r="D668" s="28" t="s">
        <v>1278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8">
        <v>500</v>
      </c>
      <c r="S668" s="28">
        <v>500</v>
      </c>
      <c r="T668" s="1"/>
      <c r="U668" s="1"/>
      <c r="V668" s="1"/>
      <c r="W668" s="1"/>
      <c r="X668" s="1"/>
    </row>
    <row r="669" spans="1:24" ht="16.5" x14ac:dyDescent="0.15">
      <c r="A669" s="28">
        <v>15990103</v>
      </c>
      <c r="B669" s="28">
        <v>2</v>
      </c>
      <c r="C669" s="28" t="s">
        <v>1278</v>
      </c>
      <c r="D669" s="28" t="s">
        <v>1278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8">
        <v>700.00000000000011</v>
      </c>
      <c r="S669" s="28">
        <v>700.00000000000011</v>
      </c>
      <c r="T669" s="1"/>
      <c r="U669" s="1"/>
      <c r="V669" s="1"/>
      <c r="W669" s="1"/>
      <c r="X669" s="1"/>
    </row>
    <row r="670" spans="1:24" ht="16.5" x14ac:dyDescent="0.15">
      <c r="A670" s="28">
        <v>15990103</v>
      </c>
      <c r="B670" s="28">
        <v>3</v>
      </c>
      <c r="C670" s="28" t="s">
        <v>1278</v>
      </c>
      <c r="D670" s="28" t="s">
        <v>1278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8">
        <v>1000</v>
      </c>
      <c r="S670" s="28">
        <v>1000</v>
      </c>
      <c r="T670" s="1"/>
      <c r="U670" s="1"/>
      <c r="V670" s="1"/>
      <c r="W670" s="1"/>
      <c r="X670" s="1"/>
    </row>
    <row r="671" spans="1:24" ht="16.5" x14ac:dyDescent="0.15">
      <c r="A671" s="28">
        <v>15990103</v>
      </c>
      <c r="B671" s="28">
        <v>4</v>
      </c>
      <c r="C671" s="28" t="s">
        <v>1278</v>
      </c>
      <c r="D671" s="28" t="s">
        <v>1278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8">
        <v>1500</v>
      </c>
      <c r="S671" s="28">
        <v>1500</v>
      </c>
      <c r="T671" s="1"/>
      <c r="U671" s="1"/>
      <c r="V671" s="1"/>
      <c r="W671" s="1"/>
      <c r="X671" s="1"/>
    </row>
    <row r="672" spans="1:24" ht="16.5" x14ac:dyDescent="0.15">
      <c r="A672" s="28">
        <v>15990103</v>
      </c>
      <c r="B672" s="28">
        <v>5</v>
      </c>
      <c r="C672" s="28" t="s">
        <v>1278</v>
      </c>
      <c r="D672" s="28" t="s">
        <v>1278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8">
        <v>2000</v>
      </c>
      <c r="S672" s="28">
        <v>2000</v>
      </c>
      <c r="T672" s="1"/>
      <c r="U672" s="1"/>
      <c r="V672" s="1"/>
      <c r="W672" s="1"/>
      <c r="X672" s="1"/>
    </row>
    <row r="673" spans="1:24" ht="16.5" x14ac:dyDescent="0.15">
      <c r="A673" s="28">
        <v>15990103</v>
      </c>
      <c r="B673" s="28">
        <v>6</v>
      </c>
      <c r="C673" s="28" t="s">
        <v>1278</v>
      </c>
      <c r="D673" s="28" t="s">
        <v>1278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8">
        <v>2500</v>
      </c>
      <c r="S673" s="28">
        <v>2500</v>
      </c>
      <c r="T673" s="1"/>
      <c r="U673" s="1"/>
      <c r="V673" s="1"/>
      <c r="W673" s="1"/>
      <c r="X673" s="1"/>
    </row>
    <row r="674" spans="1:24" ht="16.5" x14ac:dyDescent="0.15">
      <c r="A674" s="28">
        <v>15990103</v>
      </c>
      <c r="B674" s="28">
        <v>7</v>
      </c>
      <c r="C674" s="28" t="s">
        <v>1278</v>
      </c>
      <c r="D674" s="28" t="s">
        <v>1278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8">
        <v>3000</v>
      </c>
      <c r="S674" s="28">
        <v>3000</v>
      </c>
      <c r="T674" s="1"/>
      <c r="U674" s="1"/>
      <c r="V674" s="1"/>
      <c r="W674" s="1"/>
      <c r="X674" s="1"/>
    </row>
    <row r="675" spans="1:24" ht="16.5" x14ac:dyDescent="0.15">
      <c r="A675" s="29">
        <v>15990104</v>
      </c>
      <c r="B675" s="29">
        <v>1</v>
      </c>
      <c r="C675" s="29" t="s">
        <v>1279</v>
      </c>
      <c r="D675" s="29" t="s">
        <v>1279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9">
        <v>500</v>
      </c>
      <c r="S675" s="29">
        <v>500</v>
      </c>
      <c r="T675" s="1"/>
      <c r="U675" s="1"/>
      <c r="V675" s="1"/>
      <c r="W675" s="1"/>
      <c r="X675" s="1"/>
    </row>
    <row r="676" spans="1:24" ht="16.5" x14ac:dyDescent="0.15">
      <c r="A676" s="29">
        <v>15990104</v>
      </c>
      <c r="B676" s="29">
        <v>2</v>
      </c>
      <c r="C676" s="29" t="s">
        <v>1279</v>
      </c>
      <c r="D676" s="29" t="s">
        <v>1279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9">
        <v>700.00000000000011</v>
      </c>
      <c r="S676" s="29">
        <v>700.00000000000011</v>
      </c>
      <c r="T676" s="1"/>
      <c r="U676" s="1"/>
      <c r="V676" s="1"/>
      <c r="W676" s="1"/>
      <c r="X676" s="1"/>
    </row>
    <row r="677" spans="1:24" ht="16.5" x14ac:dyDescent="0.15">
      <c r="A677" s="29">
        <v>15990104</v>
      </c>
      <c r="B677" s="29">
        <v>3</v>
      </c>
      <c r="C677" s="29" t="s">
        <v>1279</v>
      </c>
      <c r="D677" s="29" t="s">
        <v>1279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9">
        <v>1000</v>
      </c>
      <c r="S677" s="29">
        <v>1000</v>
      </c>
      <c r="T677" s="1"/>
      <c r="U677" s="1"/>
      <c r="V677" s="1"/>
      <c r="W677" s="1"/>
      <c r="X677" s="1"/>
    </row>
    <row r="678" spans="1:24" ht="16.5" x14ac:dyDescent="0.15">
      <c r="A678" s="29">
        <v>15990104</v>
      </c>
      <c r="B678" s="29">
        <v>4</v>
      </c>
      <c r="C678" s="29" t="s">
        <v>1279</v>
      </c>
      <c r="D678" s="29" t="s">
        <v>1279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9">
        <v>1500</v>
      </c>
      <c r="S678" s="29">
        <v>1500</v>
      </c>
      <c r="T678" s="1"/>
      <c r="U678" s="1"/>
      <c r="V678" s="1"/>
      <c r="W678" s="1"/>
      <c r="X678" s="1"/>
    </row>
    <row r="679" spans="1:24" ht="16.5" x14ac:dyDescent="0.15">
      <c r="A679" s="29">
        <v>15990104</v>
      </c>
      <c r="B679" s="29">
        <v>5</v>
      </c>
      <c r="C679" s="29" t="s">
        <v>1279</v>
      </c>
      <c r="D679" s="29" t="s">
        <v>1279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9">
        <v>2000</v>
      </c>
      <c r="S679" s="29">
        <v>2000</v>
      </c>
      <c r="T679" s="1"/>
      <c r="U679" s="1"/>
      <c r="V679" s="1"/>
      <c r="W679" s="1"/>
      <c r="X679" s="1"/>
    </row>
    <row r="680" spans="1:24" ht="16.5" x14ac:dyDescent="0.15">
      <c r="A680" s="29">
        <v>15990104</v>
      </c>
      <c r="B680" s="29">
        <v>6</v>
      </c>
      <c r="C680" s="29" t="s">
        <v>1279</v>
      </c>
      <c r="D680" s="29" t="s">
        <v>1279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9">
        <v>2500</v>
      </c>
      <c r="S680" s="29">
        <v>2500</v>
      </c>
      <c r="T680" s="1"/>
      <c r="U680" s="1"/>
      <c r="V680" s="1"/>
      <c r="W680" s="1"/>
      <c r="X680" s="1"/>
    </row>
    <row r="681" spans="1:24" ht="16.5" x14ac:dyDescent="0.15">
      <c r="A681" s="29">
        <v>15990104</v>
      </c>
      <c r="B681" s="29">
        <v>7</v>
      </c>
      <c r="C681" s="29" t="s">
        <v>1279</v>
      </c>
      <c r="D681" s="29" t="s">
        <v>1279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9">
        <v>3000</v>
      </c>
      <c r="S681" s="29">
        <v>3000</v>
      </c>
      <c r="T681" s="1"/>
      <c r="U681" s="1"/>
      <c r="V681" s="1"/>
      <c r="W681" s="1"/>
      <c r="X681" s="1"/>
    </row>
    <row r="682" spans="1:24" ht="16.5" x14ac:dyDescent="0.15">
      <c r="A682" s="28">
        <v>15990105</v>
      </c>
      <c r="B682" s="28">
        <v>1</v>
      </c>
      <c r="C682" s="28" t="s">
        <v>1280</v>
      </c>
      <c r="D682" s="28" t="s">
        <v>1280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8">
        <v>500</v>
      </c>
      <c r="S682" s="28">
        <v>500</v>
      </c>
      <c r="T682" s="1"/>
      <c r="U682" s="1"/>
      <c r="V682" s="1"/>
      <c r="W682" s="1"/>
      <c r="X682" s="1"/>
    </row>
    <row r="683" spans="1:24" ht="16.5" x14ac:dyDescent="0.15">
      <c r="A683" s="28">
        <v>15990105</v>
      </c>
      <c r="B683" s="28">
        <v>2</v>
      </c>
      <c r="C683" s="28" t="s">
        <v>1280</v>
      </c>
      <c r="D683" s="28" t="s">
        <v>1280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8">
        <v>700.00000000000011</v>
      </c>
      <c r="S683" s="28">
        <v>700.00000000000011</v>
      </c>
      <c r="T683" s="1"/>
      <c r="U683" s="1"/>
      <c r="V683" s="1"/>
      <c r="W683" s="1"/>
      <c r="X683" s="1"/>
    </row>
    <row r="684" spans="1:24" ht="16.5" x14ac:dyDescent="0.15">
      <c r="A684" s="28">
        <v>15990105</v>
      </c>
      <c r="B684" s="28">
        <v>3</v>
      </c>
      <c r="C684" s="28" t="s">
        <v>1280</v>
      </c>
      <c r="D684" s="28" t="s">
        <v>1280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8">
        <v>1000</v>
      </c>
      <c r="S684" s="28">
        <v>1000</v>
      </c>
      <c r="T684" s="1"/>
      <c r="U684" s="1"/>
      <c r="V684" s="1"/>
      <c r="W684" s="1"/>
      <c r="X684" s="1"/>
    </row>
    <row r="685" spans="1:24" ht="16.5" x14ac:dyDescent="0.15">
      <c r="A685" s="28">
        <v>15990105</v>
      </c>
      <c r="B685" s="28">
        <v>4</v>
      </c>
      <c r="C685" s="28" t="s">
        <v>1280</v>
      </c>
      <c r="D685" s="28" t="s">
        <v>1280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8">
        <v>1500</v>
      </c>
      <c r="S685" s="28">
        <v>1500</v>
      </c>
      <c r="T685" s="1"/>
      <c r="U685" s="1"/>
      <c r="V685" s="1"/>
      <c r="W685" s="1"/>
      <c r="X685" s="1"/>
    </row>
    <row r="686" spans="1:24" ht="16.5" x14ac:dyDescent="0.15">
      <c r="A686" s="28">
        <v>15990105</v>
      </c>
      <c r="B686" s="28">
        <v>5</v>
      </c>
      <c r="C686" s="28" t="s">
        <v>1280</v>
      </c>
      <c r="D686" s="28" t="s">
        <v>1280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8">
        <v>2000</v>
      </c>
      <c r="S686" s="28">
        <v>2000</v>
      </c>
      <c r="T686" s="1"/>
      <c r="U686" s="1"/>
      <c r="V686" s="1"/>
      <c r="W686" s="1"/>
      <c r="X686" s="1"/>
    </row>
    <row r="687" spans="1:24" ht="16.5" x14ac:dyDescent="0.15">
      <c r="A687" s="28">
        <v>15990105</v>
      </c>
      <c r="B687" s="28">
        <v>6</v>
      </c>
      <c r="C687" s="28" t="s">
        <v>1280</v>
      </c>
      <c r="D687" s="28" t="s">
        <v>1280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8">
        <v>2500</v>
      </c>
      <c r="S687" s="28">
        <v>2500</v>
      </c>
      <c r="T687" s="1"/>
      <c r="U687" s="1"/>
      <c r="V687" s="1"/>
      <c r="W687" s="1"/>
      <c r="X687" s="1"/>
    </row>
    <row r="688" spans="1:24" ht="16.5" x14ac:dyDescent="0.15">
      <c r="A688" s="28">
        <v>15990105</v>
      </c>
      <c r="B688" s="28">
        <v>7</v>
      </c>
      <c r="C688" s="28" t="s">
        <v>1280</v>
      </c>
      <c r="D688" s="28" t="s">
        <v>1280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8">
        <v>3000</v>
      </c>
      <c r="S688" s="28">
        <v>3000</v>
      </c>
      <c r="T688" s="1"/>
      <c r="U688" s="1"/>
      <c r="V688" s="1"/>
      <c r="W688" s="1"/>
      <c r="X688" s="1"/>
    </row>
    <row r="689" spans="1:24" ht="16.5" x14ac:dyDescent="0.15">
      <c r="A689" s="29">
        <v>15990106</v>
      </c>
      <c r="B689" s="29">
        <v>1</v>
      </c>
      <c r="C689" s="29" t="s">
        <v>1281</v>
      </c>
      <c r="D689" s="29" t="s">
        <v>1281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9">
        <v>200</v>
      </c>
      <c r="S689" s="29">
        <v>200</v>
      </c>
      <c r="T689" s="1"/>
      <c r="U689" s="1"/>
      <c r="V689" s="1"/>
      <c r="W689" s="1"/>
      <c r="X689" s="1"/>
    </row>
    <row r="690" spans="1:24" ht="16.5" x14ac:dyDescent="0.15">
      <c r="A690" s="29">
        <v>15990106</v>
      </c>
      <c r="B690" s="29">
        <v>2</v>
      </c>
      <c r="C690" s="29" t="s">
        <v>1281</v>
      </c>
      <c r="D690" s="29" t="s">
        <v>1281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9">
        <v>500</v>
      </c>
      <c r="S690" s="29">
        <v>500</v>
      </c>
      <c r="T690" s="1"/>
      <c r="U690" s="1"/>
      <c r="V690" s="1"/>
      <c r="W690" s="1"/>
      <c r="X690" s="1"/>
    </row>
    <row r="691" spans="1:24" ht="16.5" x14ac:dyDescent="0.15">
      <c r="A691" s="29">
        <v>15990106</v>
      </c>
      <c r="B691" s="29">
        <v>3</v>
      </c>
      <c r="C691" s="29" t="s">
        <v>1281</v>
      </c>
      <c r="D691" s="29" t="s">
        <v>1281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9">
        <v>800</v>
      </c>
      <c r="S691" s="29">
        <v>800</v>
      </c>
      <c r="T691" s="1"/>
      <c r="U691" s="1"/>
      <c r="V691" s="1"/>
      <c r="W691" s="1"/>
      <c r="X691" s="1"/>
    </row>
    <row r="692" spans="1:24" ht="16.5" x14ac:dyDescent="0.15">
      <c r="A692" s="29">
        <v>15990106</v>
      </c>
      <c r="B692" s="29">
        <v>4</v>
      </c>
      <c r="C692" s="29" t="s">
        <v>1281</v>
      </c>
      <c r="D692" s="29" t="s">
        <v>1281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9">
        <v>1100</v>
      </c>
      <c r="S692" s="29">
        <v>1100</v>
      </c>
      <c r="T692" s="1"/>
      <c r="U692" s="1"/>
      <c r="V692" s="1"/>
      <c r="W692" s="1"/>
      <c r="X692" s="1"/>
    </row>
    <row r="693" spans="1:24" ht="16.5" x14ac:dyDescent="0.15">
      <c r="A693" s="29">
        <v>15990106</v>
      </c>
      <c r="B693" s="29">
        <v>5</v>
      </c>
      <c r="C693" s="29" t="s">
        <v>1281</v>
      </c>
      <c r="D693" s="29" t="s">
        <v>1281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9">
        <v>1400.0000000000002</v>
      </c>
      <c r="S693" s="29">
        <v>1400.0000000000002</v>
      </c>
      <c r="T693" s="1"/>
      <c r="U693" s="1"/>
      <c r="V693" s="1"/>
      <c r="W693" s="1"/>
      <c r="X693" s="1"/>
    </row>
    <row r="694" spans="1:24" ht="16.5" x14ac:dyDescent="0.15">
      <c r="A694" s="29">
        <v>15990106</v>
      </c>
      <c r="B694" s="29">
        <v>6</v>
      </c>
      <c r="C694" s="29" t="s">
        <v>1281</v>
      </c>
      <c r="D694" s="29" t="s">
        <v>1281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9">
        <v>1700.0000000000002</v>
      </c>
      <c r="S694" s="29">
        <v>1700.0000000000002</v>
      </c>
      <c r="T694" s="1"/>
      <c r="U694" s="1"/>
      <c r="V694" s="1"/>
      <c r="W694" s="1"/>
      <c r="X694" s="1"/>
    </row>
    <row r="695" spans="1:24" ht="16.5" x14ac:dyDescent="0.15">
      <c r="A695" s="29">
        <v>15990106</v>
      </c>
      <c r="B695" s="29">
        <v>7</v>
      </c>
      <c r="C695" s="29" t="s">
        <v>1281</v>
      </c>
      <c r="D695" s="29" t="s">
        <v>1281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9">
        <v>2000</v>
      </c>
      <c r="S695" s="29">
        <v>2000</v>
      </c>
      <c r="T695" s="1"/>
      <c r="U695" s="1"/>
      <c r="V695" s="1"/>
      <c r="W695" s="1"/>
      <c r="X695" s="1"/>
    </row>
    <row r="696" spans="1:24" ht="16.5" x14ac:dyDescent="0.15">
      <c r="A696" s="28">
        <v>15990107</v>
      </c>
      <c r="B696" s="28">
        <v>1</v>
      </c>
      <c r="C696" s="28" t="s">
        <v>1282</v>
      </c>
      <c r="D696" s="28" t="s">
        <v>1282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8">
        <v>200</v>
      </c>
      <c r="S696" s="28">
        <v>200</v>
      </c>
      <c r="T696" s="1"/>
      <c r="U696" s="1"/>
      <c r="V696" s="1"/>
      <c r="W696" s="1"/>
      <c r="X696" s="1"/>
    </row>
    <row r="697" spans="1:24" ht="16.5" x14ac:dyDescent="0.15">
      <c r="A697" s="28">
        <v>15990107</v>
      </c>
      <c r="B697" s="28">
        <v>2</v>
      </c>
      <c r="C697" s="28" t="s">
        <v>1282</v>
      </c>
      <c r="D697" s="28" t="s">
        <v>1282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8">
        <v>500</v>
      </c>
      <c r="S697" s="28">
        <v>500</v>
      </c>
      <c r="T697" s="1"/>
      <c r="U697" s="1"/>
      <c r="V697" s="1"/>
      <c r="W697" s="1"/>
      <c r="X697" s="1"/>
    </row>
    <row r="698" spans="1:24" ht="16.5" x14ac:dyDescent="0.15">
      <c r="A698" s="28">
        <v>15990107</v>
      </c>
      <c r="B698" s="28">
        <v>3</v>
      </c>
      <c r="C698" s="28" t="s">
        <v>1282</v>
      </c>
      <c r="D698" s="28" t="s">
        <v>1282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8">
        <v>800</v>
      </c>
      <c r="S698" s="28">
        <v>800</v>
      </c>
      <c r="T698" s="1"/>
      <c r="U698" s="1"/>
      <c r="V698" s="1"/>
      <c r="W698" s="1"/>
      <c r="X698" s="1"/>
    </row>
    <row r="699" spans="1:24" ht="16.5" x14ac:dyDescent="0.15">
      <c r="A699" s="28">
        <v>15990107</v>
      </c>
      <c r="B699" s="28">
        <v>4</v>
      </c>
      <c r="C699" s="28" t="s">
        <v>1282</v>
      </c>
      <c r="D699" s="28" t="s">
        <v>1282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8">
        <v>1100</v>
      </c>
      <c r="S699" s="28">
        <v>1100</v>
      </c>
      <c r="T699" s="1"/>
      <c r="U699" s="1"/>
      <c r="V699" s="1"/>
      <c r="W699" s="1"/>
      <c r="X699" s="1"/>
    </row>
    <row r="700" spans="1:24" ht="16.5" x14ac:dyDescent="0.15">
      <c r="A700" s="28">
        <v>15990107</v>
      </c>
      <c r="B700" s="28">
        <v>5</v>
      </c>
      <c r="C700" s="28" t="s">
        <v>1282</v>
      </c>
      <c r="D700" s="28" t="s">
        <v>1282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8">
        <v>1400.0000000000002</v>
      </c>
      <c r="S700" s="28">
        <v>1400.0000000000002</v>
      </c>
      <c r="T700" s="1"/>
      <c r="U700" s="1"/>
      <c r="V700" s="1"/>
      <c r="W700" s="1"/>
      <c r="X700" s="1"/>
    </row>
    <row r="701" spans="1:24" ht="16.5" x14ac:dyDescent="0.15">
      <c r="A701" s="28">
        <v>15990107</v>
      </c>
      <c r="B701" s="28">
        <v>6</v>
      </c>
      <c r="C701" s="28" t="s">
        <v>1282</v>
      </c>
      <c r="D701" s="28" t="s">
        <v>1282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8">
        <v>1700.0000000000002</v>
      </c>
      <c r="S701" s="28">
        <v>1700.0000000000002</v>
      </c>
      <c r="T701" s="1"/>
      <c r="U701" s="1"/>
      <c r="V701" s="1"/>
      <c r="W701" s="1"/>
      <c r="X701" s="1"/>
    </row>
    <row r="702" spans="1:24" ht="16.5" x14ac:dyDescent="0.15">
      <c r="A702" s="28">
        <v>15990107</v>
      </c>
      <c r="B702" s="28">
        <v>7</v>
      </c>
      <c r="C702" s="28" t="s">
        <v>1282</v>
      </c>
      <c r="D702" s="28" t="s">
        <v>1282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8">
        <v>2000</v>
      </c>
      <c r="S702" s="28">
        <v>2000</v>
      </c>
      <c r="T702" s="1"/>
      <c r="U702" s="1"/>
      <c r="V702" s="1"/>
      <c r="W702" s="1"/>
      <c r="X702" s="1"/>
    </row>
    <row r="703" spans="1:24" ht="16.5" x14ac:dyDescent="0.15">
      <c r="A703" s="29">
        <v>15990108</v>
      </c>
      <c r="B703" s="29">
        <v>1</v>
      </c>
      <c r="C703" s="29" t="s">
        <v>1283</v>
      </c>
      <c r="D703" s="29" t="s">
        <v>1283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9">
        <v>200</v>
      </c>
      <c r="S703" s="29">
        <v>200</v>
      </c>
      <c r="T703" s="1"/>
      <c r="U703" s="1"/>
      <c r="V703" s="1"/>
      <c r="W703" s="1"/>
      <c r="X703" s="1"/>
    </row>
    <row r="704" spans="1:24" ht="16.5" x14ac:dyDescent="0.15">
      <c r="A704" s="29">
        <v>15990108</v>
      </c>
      <c r="B704" s="29">
        <v>2</v>
      </c>
      <c r="C704" s="29" t="s">
        <v>1283</v>
      </c>
      <c r="D704" s="29" t="s">
        <v>1283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9">
        <v>500</v>
      </c>
      <c r="S704" s="29">
        <v>500</v>
      </c>
      <c r="T704" s="1"/>
      <c r="U704" s="1"/>
      <c r="V704" s="1"/>
      <c r="W704" s="1"/>
      <c r="X704" s="1"/>
    </row>
    <row r="705" spans="1:24" ht="16.5" x14ac:dyDescent="0.15">
      <c r="A705" s="29">
        <v>15990108</v>
      </c>
      <c r="B705" s="29">
        <v>3</v>
      </c>
      <c r="C705" s="29" t="s">
        <v>1283</v>
      </c>
      <c r="D705" s="29" t="s">
        <v>1283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9">
        <v>800</v>
      </c>
      <c r="S705" s="29">
        <v>800</v>
      </c>
      <c r="T705" s="1"/>
      <c r="U705" s="1"/>
      <c r="V705" s="1"/>
      <c r="W705" s="1"/>
      <c r="X705" s="1"/>
    </row>
    <row r="706" spans="1:24" ht="16.5" x14ac:dyDescent="0.15">
      <c r="A706" s="29">
        <v>15990108</v>
      </c>
      <c r="B706" s="29">
        <v>4</v>
      </c>
      <c r="C706" s="29" t="s">
        <v>1283</v>
      </c>
      <c r="D706" s="29" t="s">
        <v>1283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9">
        <v>1100</v>
      </c>
      <c r="S706" s="29">
        <v>1100</v>
      </c>
      <c r="T706" s="1"/>
      <c r="U706" s="1"/>
      <c r="V706" s="1"/>
      <c r="W706" s="1"/>
      <c r="X706" s="1"/>
    </row>
    <row r="707" spans="1:24" ht="16.5" x14ac:dyDescent="0.15">
      <c r="A707" s="29">
        <v>15990108</v>
      </c>
      <c r="B707" s="29">
        <v>5</v>
      </c>
      <c r="C707" s="29" t="s">
        <v>1283</v>
      </c>
      <c r="D707" s="29" t="s">
        <v>1283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9">
        <v>1400.0000000000002</v>
      </c>
      <c r="S707" s="29">
        <v>1400.0000000000002</v>
      </c>
      <c r="T707" s="1"/>
      <c r="U707" s="1"/>
      <c r="V707" s="1"/>
      <c r="W707" s="1"/>
      <c r="X707" s="1"/>
    </row>
    <row r="708" spans="1:24" ht="16.5" x14ac:dyDescent="0.15">
      <c r="A708" s="29">
        <v>15990108</v>
      </c>
      <c r="B708" s="29">
        <v>6</v>
      </c>
      <c r="C708" s="29" t="s">
        <v>1283</v>
      </c>
      <c r="D708" s="29" t="s">
        <v>1283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9">
        <v>1700.0000000000002</v>
      </c>
      <c r="S708" s="29">
        <v>1700.0000000000002</v>
      </c>
      <c r="T708" s="1"/>
      <c r="U708" s="1"/>
      <c r="V708" s="1"/>
      <c r="W708" s="1"/>
      <c r="X708" s="1"/>
    </row>
    <row r="709" spans="1:24" ht="16.5" x14ac:dyDescent="0.15">
      <c r="A709" s="29">
        <v>15990108</v>
      </c>
      <c r="B709" s="29">
        <v>7</v>
      </c>
      <c r="C709" s="29" t="s">
        <v>1283</v>
      </c>
      <c r="D709" s="29" t="s">
        <v>1283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9">
        <v>2000</v>
      </c>
      <c r="S709" s="29">
        <v>2000</v>
      </c>
      <c r="T709" s="1"/>
      <c r="U709" s="1"/>
      <c r="V709" s="1"/>
      <c r="W709" s="1"/>
      <c r="X709" s="1"/>
    </row>
    <row r="710" spans="1:24" ht="16.5" x14ac:dyDescent="0.15">
      <c r="A710" s="28">
        <v>15990109</v>
      </c>
      <c r="B710" s="28">
        <v>1</v>
      </c>
      <c r="C710" s="28" t="s">
        <v>1284</v>
      </c>
      <c r="D710" s="28" t="s">
        <v>1284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8">
        <v>200</v>
      </c>
      <c r="S710" s="28">
        <v>200</v>
      </c>
      <c r="T710" s="1"/>
      <c r="U710" s="1"/>
      <c r="V710" s="1"/>
      <c r="W710" s="1"/>
      <c r="X710" s="1"/>
    </row>
    <row r="711" spans="1:24" ht="16.5" x14ac:dyDescent="0.15">
      <c r="A711" s="28">
        <v>15990109</v>
      </c>
      <c r="B711" s="28">
        <v>2</v>
      </c>
      <c r="C711" s="28" t="s">
        <v>1284</v>
      </c>
      <c r="D711" s="28" t="s">
        <v>1284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8">
        <v>500</v>
      </c>
      <c r="S711" s="28">
        <v>500</v>
      </c>
      <c r="T711" s="1"/>
      <c r="U711" s="1"/>
      <c r="V711" s="1"/>
      <c r="W711" s="1"/>
      <c r="X711" s="1"/>
    </row>
    <row r="712" spans="1:24" ht="16.5" x14ac:dyDescent="0.15">
      <c r="A712" s="28">
        <v>15990109</v>
      </c>
      <c r="B712" s="28">
        <v>3</v>
      </c>
      <c r="C712" s="28" t="s">
        <v>1284</v>
      </c>
      <c r="D712" s="28" t="s">
        <v>1284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8">
        <v>800</v>
      </c>
      <c r="S712" s="28">
        <v>800</v>
      </c>
      <c r="T712" s="1"/>
      <c r="U712" s="1"/>
      <c r="V712" s="1"/>
      <c r="W712" s="1"/>
      <c r="X712" s="1"/>
    </row>
    <row r="713" spans="1:24" ht="16.5" x14ac:dyDescent="0.15">
      <c r="A713" s="28">
        <v>15990109</v>
      </c>
      <c r="B713" s="28">
        <v>4</v>
      </c>
      <c r="C713" s="28" t="s">
        <v>1284</v>
      </c>
      <c r="D713" s="28" t="s">
        <v>1284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8">
        <v>1100</v>
      </c>
      <c r="S713" s="28">
        <v>1100</v>
      </c>
      <c r="T713" s="1"/>
      <c r="U713" s="1"/>
      <c r="V713" s="1"/>
      <c r="W713" s="1"/>
      <c r="X713" s="1"/>
    </row>
    <row r="714" spans="1:24" ht="16.5" x14ac:dyDescent="0.15">
      <c r="A714" s="28">
        <v>15990109</v>
      </c>
      <c r="B714" s="28">
        <v>5</v>
      </c>
      <c r="C714" s="28" t="s">
        <v>1284</v>
      </c>
      <c r="D714" s="28" t="s">
        <v>1284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8">
        <v>1400.0000000000002</v>
      </c>
      <c r="S714" s="28">
        <v>1400.0000000000002</v>
      </c>
      <c r="T714" s="1"/>
      <c r="U714" s="1"/>
      <c r="V714" s="1"/>
      <c r="W714" s="1"/>
      <c r="X714" s="1"/>
    </row>
    <row r="715" spans="1:24" ht="16.5" x14ac:dyDescent="0.15">
      <c r="A715" s="28">
        <v>15990109</v>
      </c>
      <c r="B715" s="28">
        <v>6</v>
      </c>
      <c r="C715" s="28" t="s">
        <v>1284</v>
      </c>
      <c r="D715" s="28" t="s">
        <v>1284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8">
        <v>1700.0000000000002</v>
      </c>
      <c r="S715" s="28">
        <v>1700.0000000000002</v>
      </c>
      <c r="T715" s="1"/>
      <c r="U715" s="1"/>
      <c r="V715" s="1"/>
      <c r="W715" s="1"/>
      <c r="X715" s="1"/>
    </row>
    <row r="716" spans="1:24" ht="16.5" x14ac:dyDescent="0.15">
      <c r="A716" s="28">
        <v>15990109</v>
      </c>
      <c r="B716" s="28">
        <v>7</v>
      </c>
      <c r="C716" s="28" t="s">
        <v>1284</v>
      </c>
      <c r="D716" s="28" t="s">
        <v>1284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8">
        <v>2000</v>
      </c>
      <c r="S716" s="28">
        <v>2000</v>
      </c>
      <c r="T716" s="1"/>
      <c r="U716" s="1"/>
      <c r="V716" s="1"/>
      <c r="W716" s="1"/>
      <c r="X716" s="1"/>
    </row>
    <row r="717" spans="1:24" ht="16.5" x14ac:dyDescent="0.15">
      <c r="A717" s="29">
        <v>15990110</v>
      </c>
      <c r="B717" s="29">
        <v>1</v>
      </c>
      <c r="C717" s="29" t="s">
        <v>1147</v>
      </c>
      <c r="D717" s="29" t="s">
        <v>1147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9">
        <v>-5000</v>
      </c>
      <c r="S717" s="29">
        <v>-5000</v>
      </c>
      <c r="T717" s="1"/>
      <c r="U717" s="1"/>
      <c r="V717" s="1"/>
      <c r="W717" s="1"/>
      <c r="X717" s="1"/>
    </row>
    <row r="718" spans="1:24" ht="16.5" x14ac:dyDescent="0.15">
      <c r="A718" s="29">
        <v>15990110</v>
      </c>
      <c r="B718" s="29">
        <v>2</v>
      </c>
      <c r="C718" s="29" t="s">
        <v>1147</v>
      </c>
      <c r="D718" s="29" t="s">
        <v>1147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9">
        <v>-5000</v>
      </c>
      <c r="S718" s="29">
        <v>-5000</v>
      </c>
      <c r="T718" s="1"/>
      <c r="U718" s="1"/>
      <c r="V718" s="1"/>
      <c r="W718" s="1"/>
      <c r="X718" s="1"/>
    </row>
    <row r="719" spans="1:24" ht="16.5" x14ac:dyDescent="0.15">
      <c r="A719" s="29">
        <v>15990110</v>
      </c>
      <c r="B719" s="29">
        <v>3</v>
      </c>
      <c r="C719" s="29" t="s">
        <v>1147</v>
      </c>
      <c r="D719" s="29" t="s">
        <v>1147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9">
        <v>-5000</v>
      </c>
      <c r="S719" s="29">
        <v>-5000</v>
      </c>
      <c r="T719" s="1"/>
      <c r="U719" s="1"/>
      <c r="V719" s="1"/>
      <c r="W719" s="1"/>
      <c r="X719" s="1"/>
    </row>
    <row r="720" spans="1:24" ht="16.5" x14ac:dyDescent="0.15">
      <c r="A720" s="29">
        <v>15990110</v>
      </c>
      <c r="B720" s="29">
        <v>4</v>
      </c>
      <c r="C720" s="29" t="s">
        <v>1147</v>
      </c>
      <c r="D720" s="29" t="s">
        <v>1147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9">
        <v>-5000</v>
      </c>
      <c r="S720" s="29">
        <v>-5000</v>
      </c>
      <c r="T720" s="1"/>
      <c r="U720" s="1"/>
      <c r="V720" s="1"/>
      <c r="W720" s="1"/>
      <c r="X720" s="1"/>
    </row>
    <row r="721" spans="1:24" ht="16.5" x14ac:dyDescent="0.15">
      <c r="A721" s="29">
        <v>15990110</v>
      </c>
      <c r="B721" s="29">
        <v>5</v>
      </c>
      <c r="C721" s="29" t="s">
        <v>1147</v>
      </c>
      <c r="D721" s="29" t="s">
        <v>1147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9">
        <v>-5000</v>
      </c>
      <c r="S721" s="29">
        <v>-5000</v>
      </c>
      <c r="T721" s="1"/>
      <c r="U721" s="1"/>
      <c r="V721" s="1"/>
      <c r="W721" s="1"/>
      <c r="X721" s="1"/>
    </row>
    <row r="722" spans="1:24" ht="16.5" x14ac:dyDescent="0.15">
      <c r="A722" s="29">
        <v>15990110</v>
      </c>
      <c r="B722" s="29">
        <v>6</v>
      </c>
      <c r="C722" s="29" t="s">
        <v>1147</v>
      </c>
      <c r="D722" s="29" t="s">
        <v>1147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9">
        <v>-5000</v>
      </c>
      <c r="S722" s="29">
        <v>-5000</v>
      </c>
      <c r="T722" s="1"/>
      <c r="U722" s="1"/>
      <c r="V722" s="1"/>
      <c r="W722" s="1"/>
      <c r="X722" s="1"/>
    </row>
    <row r="723" spans="1:24" ht="16.5" x14ac:dyDescent="0.15">
      <c r="A723" s="29">
        <v>15990110</v>
      </c>
      <c r="B723" s="29">
        <v>7</v>
      </c>
      <c r="C723" s="29" t="s">
        <v>1147</v>
      </c>
      <c r="D723" s="29" t="s">
        <v>1147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9">
        <v>-5000</v>
      </c>
      <c r="S723" s="29">
        <v>-5000</v>
      </c>
      <c r="T723" s="1"/>
      <c r="U723" s="1"/>
      <c r="V723" s="1"/>
      <c r="W723" s="1"/>
      <c r="X723" s="1"/>
    </row>
    <row r="724" spans="1:24" ht="16.5" x14ac:dyDescent="0.15">
      <c r="A724" s="28">
        <v>15990111</v>
      </c>
      <c r="B724" s="28">
        <v>1</v>
      </c>
      <c r="C724" s="29" t="s">
        <v>917</v>
      </c>
      <c r="D724" s="29" t="s">
        <v>917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8">
        <v>-5000</v>
      </c>
      <c r="S724" s="28">
        <v>-5000</v>
      </c>
      <c r="T724" s="1"/>
      <c r="U724" s="1"/>
      <c r="V724" s="1"/>
      <c r="W724" s="1"/>
      <c r="X724" s="1"/>
    </row>
    <row r="725" spans="1:24" ht="16.5" x14ac:dyDescent="0.15">
      <c r="A725" s="28">
        <v>15990111</v>
      </c>
      <c r="B725" s="28">
        <v>2</v>
      </c>
      <c r="C725" s="29" t="s">
        <v>917</v>
      </c>
      <c r="D725" s="29" t="s">
        <v>917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8">
        <v>-5000</v>
      </c>
      <c r="S725" s="28">
        <v>-5000</v>
      </c>
      <c r="T725" s="1"/>
      <c r="U725" s="1"/>
      <c r="V725" s="1"/>
      <c r="W725" s="1"/>
      <c r="X725" s="1"/>
    </row>
    <row r="726" spans="1:24" ht="16.5" x14ac:dyDescent="0.15">
      <c r="A726" s="28">
        <v>15990111</v>
      </c>
      <c r="B726" s="28">
        <v>3</v>
      </c>
      <c r="C726" s="29" t="s">
        <v>917</v>
      </c>
      <c r="D726" s="29" t="s">
        <v>917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8">
        <v>-5000</v>
      </c>
      <c r="S726" s="28">
        <v>-5000</v>
      </c>
      <c r="T726" s="1"/>
      <c r="U726" s="1"/>
      <c r="V726" s="1"/>
      <c r="W726" s="1"/>
      <c r="X726" s="1"/>
    </row>
    <row r="727" spans="1:24" ht="16.5" x14ac:dyDescent="0.15">
      <c r="A727" s="28">
        <v>15990111</v>
      </c>
      <c r="B727" s="28">
        <v>4</v>
      </c>
      <c r="C727" s="29" t="s">
        <v>917</v>
      </c>
      <c r="D727" s="29" t="s">
        <v>917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8">
        <v>-5000</v>
      </c>
      <c r="S727" s="28">
        <v>-5000</v>
      </c>
      <c r="T727" s="1"/>
      <c r="U727" s="1"/>
      <c r="V727" s="1"/>
      <c r="W727" s="1"/>
      <c r="X727" s="1"/>
    </row>
    <row r="728" spans="1:24" ht="16.5" x14ac:dyDescent="0.15">
      <c r="A728" s="28">
        <v>15990111</v>
      </c>
      <c r="B728" s="28">
        <v>5</v>
      </c>
      <c r="C728" s="29" t="s">
        <v>917</v>
      </c>
      <c r="D728" s="29" t="s">
        <v>917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8">
        <v>-5000</v>
      </c>
      <c r="S728" s="28">
        <v>-5000</v>
      </c>
      <c r="T728" s="1"/>
      <c r="U728" s="1"/>
      <c r="V728" s="1"/>
      <c r="W728" s="1"/>
      <c r="X728" s="1"/>
    </row>
    <row r="729" spans="1:24" ht="16.5" x14ac:dyDescent="0.15">
      <c r="A729" s="28">
        <v>15990111</v>
      </c>
      <c r="B729" s="28">
        <v>6</v>
      </c>
      <c r="C729" s="29" t="s">
        <v>917</v>
      </c>
      <c r="D729" s="29" t="s">
        <v>917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8">
        <v>-5000</v>
      </c>
      <c r="S729" s="28">
        <v>-5000</v>
      </c>
      <c r="T729" s="1"/>
      <c r="U729" s="1"/>
      <c r="V729" s="1"/>
      <c r="W729" s="1"/>
      <c r="X729" s="1"/>
    </row>
    <row r="730" spans="1:24" ht="16.5" x14ac:dyDescent="0.15">
      <c r="A730" s="28">
        <v>15990111</v>
      </c>
      <c r="B730" s="28">
        <v>7</v>
      </c>
      <c r="C730" s="29" t="s">
        <v>917</v>
      </c>
      <c r="D730" s="29" t="s">
        <v>917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8">
        <v>-5000</v>
      </c>
      <c r="S730" s="28">
        <v>-5000</v>
      </c>
      <c r="T730" s="1"/>
      <c r="U730" s="1"/>
      <c r="V730" s="1"/>
      <c r="W730" s="1"/>
      <c r="X730" s="1"/>
    </row>
    <row r="731" spans="1:24" ht="16.5" x14ac:dyDescent="0.15">
      <c r="A731" s="29">
        <v>15990112</v>
      </c>
      <c r="B731" s="29">
        <v>1</v>
      </c>
      <c r="C731" s="29" t="s">
        <v>1148</v>
      </c>
      <c r="D731" s="29" t="s">
        <v>1148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9">
        <v>-5000</v>
      </c>
      <c r="S731" s="29">
        <v>-5000</v>
      </c>
      <c r="T731" s="1"/>
      <c r="U731" s="1"/>
      <c r="V731" s="1"/>
      <c r="W731" s="1"/>
      <c r="X731" s="1"/>
    </row>
    <row r="732" spans="1:24" ht="16.5" x14ac:dyDescent="0.15">
      <c r="A732" s="29">
        <v>15990112</v>
      </c>
      <c r="B732" s="29">
        <v>2</v>
      </c>
      <c r="C732" s="29" t="s">
        <v>1148</v>
      </c>
      <c r="D732" s="29" t="s">
        <v>1148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9">
        <v>-5000</v>
      </c>
      <c r="S732" s="29">
        <v>-5000</v>
      </c>
      <c r="T732" s="1"/>
      <c r="U732" s="1"/>
      <c r="V732" s="1"/>
      <c r="W732" s="1"/>
      <c r="X732" s="1"/>
    </row>
    <row r="733" spans="1:24" ht="16.5" x14ac:dyDescent="0.15">
      <c r="A733" s="29">
        <v>15990112</v>
      </c>
      <c r="B733" s="29">
        <v>3</v>
      </c>
      <c r="C733" s="29" t="s">
        <v>1148</v>
      </c>
      <c r="D733" s="29" t="s">
        <v>1148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9">
        <v>-5000</v>
      </c>
      <c r="S733" s="29">
        <v>-5000</v>
      </c>
      <c r="T733" s="1"/>
      <c r="U733" s="1"/>
      <c r="V733" s="1"/>
      <c r="W733" s="1"/>
      <c r="X733" s="1"/>
    </row>
    <row r="734" spans="1:24" ht="16.5" x14ac:dyDescent="0.15">
      <c r="A734" s="29">
        <v>15990112</v>
      </c>
      <c r="B734" s="29">
        <v>4</v>
      </c>
      <c r="C734" s="29" t="s">
        <v>1148</v>
      </c>
      <c r="D734" s="29" t="s">
        <v>1148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9">
        <v>-5000</v>
      </c>
      <c r="S734" s="29">
        <v>-5000</v>
      </c>
      <c r="T734" s="1"/>
      <c r="U734" s="1"/>
      <c r="V734" s="1"/>
      <c r="W734" s="1"/>
      <c r="X734" s="1"/>
    </row>
    <row r="735" spans="1:24" ht="16.5" x14ac:dyDescent="0.15">
      <c r="A735" s="29">
        <v>15990112</v>
      </c>
      <c r="B735" s="29">
        <v>5</v>
      </c>
      <c r="C735" s="29" t="s">
        <v>1148</v>
      </c>
      <c r="D735" s="29" t="s">
        <v>1148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9">
        <v>-5000</v>
      </c>
      <c r="S735" s="29">
        <v>-5000</v>
      </c>
      <c r="T735" s="1"/>
      <c r="U735" s="1"/>
      <c r="V735" s="1"/>
      <c r="W735" s="1"/>
      <c r="X735" s="1"/>
    </row>
    <row r="736" spans="1:24" ht="16.5" x14ac:dyDescent="0.15">
      <c r="A736" s="29">
        <v>15990112</v>
      </c>
      <c r="B736" s="29">
        <v>6</v>
      </c>
      <c r="C736" s="29" t="s">
        <v>1148</v>
      </c>
      <c r="D736" s="29" t="s">
        <v>1148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9">
        <v>-5000</v>
      </c>
      <c r="S736" s="29">
        <v>-5000</v>
      </c>
      <c r="T736" s="1"/>
      <c r="U736" s="1"/>
      <c r="V736" s="1"/>
      <c r="W736" s="1"/>
      <c r="X736" s="1"/>
    </row>
    <row r="737" spans="1:24" ht="16.5" x14ac:dyDescent="0.15">
      <c r="A737" s="29">
        <v>15990112</v>
      </c>
      <c r="B737" s="29">
        <v>7</v>
      </c>
      <c r="C737" s="29" t="s">
        <v>1148</v>
      </c>
      <c r="D737" s="29" t="s">
        <v>1148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9">
        <v>-5000</v>
      </c>
      <c r="S737" s="29">
        <v>-5000</v>
      </c>
      <c r="T737" s="1"/>
      <c r="U737" s="1"/>
      <c r="V737" s="1"/>
      <c r="W737" s="1"/>
      <c r="X737" s="1"/>
    </row>
    <row r="738" spans="1:24" ht="16.5" x14ac:dyDescent="0.15">
      <c r="A738" s="29">
        <v>15990113</v>
      </c>
      <c r="B738" s="29">
        <v>1</v>
      </c>
      <c r="C738" s="29" t="s">
        <v>687</v>
      </c>
      <c r="D738" s="29" t="s">
        <v>687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9">
        <v>200</v>
      </c>
      <c r="S738" s="29">
        <v>200</v>
      </c>
      <c r="T738" s="1"/>
      <c r="U738" s="1"/>
      <c r="V738" s="1"/>
      <c r="W738" s="1"/>
      <c r="X738" s="1"/>
    </row>
    <row r="739" spans="1:24" ht="16.5" x14ac:dyDescent="0.15">
      <c r="A739" s="29">
        <v>15990113</v>
      </c>
      <c r="B739" s="29">
        <v>2</v>
      </c>
      <c r="C739" s="29" t="s">
        <v>687</v>
      </c>
      <c r="D739" s="29" t="s">
        <v>687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9">
        <v>500</v>
      </c>
      <c r="S739" s="29">
        <v>500</v>
      </c>
      <c r="T739" s="1"/>
      <c r="U739" s="1"/>
      <c r="V739" s="1"/>
      <c r="W739" s="1"/>
      <c r="X739" s="1"/>
    </row>
    <row r="740" spans="1:24" ht="16.5" x14ac:dyDescent="0.15">
      <c r="A740" s="29">
        <v>15990113</v>
      </c>
      <c r="B740" s="29">
        <v>3</v>
      </c>
      <c r="C740" s="29" t="s">
        <v>687</v>
      </c>
      <c r="D740" s="29" t="s">
        <v>687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9">
        <v>800</v>
      </c>
      <c r="S740" s="29">
        <v>800</v>
      </c>
      <c r="T740" s="1"/>
      <c r="U740" s="1"/>
      <c r="V740" s="1"/>
      <c r="W740" s="1"/>
      <c r="X740" s="1"/>
    </row>
    <row r="741" spans="1:24" ht="16.5" x14ac:dyDescent="0.15">
      <c r="A741" s="29">
        <v>15990113</v>
      </c>
      <c r="B741" s="29">
        <v>4</v>
      </c>
      <c r="C741" s="29" t="s">
        <v>687</v>
      </c>
      <c r="D741" s="29" t="s">
        <v>687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9">
        <v>1100</v>
      </c>
      <c r="S741" s="29">
        <v>1100</v>
      </c>
      <c r="T741" s="1"/>
      <c r="U741" s="1"/>
      <c r="V741" s="1"/>
      <c r="W741" s="1"/>
      <c r="X741" s="1"/>
    </row>
    <row r="742" spans="1:24" ht="16.5" x14ac:dyDescent="0.15">
      <c r="A742" s="29">
        <v>15990113</v>
      </c>
      <c r="B742" s="29">
        <v>5</v>
      </c>
      <c r="C742" s="29" t="s">
        <v>687</v>
      </c>
      <c r="D742" s="29" t="s">
        <v>687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9">
        <v>1400.0000000000002</v>
      </c>
      <c r="S742" s="29">
        <v>1400.0000000000002</v>
      </c>
      <c r="T742" s="1"/>
      <c r="U742" s="1"/>
      <c r="V742" s="1"/>
      <c r="W742" s="1"/>
      <c r="X742" s="1"/>
    </row>
    <row r="743" spans="1:24" ht="16.5" x14ac:dyDescent="0.15">
      <c r="A743" s="29">
        <v>15990113</v>
      </c>
      <c r="B743" s="29">
        <v>6</v>
      </c>
      <c r="C743" s="29" t="s">
        <v>687</v>
      </c>
      <c r="D743" s="29" t="s">
        <v>687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9">
        <v>1700.0000000000002</v>
      </c>
      <c r="S743" s="29">
        <v>1700.0000000000002</v>
      </c>
      <c r="T743" s="1"/>
      <c r="U743" s="1"/>
      <c r="V743" s="1"/>
      <c r="W743" s="1"/>
      <c r="X743" s="1"/>
    </row>
    <row r="744" spans="1:24" ht="16.5" x14ac:dyDescent="0.15">
      <c r="A744" s="29">
        <v>15990113</v>
      </c>
      <c r="B744" s="29">
        <v>7</v>
      </c>
      <c r="C744" s="29" t="s">
        <v>687</v>
      </c>
      <c r="D744" s="29" t="s">
        <v>687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9">
        <v>2000</v>
      </c>
      <c r="S744" s="29">
        <v>2000</v>
      </c>
      <c r="T744" s="1"/>
      <c r="U744" s="1"/>
      <c r="V744" s="1"/>
      <c r="W744" s="1"/>
      <c r="X744" s="1"/>
    </row>
    <row r="745" spans="1:24" ht="16.5" x14ac:dyDescent="0.15">
      <c r="A745" s="29">
        <v>15990114</v>
      </c>
      <c r="B745" s="29">
        <v>1</v>
      </c>
      <c r="C745" s="7" t="s">
        <v>1285</v>
      </c>
      <c r="D745" s="7" t="s">
        <v>1285</v>
      </c>
      <c r="R745" s="30">
        <v>200</v>
      </c>
      <c r="S745" s="30">
        <v>200</v>
      </c>
    </row>
    <row r="746" spans="1:24" ht="16.5" x14ac:dyDescent="0.15">
      <c r="A746" s="29">
        <v>15990114</v>
      </c>
      <c r="B746" s="29">
        <v>2</v>
      </c>
      <c r="C746" s="7" t="s">
        <v>1285</v>
      </c>
      <c r="D746" s="7" t="s">
        <v>1285</v>
      </c>
      <c r="R746" s="30">
        <v>250</v>
      </c>
      <c r="S746" s="30">
        <v>250</v>
      </c>
    </row>
    <row r="747" spans="1:24" ht="16.5" x14ac:dyDescent="0.15">
      <c r="A747" s="29">
        <v>15990114</v>
      </c>
      <c r="B747" s="29">
        <v>3</v>
      </c>
      <c r="C747" s="7" t="s">
        <v>1285</v>
      </c>
      <c r="D747" s="7" t="s">
        <v>1285</v>
      </c>
      <c r="R747" s="30">
        <v>300</v>
      </c>
      <c r="S747" s="30">
        <v>300</v>
      </c>
    </row>
    <row r="748" spans="1:24" ht="16.5" x14ac:dyDescent="0.15">
      <c r="A748" s="29">
        <v>15990114</v>
      </c>
      <c r="B748" s="29">
        <v>4</v>
      </c>
      <c r="C748" s="7" t="s">
        <v>1285</v>
      </c>
      <c r="D748" s="7" t="s">
        <v>1285</v>
      </c>
      <c r="R748" s="30">
        <v>350</v>
      </c>
      <c r="S748" s="30">
        <v>350</v>
      </c>
    </row>
    <row r="749" spans="1:24" ht="16.5" x14ac:dyDescent="0.15">
      <c r="A749" s="29">
        <v>15990114</v>
      </c>
      <c r="B749" s="29">
        <v>5</v>
      </c>
      <c r="C749" s="7" t="s">
        <v>1285</v>
      </c>
      <c r="D749" s="7" t="s">
        <v>1285</v>
      </c>
      <c r="R749" s="30">
        <v>400</v>
      </c>
      <c r="S749" s="30">
        <v>400</v>
      </c>
    </row>
    <row r="750" spans="1:24" ht="16.5" x14ac:dyDescent="0.15">
      <c r="A750" s="29">
        <v>15990114</v>
      </c>
      <c r="B750" s="29">
        <v>6</v>
      </c>
      <c r="C750" s="7" t="s">
        <v>1285</v>
      </c>
      <c r="D750" s="7" t="s">
        <v>1285</v>
      </c>
      <c r="R750" s="30">
        <v>450</v>
      </c>
      <c r="S750" s="30">
        <v>450</v>
      </c>
    </row>
    <row r="751" spans="1:24" ht="16.5" x14ac:dyDescent="0.15">
      <c r="A751" s="29">
        <v>15990114</v>
      </c>
      <c r="B751" s="29">
        <v>7</v>
      </c>
      <c r="C751" s="7" t="s">
        <v>1285</v>
      </c>
      <c r="D751" s="7" t="s">
        <v>1285</v>
      </c>
      <c r="R751" s="30">
        <v>500</v>
      </c>
      <c r="S751" s="30">
        <v>500</v>
      </c>
    </row>
    <row r="752" spans="1:24" ht="16.5" x14ac:dyDescent="0.15">
      <c r="A752" s="29">
        <v>15990115</v>
      </c>
      <c r="B752" s="29">
        <v>1</v>
      </c>
      <c r="C752" s="7" t="s">
        <v>1286</v>
      </c>
      <c r="D752" s="7" t="s">
        <v>1287</v>
      </c>
      <c r="R752" s="30">
        <v>0.2</v>
      </c>
      <c r="S752" s="30">
        <v>0.2</v>
      </c>
    </row>
    <row r="753" spans="1:19" ht="16.5" x14ac:dyDescent="0.15">
      <c r="A753" s="29">
        <v>15990115</v>
      </c>
      <c r="B753" s="29">
        <v>2</v>
      </c>
      <c r="C753" s="7" t="s">
        <v>1286</v>
      </c>
      <c r="D753" s="7" t="s">
        <v>1287</v>
      </c>
      <c r="R753" s="30">
        <v>0.25</v>
      </c>
      <c r="S753" s="30">
        <v>0.25</v>
      </c>
    </row>
    <row r="754" spans="1:19" ht="16.5" x14ac:dyDescent="0.15">
      <c r="A754" s="29">
        <v>15990115</v>
      </c>
      <c r="B754" s="29">
        <v>3</v>
      </c>
      <c r="C754" s="7" t="s">
        <v>1286</v>
      </c>
      <c r="D754" s="7" t="s">
        <v>1287</v>
      </c>
      <c r="R754" s="30">
        <v>0.3</v>
      </c>
      <c r="S754" s="30">
        <v>0.3</v>
      </c>
    </row>
    <row r="755" spans="1:19" ht="16.5" x14ac:dyDescent="0.15">
      <c r="A755" s="29">
        <v>15990115</v>
      </c>
      <c r="B755" s="29">
        <v>4</v>
      </c>
      <c r="C755" s="7" t="s">
        <v>1286</v>
      </c>
      <c r="D755" s="7" t="s">
        <v>1287</v>
      </c>
      <c r="R755" s="30">
        <v>0.35</v>
      </c>
      <c r="S755" s="30">
        <v>0.35</v>
      </c>
    </row>
    <row r="756" spans="1:19" ht="16.5" x14ac:dyDescent="0.15">
      <c r="A756" s="29">
        <v>15990115</v>
      </c>
      <c r="B756" s="29">
        <v>5</v>
      </c>
      <c r="C756" s="7" t="s">
        <v>1286</v>
      </c>
      <c r="D756" s="7" t="s">
        <v>1287</v>
      </c>
      <c r="R756" s="30">
        <v>0.4</v>
      </c>
      <c r="S756" s="30">
        <v>0.4</v>
      </c>
    </row>
    <row r="757" spans="1:19" ht="16.5" x14ac:dyDescent="0.15">
      <c r="A757" s="29">
        <v>15990115</v>
      </c>
      <c r="B757" s="29">
        <v>6</v>
      </c>
      <c r="C757" s="7" t="s">
        <v>1286</v>
      </c>
      <c r="D757" s="7" t="s">
        <v>1287</v>
      </c>
      <c r="R757" s="30">
        <v>0.45</v>
      </c>
      <c r="S757" s="30">
        <v>0.45</v>
      </c>
    </row>
    <row r="758" spans="1:19" ht="16.5" x14ac:dyDescent="0.15">
      <c r="A758" s="29">
        <v>15990115</v>
      </c>
      <c r="B758" s="29">
        <v>7</v>
      </c>
      <c r="C758" s="7" t="s">
        <v>1286</v>
      </c>
      <c r="D758" s="7" t="s">
        <v>1287</v>
      </c>
      <c r="R758" s="30">
        <v>0.5</v>
      </c>
      <c r="S758" s="30">
        <v>0.5</v>
      </c>
    </row>
    <row r="759" spans="1:19" ht="16.5" x14ac:dyDescent="0.15">
      <c r="A759" s="29">
        <v>15990116</v>
      </c>
      <c r="B759" s="29">
        <v>1</v>
      </c>
      <c r="C759" s="4" t="s">
        <v>1288</v>
      </c>
      <c r="D759" s="4" t="s">
        <v>1288</v>
      </c>
      <c r="R759" s="30">
        <v>500</v>
      </c>
      <c r="S759" s="30">
        <v>500</v>
      </c>
    </row>
    <row r="760" spans="1:19" ht="16.5" x14ac:dyDescent="0.15">
      <c r="A760" s="29">
        <v>15990116</v>
      </c>
      <c r="B760" s="29">
        <v>2</v>
      </c>
      <c r="C760" s="4" t="s">
        <v>1288</v>
      </c>
      <c r="D760" s="4" t="s">
        <v>1288</v>
      </c>
      <c r="R760" s="30">
        <v>1000</v>
      </c>
      <c r="S760" s="30">
        <v>1000</v>
      </c>
    </row>
    <row r="761" spans="1:19" ht="16.5" x14ac:dyDescent="0.15">
      <c r="A761" s="29">
        <v>15990116</v>
      </c>
      <c r="B761" s="29">
        <v>3</v>
      </c>
      <c r="C761" s="4" t="s">
        <v>1288</v>
      </c>
      <c r="D761" s="4" t="s">
        <v>1288</v>
      </c>
      <c r="R761" s="30">
        <v>1500</v>
      </c>
      <c r="S761" s="30">
        <v>1500</v>
      </c>
    </row>
    <row r="762" spans="1:19" ht="16.5" x14ac:dyDescent="0.15">
      <c r="A762" s="29">
        <v>15990116</v>
      </c>
      <c r="B762" s="29">
        <v>4</v>
      </c>
      <c r="C762" s="4" t="s">
        <v>1288</v>
      </c>
      <c r="D762" s="4" t="s">
        <v>1288</v>
      </c>
      <c r="R762" s="30">
        <v>2000</v>
      </c>
      <c r="S762" s="30">
        <v>2000</v>
      </c>
    </row>
    <row r="763" spans="1:19" ht="16.5" x14ac:dyDescent="0.15">
      <c r="A763" s="29">
        <v>15990116</v>
      </c>
      <c r="B763" s="29">
        <v>5</v>
      </c>
      <c r="C763" s="4" t="s">
        <v>1288</v>
      </c>
      <c r="D763" s="4" t="s">
        <v>1288</v>
      </c>
      <c r="R763" s="30">
        <v>3000</v>
      </c>
      <c r="S763" s="30">
        <v>3000</v>
      </c>
    </row>
    <row r="764" spans="1:19" ht="16.5" x14ac:dyDescent="0.15">
      <c r="A764" s="29">
        <v>15990116</v>
      </c>
      <c r="B764" s="29">
        <v>6</v>
      </c>
      <c r="C764" s="4" t="s">
        <v>1288</v>
      </c>
      <c r="D764" s="4" t="s">
        <v>1288</v>
      </c>
      <c r="R764" s="30">
        <v>4000</v>
      </c>
      <c r="S764" s="30">
        <v>4000</v>
      </c>
    </row>
    <row r="765" spans="1:19" ht="16.5" x14ac:dyDescent="0.15">
      <c r="A765" s="29">
        <v>15990116</v>
      </c>
      <c r="B765" s="29">
        <v>7</v>
      </c>
      <c r="C765" s="4" t="s">
        <v>1288</v>
      </c>
      <c r="D765" s="4" t="s">
        <v>1288</v>
      </c>
      <c r="R765" s="30">
        <v>5000</v>
      </c>
      <c r="S765" s="30">
        <v>5000</v>
      </c>
    </row>
    <row r="766" spans="1:19" ht="16.5" x14ac:dyDescent="0.15">
      <c r="A766" s="29">
        <v>15990117</v>
      </c>
      <c r="B766" s="29">
        <v>1</v>
      </c>
      <c r="C766" s="4" t="s">
        <v>1289</v>
      </c>
      <c r="D766" s="4" t="s">
        <v>1289</v>
      </c>
      <c r="R766" s="30">
        <v>100</v>
      </c>
      <c r="S766" s="30">
        <v>100</v>
      </c>
    </row>
    <row r="767" spans="1:19" ht="16.5" x14ac:dyDescent="0.15">
      <c r="A767" s="29">
        <v>15990117</v>
      </c>
      <c r="B767" s="29">
        <v>2</v>
      </c>
      <c r="C767" s="4" t="s">
        <v>1289</v>
      </c>
      <c r="D767" s="4" t="s">
        <v>1289</v>
      </c>
      <c r="R767" s="30">
        <v>150</v>
      </c>
      <c r="S767" s="30">
        <v>150</v>
      </c>
    </row>
    <row r="768" spans="1:19" ht="16.5" x14ac:dyDescent="0.15">
      <c r="A768" s="29">
        <v>15990117</v>
      </c>
      <c r="B768" s="29">
        <v>3</v>
      </c>
      <c r="C768" s="4" t="s">
        <v>1289</v>
      </c>
      <c r="D768" s="4" t="s">
        <v>1289</v>
      </c>
      <c r="R768" s="30">
        <v>200</v>
      </c>
      <c r="S768" s="30">
        <v>200</v>
      </c>
    </row>
    <row r="769" spans="1:19" ht="16.5" x14ac:dyDescent="0.15">
      <c r="A769" s="29">
        <v>15990117</v>
      </c>
      <c r="B769" s="29">
        <v>4</v>
      </c>
      <c r="C769" s="4" t="s">
        <v>1289</v>
      </c>
      <c r="D769" s="4" t="s">
        <v>1289</v>
      </c>
      <c r="R769" s="30">
        <v>250</v>
      </c>
      <c r="S769" s="30">
        <v>250</v>
      </c>
    </row>
    <row r="770" spans="1:19" ht="16.5" x14ac:dyDescent="0.15">
      <c r="A770" s="29">
        <v>15990117</v>
      </c>
      <c r="B770" s="29">
        <v>5</v>
      </c>
      <c r="C770" s="4" t="s">
        <v>1289</v>
      </c>
      <c r="D770" s="4" t="s">
        <v>1289</v>
      </c>
      <c r="R770" s="30">
        <v>300</v>
      </c>
      <c r="S770" s="30">
        <v>300</v>
      </c>
    </row>
    <row r="771" spans="1:19" ht="16.5" x14ac:dyDescent="0.15">
      <c r="A771" s="29">
        <v>15990117</v>
      </c>
      <c r="B771" s="29">
        <v>6</v>
      </c>
      <c r="C771" s="4" t="s">
        <v>1289</v>
      </c>
      <c r="D771" s="4" t="s">
        <v>1289</v>
      </c>
      <c r="R771" s="30">
        <v>350</v>
      </c>
      <c r="S771" s="30">
        <v>350</v>
      </c>
    </row>
    <row r="772" spans="1:19" ht="16.5" x14ac:dyDescent="0.15">
      <c r="A772" s="29">
        <v>15990117</v>
      </c>
      <c r="B772" s="29">
        <v>7</v>
      </c>
      <c r="C772" s="4" t="s">
        <v>1289</v>
      </c>
      <c r="D772" s="4" t="s">
        <v>1289</v>
      </c>
      <c r="R772" s="30">
        <v>400</v>
      </c>
      <c r="S772" s="30">
        <v>400</v>
      </c>
    </row>
    <row r="773" spans="1:19" ht="16.5" x14ac:dyDescent="0.15">
      <c r="A773" s="29">
        <v>15990118</v>
      </c>
      <c r="B773" s="29">
        <v>1</v>
      </c>
      <c r="C773" s="7" t="s">
        <v>1290</v>
      </c>
      <c r="D773" s="7" t="s">
        <v>1290</v>
      </c>
      <c r="R773" s="30">
        <v>1000</v>
      </c>
      <c r="S773" s="30">
        <v>1000</v>
      </c>
    </row>
    <row r="774" spans="1:19" ht="16.5" x14ac:dyDescent="0.15">
      <c r="A774" s="29">
        <v>15990118</v>
      </c>
      <c r="B774" s="29">
        <v>2</v>
      </c>
      <c r="C774" s="7" t="s">
        <v>1290</v>
      </c>
      <c r="D774" s="7" t="s">
        <v>1290</v>
      </c>
      <c r="R774" s="30">
        <v>1500</v>
      </c>
      <c r="S774" s="30">
        <v>1500</v>
      </c>
    </row>
    <row r="775" spans="1:19" ht="16.5" x14ac:dyDescent="0.15">
      <c r="A775" s="29">
        <v>15990118</v>
      </c>
      <c r="B775" s="29">
        <v>3</v>
      </c>
      <c r="C775" s="7" t="s">
        <v>1290</v>
      </c>
      <c r="D775" s="7" t="s">
        <v>1290</v>
      </c>
      <c r="R775" s="30">
        <v>2000</v>
      </c>
      <c r="S775" s="30">
        <v>2000</v>
      </c>
    </row>
    <row r="776" spans="1:19" ht="16.5" x14ac:dyDescent="0.15">
      <c r="A776" s="29">
        <v>15990118</v>
      </c>
      <c r="B776" s="29">
        <v>4</v>
      </c>
      <c r="C776" s="7" t="s">
        <v>1290</v>
      </c>
      <c r="D776" s="7" t="s">
        <v>1290</v>
      </c>
      <c r="R776" s="30">
        <v>2500</v>
      </c>
      <c r="S776" s="30">
        <v>2500</v>
      </c>
    </row>
    <row r="777" spans="1:19" ht="16.5" x14ac:dyDescent="0.15">
      <c r="A777" s="29">
        <v>15990118</v>
      </c>
      <c r="B777" s="29">
        <v>5</v>
      </c>
      <c r="C777" s="7" t="s">
        <v>1290</v>
      </c>
      <c r="D777" s="7" t="s">
        <v>1290</v>
      </c>
      <c r="R777" s="30">
        <v>3000</v>
      </c>
      <c r="S777" s="30">
        <v>3000</v>
      </c>
    </row>
    <row r="778" spans="1:19" ht="16.5" x14ac:dyDescent="0.15">
      <c r="A778" s="29">
        <v>15990118</v>
      </c>
      <c r="B778" s="29">
        <v>6</v>
      </c>
      <c r="C778" s="7" t="s">
        <v>1290</v>
      </c>
      <c r="D778" s="7" t="s">
        <v>1290</v>
      </c>
      <c r="R778" s="30">
        <v>3500</v>
      </c>
      <c r="S778" s="30">
        <v>3500</v>
      </c>
    </row>
    <row r="779" spans="1:19" ht="16.5" x14ac:dyDescent="0.15">
      <c r="A779" s="29">
        <v>15990118</v>
      </c>
      <c r="B779" s="29">
        <v>7</v>
      </c>
      <c r="C779" s="7" t="s">
        <v>1290</v>
      </c>
      <c r="D779" s="7" t="s">
        <v>1290</v>
      </c>
      <c r="R779" s="30">
        <v>4000</v>
      </c>
      <c r="S779" s="30">
        <v>4000</v>
      </c>
    </row>
    <row r="780" spans="1:19" ht="16.5" x14ac:dyDescent="0.15">
      <c r="A780" s="4">
        <v>15990119</v>
      </c>
      <c r="B780" s="29">
        <v>1</v>
      </c>
      <c r="C780" s="39" t="s">
        <v>1291</v>
      </c>
      <c r="D780" s="39" t="s">
        <v>1291</v>
      </c>
      <c r="R780" s="30">
        <v>200</v>
      </c>
      <c r="S780" s="30">
        <v>200</v>
      </c>
    </row>
    <row r="781" spans="1:19" ht="16.5" x14ac:dyDescent="0.15">
      <c r="A781" s="4">
        <v>15990119</v>
      </c>
      <c r="B781" s="29">
        <v>2</v>
      </c>
      <c r="C781" s="39" t="s">
        <v>1291</v>
      </c>
      <c r="D781" s="39" t="s">
        <v>1291</v>
      </c>
      <c r="R781" s="30">
        <v>500</v>
      </c>
      <c r="S781" s="30">
        <v>500</v>
      </c>
    </row>
    <row r="782" spans="1:19" ht="16.5" x14ac:dyDescent="0.15">
      <c r="A782" s="4">
        <v>15990119</v>
      </c>
      <c r="B782" s="29">
        <v>3</v>
      </c>
      <c r="C782" s="39" t="s">
        <v>1291</v>
      </c>
      <c r="D782" s="39" t="s">
        <v>1291</v>
      </c>
      <c r="R782" s="30">
        <v>800</v>
      </c>
      <c r="S782" s="30">
        <v>800</v>
      </c>
    </row>
    <row r="783" spans="1:19" ht="16.5" x14ac:dyDescent="0.15">
      <c r="A783" s="4">
        <v>15990119</v>
      </c>
      <c r="B783" s="29">
        <v>4</v>
      </c>
      <c r="C783" s="39" t="s">
        <v>1291</v>
      </c>
      <c r="D783" s="39" t="s">
        <v>1291</v>
      </c>
      <c r="R783" s="30">
        <v>1100</v>
      </c>
      <c r="S783" s="30">
        <v>1100</v>
      </c>
    </row>
    <row r="784" spans="1:19" ht="16.5" x14ac:dyDescent="0.15">
      <c r="A784" s="4">
        <v>15990119</v>
      </c>
      <c r="B784" s="29">
        <v>5</v>
      </c>
      <c r="C784" s="39" t="s">
        <v>1291</v>
      </c>
      <c r="D784" s="39" t="s">
        <v>1291</v>
      </c>
      <c r="R784" s="30">
        <v>1400</v>
      </c>
      <c r="S784" s="30">
        <v>1400</v>
      </c>
    </row>
    <row r="785" spans="1:24" ht="16.5" x14ac:dyDescent="0.15">
      <c r="A785" s="4">
        <v>15990119</v>
      </c>
      <c r="B785" s="29">
        <v>6</v>
      </c>
      <c r="C785" s="39" t="s">
        <v>1291</v>
      </c>
      <c r="D785" s="39" t="s">
        <v>1291</v>
      </c>
      <c r="R785" s="30">
        <v>1700</v>
      </c>
      <c r="S785" s="30">
        <v>1700</v>
      </c>
    </row>
    <row r="786" spans="1:24" ht="16.5" x14ac:dyDescent="0.15">
      <c r="A786" s="4">
        <v>15990119</v>
      </c>
      <c r="B786" s="29">
        <v>7</v>
      </c>
      <c r="C786" s="39" t="s">
        <v>1291</v>
      </c>
      <c r="D786" s="39" t="s">
        <v>1291</v>
      </c>
      <c r="R786" s="30">
        <v>2000</v>
      </c>
      <c r="S786" s="30">
        <v>2000</v>
      </c>
    </row>
    <row r="787" spans="1:24" ht="16.5" x14ac:dyDescent="0.15">
      <c r="A787" s="4">
        <v>15990120</v>
      </c>
      <c r="B787" s="28">
        <v>1</v>
      </c>
      <c r="C787" s="28" t="s">
        <v>978</v>
      </c>
      <c r="D787" s="28" t="s">
        <v>978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8">
        <v>200</v>
      </c>
      <c r="S787" s="28">
        <v>200</v>
      </c>
      <c r="T787" s="1"/>
      <c r="U787" s="1"/>
      <c r="V787" s="1"/>
      <c r="W787" s="1"/>
      <c r="X787" s="1"/>
    </row>
    <row r="788" spans="1:24" ht="16.5" x14ac:dyDescent="0.15">
      <c r="A788" s="4">
        <v>15990120</v>
      </c>
      <c r="B788" s="28">
        <v>2</v>
      </c>
      <c r="C788" s="28" t="s">
        <v>978</v>
      </c>
      <c r="D788" s="28" t="s">
        <v>978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8">
        <v>500</v>
      </c>
      <c r="S788" s="28">
        <v>500</v>
      </c>
      <c r="T788" s="1"/>
      <c r="U788" s="1"/>
      <c r="V788" s="1"/>
      <c r="W788" s="1"/>
      <c r="X788" s="1"/>
    </row>
    <row r="789" spans="1:24" ht="16.5" x14ac:dyDescent="0.15">
      <c r="A789" s="4">
        <v>15990120</v>
      </c>
      <c r="B789" s="28">
        <v>3</v>
      </c>
      <c r="C789" s="28" t="s">
        <v>978</v>
      </c>
      <c r="D789" s="28" t="s">
        <v>978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8">
        <v>800</v>
      </c>
      <c r="S789" s="28">
        <v>800</v>
      </c>
      <c r="T789" s="1"/>
      <c r="U789" s="1"/>
      <c r="V789" s="1"/>
      <c r="W789" s="1"/>
      <c r="X789" s="1"/>
    </row>
    <row r="790" spans="1:24" ht="16.5" x14ac:dyDescent="0.15">
      <c r="A790" s="4">
        <v>15990120</v>
      </c>
      <c r="B790" s="28">
        <v>4</v>
      </c>
      <c r="C790" s="28" t="s">
        <v>978</v>
      </c>
      <c r="D790" s="28" t="s">
        <v>978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8">
        <v>1100</v>
      </c>
      <c r="S790" s="28">
        <v>1100</v>
      </c>
      <c r="T790" s="1"/>
      <c r="U790" s="1"/>
      <c r="V790" s="1"/>
      <c r="W790" s="1"/>
      <c r="X790" s="1"/>
    </row>
    <row r="791" spans="1:24" ht="16.5" x14ac:dyDescent="0.15">
      <c r="A791" s="4">
        <v>15990120</v>
      </c>
      <c r="B791" s="28">
        <v>5</v>
      </c>
      <c r="C791" s="28" t="s">
        <v>978</v>
      </c>
      <c r="D791" s="28" t="s">
        <v>978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8">
        <v>1400.0000000000002</v>
      </c>
      <c r="S791" s="28">
        <v>1400.0000000000002</v>
      </c>
      <c r="T791" s="1"/>
      <c r="U791" s="1"/>
      <c r="V791" s="1"/>
      <c r="W791" s="1"/>
      <c r="X791" s="1"/>
    </row>
    <row r="792" spans="1:24" ht="16.5" x14ac:dyDescent="0.15">
      <c r="A792" s="4">
        <v>15990120</v>
      </c>
      <c r="B792" s="28">
        <v>6</v>
      </c>
      <c r="C792" s="28" t="s">
        <v>978</v>
      </c>
      <c r="D792" s="28" t="s">
        <v>978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8">
        <v>1700.0000000000002</v>
      </c>
      <c r="S792" s="28">
        <v>1700.0000000000002</v>
      </c>
      <c r="T792" s="1"/>
      <c r="U792" s="1"/>
      <c r="V792" s="1"/>
      <c r="W792" s="1"/>
      <c r="X792" s="1"/>
    </row>
    <row r="793" spans="1:24" ht="16.5" x14ac:dyDescent="0.15">
      <c r="A793" s="4">
        <v>15990120</v>
      </c>
      <c r="B793" s="28">
        <v>7</v>
      </c>
      <c r="C793" s="28" t="s">
        <v>978</v>
      </c>
      <c r="D793" s="28" t="s">
        <v>978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8">
        <v>2000</v>
      </c>
      <c r="S793" s="28">
        <v>2000</v>
      </c>
      <c r="T793" s="1"/>
      <c r="U793" s="1"/>
      <c r="V793" s="1"/>
      <c r="W793" s="1"/>
      <c r="X793" s="1"/>
    </row>
    <row r="794" spans="1:24" ht="16.5" x14ac:dyDescent="0.15">
      <c r="A794" s="4">
        <v>15990121</v>
      </c>
      <c r="B794" s="28">
        <v>1</v>
      </c>
      <c r="C794" s="28" t="s">
        <v>974</v>
      </c>
      <c r="D794" s="28" t="s">
        <v>974</v>
      </c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>
        <v>-5000</v>
      </c>
      <c r="S794" s="28">
        <v>-5000</v>
      </c>
    </row>
    <row r="795" spans="1:24" ht="16.5" x14ac:dyDescent="0.15">
      <c r="A795" s="4">
        <v>15990121</v>
      </c>
      <c r="B795" s="28">
        <v>2</v>
      </c>
      <c r="C795" s="28" t="s">
        <v>974</v>
      </c>
      <c r="D795" s="28" t="s">
        <v>974</v>
      </c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>
        <v>-5000</v>
      </c>
      <c r="S795" s="28">
        <v>-5000</v>
      </c>
    </row>
    <row r="796" spans="1:24" ht="16.5" x14ac:dyDescent="0.15">
      <c r="A796" s="4">
        <v>15990121</v>
      </c>
      <c r="B796" s="28">
        <v>3</v>
      </c>
      <c r="C796" s="28" t="s">
        <v>974</v>
      </c>
      <c r="D796" s="28" t="s">
        <v>974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>
        <v>-5000</v>
      </c>
      <c r="S796" s="28">
        <v>-5000</v>
      </c>
    </row>
    <row r="797" spans="1:24" ht="16.5" x14ac:dyDescent="0.15">
      <c r="A797" s="4">
        <v>15990121</v>
      </c>
      <c r="B797" s="28">
        <v>4</v>
      </c>
      <c r="C797" s="28" t="s">
        <v>974</v>
      </c>
      <c r="D797" s="28" t="s">
        <v>974</v>
      </c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>
        <v>-5000</v>
      </c>
      <c r="S797" s="28">
        <v>-5000</v>
      </c>
    </row>
    <row r="798" spans="1:24" ht="16.5" x14ac:dyDescent="0.15">
      <c r="A798" s="4">
        <v>15990121</v>
      </c>
      <c r="B798" s="28">
        <v>5</v>
      </c>
      <c r="C798" s="28" t="s">
        <v>974</v>
      </c>
      <c r="D798" s="28" t="s">
        <v>974</v>
      </c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>
        <v>-5000</v>
      </c>
      <c r="S798" s="28">
        <v>-5000</v>
      </c>
    </row>
    <row r="799" spans="1:24" ht="16.5" x14ac:dyDescent="0.15">
      <c r="A799" s="4">
        <v>15990121</v>
      </c>
      <c r="B799" s="28">
        <v>6</v>
      </c>
      <c r="C799" s="28" t="s">
        <v>974</v>
      </c>
      <c r="D799" s="28" t="s">
        <v>974</v>
      </c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>
        <v>-5000</v>
      </c>
      <c r="S799" s="28">
        <v>-5000</v>
      </c>
    </row>
    <row r="800" spans="1:24" ht="16.5" x14ac:dyDescent="0.15">
      <c r="A800" s="4">
        <v>15990121</v>
      </c>
      <c r="B800" s="28">
        <v>7</v>
      </c>
      <c r="C800" s="28" t="s">
        <v>974</v>
      </c>
      <c r="D800" s="28" t="s">
        <v>974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>
        <v>-5000</v>
      </c>
      <c r="S800" s="28">
        <v>-5000</v>
      </c>
    </row>
    <row r="801" spans="1:19" ht="16.5" x14ac:dyDescent="0.15">
      <c r="A801" s="4">
        <v>15990122</v>
      </c>
      <c r="B801" s="28">
        <v>1</v>
      </c>
      <c r="C801" s="28" t="s">
        <v>976</v>
      </c>
      <c r="D801" s="28" t="s">
        <v>976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>
        <v>-5000</v>
      </c>
      <c r="S801" s="28">
        <v>-5000</v>
      </c>
    </row>
    <row r="802" spans="1:19" ht="16.5" x14ac:dyDescent="0.15">
      <c r="A802" s="4">
        <v>15990122</v>
      </c>
      <c r="B802" s="28">
        <v>2</v>
      </c>
      <c r="C802" s="28" t="s">
        <v>976</v>
      </c>
      <c r="D802" s="28" t="s">
        <v>976</v>
      </c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>
        <v>-5000</v>
      </c>
      <c r="S802" s="28">
        <v>-5000</v>
      </c>
    </row>
    <row r="803" spans="1:19" ht="16.5" x14ac:dyDescent="0.15">
      <c r="A803" s="4">
        <v>15990122</v>
      </c>
      <c r="B803" s="28">
        <v>3</v>
      </c>
      <c r="C803" s="28" t="s">
        <v>976</v>
      </c>
      <c r="D803" s="28" t="s">
        <v>976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>
        <v>-5000</v>
      </c>
      <c r="S803" s="28">
        <v>-5000</v>
      </c>
    </row>
    <row r="804" spans="1:19" ht="16.5" x14ac:dyDescent="0.15">
      <c r="A804" s="4">
        <v>15990122</v>
      </c>
      <c r="B804" s="28">
        <v>4</v>
      </c>
      <c r="C804" s="28" t="s">
        <v>976</v>
      </c>
      <c r="D804" s="28" t="s">
        <v>976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>
        <v>-5000</v>
      </c>
      <c r="S804" s="28">
        <v>-5000</v>
      </c>
    </row>
    <row r="805" spans="1:19" ht="16.5" x14ac:dyDescent="0.15">
      <c r="A805" s="4">
        <v>15990122</v>
      </c>
      <c r="B805" s="28">
        <v>5</v>
      </c>
      <c r="C805" s="28" t="s">
        <v>976</v>
      </c>
      <c r="D805" s="28" t="s">
        <v>976</v>
      </c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>
        <v>-5000</v>
      </c>
      <c r="S805" s="28">
        <v>-5000</v>
      </c>
    </row>
    <row r="806" spans="1:19" ht="16.5" x14ac:dyDescent="0.15">
      <c r="A806" s="4">
        <v>15990122</v>
      </c>
      <c r="B806" s="28">
        <v>6</v>
      </c>
      <c r="C806" s="28" t="s">
        <v>976</v>
      </c>
      <c r="D806" s="28" t="s">
        <v>976</v>
      </c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>
        <v>-5000</v>
      </c>
      <c r="S806" s="28">
        <v>-5000</v>
      </c>
    </row>
    <row r="807" spans="1:19" ht="16.5" x14ac:dyDescent="0.15">
      <c r="A807" s="4">
        <v>15990122</v>
      </c>
      <c r="B807" s="28">
        <v>7</v>
      </c>
      <c r="C807" s="28" t="s">
        <v>976</v>
      </c>
      <c r="D807" s="28" t="s">
        <v>976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>
        <v>-5000</v>
      </c>
      <c r="S807" s="28">
        <v>-5000</v>
      </c>
    </row>
    <row r="808" spans="1:19" ht="16.5" x14ac:dyDescent="0.15">
      <c r="A808" s="4">
        <v>15990123</v>
      </c>
      <c r="B808" s="28">
        <v>1</v>
      </c>
      <c r="C808" s="28" t="s">
        <v>982</v>
      </c>
      <c r="D808" s="28" t="s">
        <v>982</v>
      </c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>
        <v>200</v>
      </c>
      <c r="S808" s="28">
        <v>200</v>
      </c>
    </row>
    <row r="809" spans="1:19" ht="16.5" x14ac:dyDescent="0.15">
      <c r="A809" s="4">
        <v>15990123</v>
      </c>
      <c r="B809" s="28">
        <v>2</v>
      </c>
      <c r="C809" s="28" t="s">
        <v>982</v>
      </c>
      <c r="D809" s="28" t="s">
        <v>982</v>
      </c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>
        <v>400</v>
      </c>
      <c r="S809" s="28">
        <v>400</v>
      </c>
    </row>
    <row r="810" spans="1:19" ht="16.5" x14ac:dyDescent="0.15">
      <c r="A810" s="4">
        <v>15990123</v>
      </c>
      <c r="B810" s="28">
        <v>3</v>
      </c>
      <c r="C810" s="28" t="s">
        <v>982</v>
      </c>
      <c r="D810" s="28" t="s">
        <v>982</v>
      </c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>
        <v>600</v>
      </c>
      <c r="S810" s="28">
        <v>600</v>
      </c>
    </row>
    <row r="811" spans="1:19" ht="16.5" x14ac:dyDescent="0.15">
      <c r="A811" s="4">
        <v>15990123</v>
      </c>
      <c r="B811" s="28">
        <v>4</v>
      </c>
      <c r="C811" s="28" t="s">
        <v>982</v>
      </c>
      <c r="D811" s="28" t="s">
        <v>982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>
        <v>800</v>
      </c>
      <c r="S811" s="28">
        <v>800</v>
      </c>
    </row>
    <row r="812" spans="1:19" ht="16.5" x14ac:dyDescent="0.15">
      <c r="A812" s="4">
        <v>15990123</v>
      </c>
      <c r="B812" s="28">
        <v>5</v>
      </c>
      <c r="C812" s="28" t="s">
        <v>982</v>
      </c>
      <c r="D812" s="28" t="s">
        <v>982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>
        <v>1000</v>
      </c>
      <c r="S812" s="28">
        <v>1000</v>
      </c>
    </row>
    <row r="813" spans="1:19" ht="16.5" x14ac:dyDescent="0.15">
      <c r="A813" s="4">
        <v>15990123</v>
      </c>
      <c r="B813" s="28">
        <v>6</v>
      </c>
      <c r="C813" s="28" t="s">
        <v>982</v>
      </c>
      <c r="D813" s="28" t="s">
        <v>982</v>
      </c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>
        <v>1200</v>
      </c>
      <c r="S813" s="28">
        <v>1200</v>
      </c>
    </row>
    <row r="814" spans="1:19" ht="16.5" x14ac:dyDescent="0.15">
      <c r="A814" s="4">
        <v>15990123</v>
      </c>
      <c r="B814" s="28">
        <v>7</v>
      </c>
      <c r="C814" s="28" t="s">
        <v>982</v>
      </c>
      <c r="D814" s="28" t="s">
        <v>982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>
        <v>1400</v>
      </c>
      <c r="S814" s="28">
        <v>1400</v>
      </c>
    </row>
    <row r="815" spans="1:19" ht="16.5" x14ac:dyDescent="0.15">
      <c r="A815" s="4">
        <v>15990124</v>
      </c>
      <c r="B815" s="28">
        <v>1</v>
      </c>
      <c r="C815" s="28" t="s">
        <v>983</v>
      </c>
      <c r="D815" s="28" t="s">
        <v>983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>
        <v>200</v>
      </c>
      <c r="S815" s="28">
        <v>200</v>
      </c>
    </row>
    <row r="816" spans="1:19" ht="16.5" x14ac:dyDescent="0.15">
      <c r="A816" s="4">
        <v>15990124</v>
      </c>
      <c r="B816" s="28">
        <v>2</v>
      </c>
      <c r="C816" s="28" t="s">
        <v>983</v>
      </c>
      <c r="D816" s="28" t="s">
        <v>983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>
        <v>400</v>
      </c>
      <c r="S816" s="28">
        <v>400</v>
      </c>
    </row>
    <row r="817" spans="1:19" ht="16.5" x14ac:dyDescent="0.15">
      <c r="A817" s="4">
        <v>15990124</v>
      </c>
      <c r="B817" s="28">
        <v>3</v>
      </c>
      <c r="C817" s="28" t="s">
        <v>983</v>
      </c>
      <c r="D817" s="28" t="s">
        <v>983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>
        <v>600</v>
      </c>
      <c r="S817" s="28">
        <v>600</v>
      </c>
    </row>
    <row r="818" spans="1:19" ht="16.5" x14ac:dyDescent="0.15">
      <c r="A818" s="4">
        <v>15990124</v>
      </c>
      <c r="B818" s="28">
        <v>4</v>
      </c>
      <c r="C818" s="28" t="s">
        <v>983</v>
      </c>
      <c r="D818" s="28" t="s">
        <v>983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>
        <v>800</v>
      </c>
      <c r="S818" s="28">
        <v>800</v>
      </c>
    </row>
    <row r="819" spans="1:19" ht="16.5" x14ac:dyDescent="0.15">
      <c r="A819" s="4">
        <v>15990124</v>
      </c>
      <c r="B819" s="28">
        <v>5</v>
      </c>
      <c r="C819" s="28" t="s">
        <v>983</v>
      </c>
      <c r="D819" s="28" t="s">
        <v>983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>
        <v>1000</v>
      </c>
      <c r="S819" s="28">
        <v>1000</v>
      </c>
    </row>
    <row r="820" spans="1:19" ht="16.5" x14ac:dyDescent="0.15">
      <c r="A820" s="4">
        <v>15990124</v>
      </c>
      <c r="B820" s="28">
        <v>6</v>
      </c>
      <c r="C820" s="28" t="s">
        <v>983</v>
      </c>
      <c r="D820" s="28" t="s">
        <v>983</v>
      </c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>
        <v>1200</v>
      </c>
      <c r="S820" s="28">
        <v>1200</v>
      </c>
    </row>
    <row r="821" spans="1:19" ht="16.5" x14ac:dyDescent="0.15">
      <c r="A821" s="4">
        <v>15990124</v>
      </c>
      <c r="B821" s="28">
        <v>7</v>
      </c>
      <c r="C821" s="28" t="s">
        <v>983</v>
      </c>
      <c r="D821" s="28" t="s">
        <v>983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>
        <v>1400</v>
      </c>
      <c r="S821" s="28">
        <v>1400</v>
      </c>
    </row>
    <row r="822" spans="1:19" ht="16.5" x14ac:dyDescent="0.15">
      <c r="A822" s="4">
        <v>15990125</v>
      </c>
      <c r="B822" s="28">
        <v>1</v>
      </c>
      <c r="C822" s="28" t="s">
        <v>986</v>
      </c>
      <c r="D822" s="28" t="s">
        <v>986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>
        <v>-500</v>
      </c>
      <c r="S822" s="28">
        <v>-500</v>
      </c>
    </row>
    <row r="823" spans="1:19" ht="16.5" x14ac:dyDescent="0.15">
      <c r="A823" s="4">
        <v>15990125</v>
      </c>
      <c r="B823" s="28">
        <v>2</v>
      </c>
      <c r="C823" s="28" t="s">
        <v>986</v>
      </c>
      <c r="D823" s="28" t="s">
        <v>986</v>
      </c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>
        <v>-500</v>
      </c>
      <c r="S823" s="28">
        <v>-500</v>
      </c>
    </row>
    <row r="824" spans="1:19" ht="16.5" x14ac:dyDescent="0.15">
      <c r="A824" s="4">
        <v>15990125</v>
      </c>
      <c r="B824" s="28">
        <v>3</v>
      </c>
      <c r="C824" s="28" t="s">
        <v>986</v>
      </c>
      <c r="D824" s="28" t="s">
        <v>986</v>
      </c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>
        <v>-500</v>
      </c>
      <c r="S824" s="28">
        <v>-500</v>
      </c>
    </row>
    <row r="825" spans="1:19" ht="16.5" x14ac:dyDescent="0.15">
      <c r="A825" s="4">
        <v>15990125</v>
      </c>
      <c r="B825" s="28">
        <v>4</v>
      </c>
      <c r="C825" s="28" t="s">
        <v>986</v>
      </c>
      <c r="D825" s="28" t="s">
        <v>986</v>
      </c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>
        <v>-500</v>
      </c>
      <c r="S825" s="28">
        <v>-500</v>
      </c>
    </row>
    <row r="826" spans="1:19" ht="16.5" x14ac:dyDescent="0.15">
      <c r="A826" s="4">
        <v>15990125</v>
      </c>
      <c r="B826" s="28">
        <v>5</v>
      </c>
      <c r="C826" s="28" t="s">
        <v>986</v>
      </c>
      <c r="D826" s="28" t="s">
        <v>986</v>
      </c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>
        <v>-500</v>
      </c>
      <c r="S826" s="28">
        <v>-500</v>
      </c>
    </row>
    <row r="827" spans="1:19" ht="16.5" x14ac:dyDescent="0.15">
      <c r="A827" s="4">
        <v>15990125</v>
      </c>
      <c r="B827" s="28">
        <v>6</v>
      </c>
      <c r="C827" s="28" t="s">
        <v>986</v>
      </c>
      <c r="D827" s="28" t="s">
        <v>986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>
        <v>-500</v>
      </c>
      <c r="S827" s="28">
        <v>-500</v>
      </c>
    </row>
    <row r="828" spans="1:19" ht="16.5" x14ac:dyDescent="0.15">
      <c r="A828" s="4">
        <v>15990125</v>
      </c>
      <c r="B828" s="28">
        <v>7</v>
      </c>
      <c r="C828" s="28" t="s">
        <v>986</v>
      </c>
      <c r="D828" s="28" t="s">
        <v>986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>
        <v>-5000</v>
      </c>
      <c r="S828" s="28">
        <v>-5000</v>
      </c>
    </row>
    <row r="829" spans="1:19" ht="16.5" x14ac:dyDescent="0.15">
      <c r="A829" s="4">
        <v>15990126</v>
      </c>
      <c r="B829" s="28">
        <v>1</v>
      </c>
      <c r="C829" s="28" t="s">
        <v>987</v>
      </c>
      <c r="D829" s="28" t="s">
        <v>987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>
        <v>-500</v>
      </c>
      <c r="S829" s="28">
        <v>-500</v>
      </c>
    </row>
    <row r="830" spans="1:19" ht="16.5" x14ac:dyDescent="0.15">
      <c r="A830" s="4">
        <v>15990126</v>
      </c>
      <c r="B830" s="28">
        <v>2</v>
      </c>
      <c r="C830" s="28" t="s">
        <v>987</v>
      </c>
      <c r="D830" s="28" t="s">
        <v>987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>
        <v>-500</v>
      </c>
      <c r="S830" s="28">
        <v>-500</v>
      </c>
    </row>
    <row r="831" spans="1:19" ht="16.5" x14ac:dyDescent="0.15">
      <c r="A831" s="4">
        <v>15990126</v>
      </c>
      <c r="B831" s="28">
        <v>3</v>
      </c>
      <c r="C831" s="28" t="s">
        <v>987</v>
      </c>
      <c r="D831" s="28" t="s">
        <v>987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>
        <v>-500</v>
      </c>
      <c r="S831" s="28">
        <v>-500</v>
      </c>
    </row>
    <row r="832" spans="1:19" ht="16.5" x14ac:dyDescent="0.15">
      <c r="A832" s="4">
        <v>15990126</v>
      </c>
      <c r="B832" s="28">
        <v>4</v>
      </c>
      <c r="C832" s="28" t="s">
        <v>987</v>
      </c>
      <c r="D832" s="28" t="s">
        <v>987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>
        <v>-500</v>
      </c>
      <c r="S832" s="28">
        <v>-500</v>
      </c>
    </row>
    <row r="833" spans="1:19" ht="16.5" x14ac:dyDescent="0.15">
      <c r="A833" s="4">
        <v>15990126</v>
      </c>
      <c r="B833" s="28">
        <v>5</v>
      </c>
      <c r="C833" s="28" t="s">
        <v>987</v>
      </c>
      <c r="D833" s="28" t="s">
        <v>987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>
        <v>-500</v>
      </c>
      <c r="S833" s="28">
        <v>-500</v>
      </c>
    </row>
    <row r="834" spans="1:19" ht="16.5" x14ac:dyDescent="0.15">
      <c r="A834" s="4">
        <v>15990126</v>
      </c>
      <c r="B834" s="28">
        <v>6</v>
      </c>
      <c r="C834" s="28" t="s">
        <v>987</v>
      </c>
      <c r="D834" s="28" t="s">
        <v>987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>
        <v>-500</v>
      </c>
      <c r="S834" s="28">
        <v>-500</v>
      </c>
    </row>
    <row r="835" spans="1:19" ht="16.5" x14ac:dyDescent="0.15">
      <c r="A835" s="4">
        <v>15990126</v>
      </c>
      <c r="B835" s="28">
        <v>7</v>
      </c>
      <c r="C835" s="28" t="s">
        <v>987</v>
      </c>
      <c r="D835" s="28" t="s">
        <v>987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>
        <v>-5000</v>
      </c>
      <c r="S835" s="28">
        <v>-5000</v>
      </c>
    </row>
    <row r="836" spans="1:19" ht="16.5" x14ac:dyDescent="0.15">
      <c r="A836" s="4">
        <v>15990127</v>
      </c>
      <c r="B836" s="28">
        <v>1</v>
      </c>
      <c r="C836" s="28" t="s">
        <v>989</v>
      </c>
      <c r="D836" s="28" t="s">
        <v>989</v>
      </c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>
        <v>200</v>
      </c>
      <c r="S836" s="28">
        <v>200</v>
      </c>
    </row>
    <row r="837" spans="1:19" ht="16.5" x14ac:dyDescent="0.15">
      <c r="A837" s="4">
        <v>15990127</v>
      </c>
      <c r="B837" s="28">
        <v>2</v>
      </c>
      <c r="C837" s="28" t="s">
        <v>989</v>
      </c>
      <c r="D837" s="28" t="s">
        <v>989</v>
      </c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>
        <v>500</v>
      </c>
      <c r="S837" s="28">
        <v>500</v>
      </c>
    </row>
    <row r="838" spans="1:19" ht="16.5" x14ac:dyDescent="0.15">
      <c r="A838" s="4">
        <v>15990127</v>
      </c>
      <c r="B838" s="28">
        <v>3</v>
      </c>
      <c r="C838" s="28" t="s">
        <v>989</v>
      </c>
      <c r="D838" s="28" t="s">
        <v>989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>
        <v>800</v>
      </c>
      <c r="S838" s="28">
        <v>800</v>
      </c>
    </row>
    <row r="839" spans="1:19" ht="16.5" x14ac:dyDescent="0.15">
      <c r="A839" s="4">
        <v>15990127</v>
      </c>
      <c r="B839" s="28">
        <v>4</v>
      </c>
      <c r="C839" s="28" t="s">
        <v>989</v>
      </c>
      <c r="D839" s="28" t="s">
        <v>989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>
        <v>1100</v>
      </c>
      <c r="S839" s="28">
        <v>1100</v>
      </c>
    </row>
    <row r="840" spans="1:19" ht="16.5" x14ac:dyDescent="0.15">
      <c r="A840" s="4">
        <v>15990127</v>
      </c>
      <c r="B840" s="28">
        <v>5</v>
      </c>
      <c r="C840" s="28" t="s">
        <v>989</v>
      </c>
      <c r="D840" s="28" t="s">
        <v>989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>
        <v>1400.0000000000002</v>
      </c>
      <c r="S840" s="28">
        <v>1400.0000000000002</v>
      </c>
    </row>
    <row r="841" spans="1:19" ht="16.5" x14ac:dyDescent="0.15">
      <c r="A841" s="4">
        <v>15990127</v>
      </c>
      <c r="B841" s="28">
        <v>6</v>
      </c>
      <c r="C841" s="28" t="s">
        <v>989</v>
      </c>
      <c r="D841" s="28" t="s">
        <v>989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>
        <v>1700.0000000000002</v>
      </c>
      <c r="S841" s="28">
        <v>1700.0000000000002</v>
      </c>
    </row>
    <row r="842" spans="1:19" ht="16.5" x14ac:dyDescent="0.15">
      <c r="A842" s="4">
        <v>15990127</v>
      </c>
      <c r="B842" s="28">
        <v>7</v>
      </c>
      <c r="C842" s="28" t="s">
        <v>989</v>
      </c>
      <c r="D842" s="28" t="s">
        <v>989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>
        <v>2000</v>
      </c>
      <c r="S842" s="28">
        <v>2000</v>
      </c>
    </row>
    <row r="843" spans="1:19" ht="16.5" x14ac:dyDescent="0.15">
      <c r="A843" s="4">
        <v>15990128</v>
      </c>
      <c r="B843" s="28">
        <v>1</v>
      </c>
      <c r="C843" s="28" t="s">
        <v>990</v>
      </c>
      <c r="D843" s="28" t="s">
        <v>990</v>
      </c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>
        <v>200</v>
      </c>
      <c r="S843" s="28">
        <v>200</v>
      </c>
    </row>
    <row r="844" spans="1:19" ht="16.5" x14ac:dyDescent="0.15">
      <c r="A844" s="4">
        <v>15990128</v>
      </c>
      <c r="B844" s="28">
        <v>2</v>
      </c>
      <c r="C844" s="28" t="s">
        <v>990</v>
      </c>
      <c r="D844" s="28" t="s">
        <v>990</v>
      </c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>
        <v>400</v>
      </c>
      <c r="S844" s="28">
        <v>400</v>
      </c>
    </row>
    <row r="845" spans="1:19" ht="16.5" x14ac:dyDescent="0.15">
      <c r="A845" s="4">
        <v>15990128</v>
      </c>
      <c r="B845" s="28">
        <v>3</v>
      </c>
      <c r="C845" s="28" t="s">
        <v>990</v>
      </c>
      <c r="D845" s="28" t="s">
        <v>990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>
        <v>600</v>
      </c>
      <c r="S845" s="28">
        <v>600</v>
      </c>
    </row>
    <row r="846" spans="1:19" ht="16.5" x14ac:dyDescent="0.15">
      <c r="A846" s="4">
        <v>15990128</v>
      </c>
      <c r="B846" s="28">
        <v>4</v>
      </c>
      <c r="C846" s="28" t="s">
        <v>990</v>
      </c>
      <c r="D846" s="28" t="s">
        <v>990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>
        <v>800</v>
      </c>
      <c r="S846" s="28">
        <v>800</v>
      </c>
    </row>
    <row r="847" spans="1:19" ht="16.5" x14ac:dyDescent="0.15">
      <c r="A847" s="4">
        <v>15990128</v>
      </c>
      <c r="B847" s="28">
        <v>5</v>
      </c>
      <c r="C847" s="28" t="s">
        <v>990</v>
      </c>
      <c r="D847" s="28" t="s">
        <v>990</v>
      </c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>
        <v>1000</v>
      </c>
      <c r="S847" s="28">
        <v>1000</v>
      </c>
    </row>
    <row r="848" spans="1:19" ht="16.5" x14ac:dyDescent="0.15">
      <c r="A848" s="4">
        <v>15990128</v>
      </c>
      <c r="B848" s="28">
        <v>6</v>
      </c>
      <c r="C848" s="28" t="s">
        <v>990</v>
      </c>
      <c r="D848" s="28" t="s">
        <v>990</v>
      </c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>
        <v>1200</v>
      </c>
      <c r="S848" s="28">
        <v>1200</v>
      </c>
    </row>
    <row r="849" spans="1:19" ht="16.5" x14ac:dyDescent="0.15">
      <c r="A849" s="4">
        <v>15990128</v>
      </c>
      <c r="B849" s="28">
        <v>7</v>
      </c>
      <c r="C849" s="28" t="s">
        <v>990</v>
      </c>
      <c r="D849" s="28" t="s">
        <v>990</v>
      </c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>
        <v>1400</v>
      </c>
      <c r="S849" s="28">
        <v>1400</v>
      </c>
    </row>
  </sheetData>
  <phoneticPr fontId="1" type="noConversion"/>
  <conditionalFormatting sqref="C745:D751 C766:C772 A844:A849 A437:A443">
    <cfRule type="cellIs" dxfId="24" priority="30" operator="equal">
      <formula>0</formula>
    </cfRule>
  </conditionalFormatting>
  <conditionalFormatting sqref="C752:D758">
    <cfRule type="cellIs" dxfId="23" priority="29" operator="equal">
      <formula>0</formula>
    </cfRule>
  </conditionalFormatting>
  <conditionalFormatting sqref="C759:D765">
    <cfRule type="cellIs" dxfId="22" priority="28" operator="equal">
      <formula>0</formula>
    </cfRule>
  </conditionalFormatting>
  <conditionalFormatting sqref="D766:D772">
    <cfRule type="cellIs" dxfId="21" priority="26" operator="equal">
      <formula>0</formula>
    </cfRule>
  </conditionalFormatting>
  <conditionalFormatting sqref="C773:D779 C780:C786">
    <cfRule type="cellIs" dxfId="20" priority="24" operator="equal">
      <formula>0</formula>
    </cfRule>
  </conditionalFormatting>
  <conditionalFormatting sqref="A780">
    <cfRule type="cellIs" dxfId="19" priority="23" operator="equal">
      <formula>0</formula>
    </cfRule>
  </conditionalFormatting>
  <conditionalFormatting sqref="A781:A786">
    <cfRule type="cellIs" dxfId="18" priority="22" operator="equal">
      <formula>0</formula>
    </cfRule>
  </conditionalFormatting>
  <conditionalFormatting sqref="D780:D786">
    <cfRule type="cellIs" dxfId="17" priority="21" operator="equal">
      <formula>0</formula>
    </cfRule>
  </conditionalFormatting>
  <conditionalFormatting sqref="A787">
    <cfRule type="cellIs" dxfId="16" priority="20" operator="equal">
      <formula>0</formula>
    </cfRule>
  </conditionalFormatting>
  <conditionalFormatting sqref="A788:A793">
    <cfRule type="cellIs" dxfId="15" priority="19" operator="equal">
      <formula>0</formula>
    </cfRule>
  </conditionalFormatting>
  <conditionalFormatting sqref="A809:A814">
    <cfRule type="cellIs" dxfId="14" priority="13" operator="equal">
      <formula>0</formula>
    </cfRule>
  </conditionalFormatting>
  <conditionalFormatting sqref="A794">
    <cfRule type="cellIs" dxfId="13" priority="18" operator="equal">
      <formula>0</formula>
    </cfRule>
  </conditionalFormatting>
  <conditionalFormatting sqref="A795:A800">
    <cfRule type="cellIs" dxfId="12" priority="17" operator="equal">
      <formula>0</formula>
    </cfRule>
  </conditionalFormatting>
  <conditionalFormatting sqref="A801">
    <cfRule type="cellIs" dxfId="11" priority="16" operator="equal">
      <formula>0</formula>
    </cfRule>
  </conditionalFormatting>
  <conditionalFormatting sqref="A802:A807">
    <cfRule type="cellIs" dxfId="10" priority="15" operator="equal">
      <formula>0</formula>
    </cfRule>
  </conditionalFormatting>
  <conditionalFormatting sqref="A808">
    <cfRule type="cellIs" dxfId="9" priority="14" operator="equal">
      <formula>0</formula>
    </cfRule>
  </conditionalFormatting>
  <conditionalFormatting sqref="A815">
    <cfRule type="cellIs" dxfId="8" priority="12" operator="equal">
      <formula>0</formula>
    </cfRule>
  </conditionalFormatting>
  <conditionalFormatting sqref="A816:A821">
    <cfRule type="cellIs" dxfId="7" priority="11" operator="equal">
      <formula>0</formula>
    </cfRule>
  </conditionalFormatting>
  <conditionalFormatting sqref="A822">
    <cfRule type="cellIs" dxfId="6" priority="10" operator="equal">
      <formula>0</formula>
    </cfRule>
  </conditionalFormatting>
  <conditionalFormatting sqref="A823:A828">
    <cfRule type="cellIs" dxfId="5" priority="9" operator="equal">
      <formula>0</formula>
    </cfRule>
  </conditionalFormatting>
  <conditionalFormatting sqref="A829">
    <cfRule type="cellIs" dxfId="4" priority="8" operator="equal">
      <formula>0</formula>
    </cfRule>
  </conditionalFormatting>
  <conditionalFormatting sqref="A830:A835">
    <cfRule type="cellIs" dxfId="3" priority="7" operator="equal">
      <formula>0</formula>
    </cfRule>
  </conditionalFormatting>
  <conditionalFormatting sqref="A836">
    <cfRule type="cellIs" dxfId="2" priority="6" operator="equal">
      <formula>0</formula>
    </cfRule>
  </conditionalFormatting>
  <conditionalFormatting sqref="A837:A842">
    <cfRule type="cellIs" dxfId="1" priority="5" operator="equal">
      <formula>0</formula>
    </cfRule>
  </conditionalFormatting>
  <conditionalFormatting sqref="A843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9"/>
  <sheetViews>
    <sheetView zoomScale="85" zoomScaleNormal="85" workbookViewId="0">
      <pane ySplit="2" topLeftCell="A449" activePane="bottomLeft" state="frozen"/>
      <selection pane="bottomLeft" activeCell="G477" sqref="G477"/>
    </sheetView>
  </sheetViews>
  <sheetFormatPr defaultRowHeight="16.5" x14ac:dyDescent="0.15"/>
  <cols>
    <col min="1" max="1" width="9" style="23"/>
    <col min="2" max="2" width="9.5" style="23" bestFit="1" customWidth="1"/>
    <col min="3" max="5" width="9.5" style="23" customWidth="1"/>
    <col min="6" max="6" width="7.875" style="23" bestFit="1" customWidth="1"/>
    <col min="7" max="7" width="140.25" style="21" bestFit="1" customWidth="1"/>
    <col min="8" max="8" width="45.625" style="23" bestFit="1" customWidth="1"/>
    <col min="9" max="9" width="22" style="23" customWidth="1"/>
    <col min="10" max="10" width="31" style="23" customWidth="1"/>
    <col min="11" max="11" width="11.5" style="23" customWidth="1"/>
    <col min="12" max="12" width="10" style="23" customWidth="1"/>
    <col min="13" max="13" width="27.5" style="23" customWidth="1"/>
    <col min="14" max="14" width="19.375" style="23" customWidth="1"/>
    <col min="15" max="15" width="9" style="23" customWidth="1"/>
    <col min="16" max="16" width="9.875" style="23" customWidth="1"/>
    <col min="17" max="17" width="8.125" style="23" customWidth="1"/>
    <col min="18" max="20" width="9.5" style="23" customWidth="1"/>
  </cols>
  <sheetData>
    <row r="1" spans="1:20" x14ac:dyDescent="0.15">
      <c r="A1" s="20" t="s">
        <v>263</v>
      </c>
      <c r="B1" s="20" t="s">
        <v>655</v>
      </c>
      <c r="C1" s="20" t="s">
        <v>657</v>
      </c>
      <c r="D1" s="20" t="s">
        <v>658</v>
      </c>
      <c r="E1" s="20" t="s">
        <v>659</v>
      </c>
      <c r="F1" s="20" t="s">
        <v>660</v>
      </c>
      <c r="G1" s="20" t="s">
        <v>686</v>
      </c>
      <c r="H1" s="20" t="s">
        <v>665</v>
      </c>
      <c r="I1" s="20" t="s">
        <v>666</v>
      </c>
      <c r="J1" s="20" t="s">
        <v>667</v>
      </c>
      <c r="K1" s="20" t="s">
        <v>668</v>
      </c>
      <c r="L1" s="20" t="s">
        <v>669</v>
      </c>
      <c r="M1" s="20" t="s">
        <v>670</v>
      </c>
      <c r="N1" s="20" t="s">
        <v>671</v>
      </c>
      <c r="O1" s="20" t="s">
        <v>672</v>
      </c>
      <c r="P1" s="20" t="s">
        <v>673</v>
      </c>
      <c r="Q1" s="20" t="s">
        <v>674</v>
      </c>
      <c r="R1" s="20"/>
      <c r="S1" s="20"/>
      <c r="T1" s="20"/>
    </row>
    <row r="2" spans="1:20" x14ac:dyDescent="0.15">
      <c r="A2" s="20" t="s">
        <v>264</v>
      </c>
      <c r="B2" s="20" t="s">
        <v>656</v>
      </c>
      <c r="C2" s="20" t="s">
        <v>661</v>
      </c>
      <c r="D2" s="20" t="s">
        <v>662</v>
      </c>
      <c r="E2" s="20" t="s">
        <v>663</v>
      </c>
      <c r="F2" s="20" t="s">
        <v>664</v>
      </c>
      <c r="G2" s="20" t="s">
        <v>265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15">
      <c r="A3" s="4" t="s">
        <v>249</v>
      </c>
      <c r="B3" s="4">
        <v>13990001</v>
      </c>
      <c r="C3" s="4"/>
      <c r="D3" s="4"/>
      <c r="E3" s="4"/>
      <c r="F3" s="4"/>
      <c r="G3" s="4" t="str">
        <f>"攻击+"&amp;'skill.talent(结算)'!R3</f>
        <v>攻击+180</v>
      </c>
      <c r="H3" s="4" t="str">
        <f>_xlfn.IFNA(INDEX(buff!$C:$C,MATCH(描述!B3,buff!$A:$A,0)),"")</f>
        <v>破坏提升攻击</v>
      </c>
      <c r="I3" s="4" t="str">
        <f>_xlfn.IFNA(INDEX(buff!$C:$C,MATCH(描述!C3,buff!$A:$A,0)),"")</f>
        <v/>
      </c>
      <c r="J3" s="4" t="str">
        <f>_xlfn.IFNA(INDEX(buff!$C:$C,MATCH(描述!D3,buff!$A:$A,0)),"")</f>
        <v/>
      </c>
      <c r="K3" s="4" t="str">
        <f>_xlfn.IFNA(INDEX(buff!$C:$C,MATCH(描述!E3,buff!$A:$A,0)),"")</f>
        <v/>
      </c>
      <c r="L3" s="4" t="str">
        <f>_xlfn.IFNA(INDEX(buff!$C:$C,MATCH(描述!F3,buff!$A:$A,0)),"")</f>
        <v/>
      </c>
      <c r="M3" s="4">
        <f>_xlfn.IFNA(INDEX(buff!$O:$O,MATCH(B3,buff!$A:$A,0)),"")</f>
        <v>15990001</v>
      </c>
      <c r="N3" s="4" t="str">
        <f>_xlfn.IFNA(INDEX(buff!$O:$O,MATCH(C3,buff!$A:$A,0)),"")</f>
        <v/>
      </c>
      <c r="O3" s="4" t="str">
        <f>_xlfn.IFNA(INDEX(buff!$O:$O,MATCH(D3,buff!$A:$A,0)),"")</f>
        <v/>
      </c>
      <c r="P3" s="4" t="str">
        <f>_xlfn.IFNA(INDEX(buff!$O:$O,MATCH(E3,buff!$A:$A,0)),"")</f>
        <v/>
      </c>
      <c r="Q3" s="4"/>
      <c r="R3" s="4"/>
      <c r="S3" s="4"/>
      <c r="T3" s="4"/>
    </row>
    <row r="4" spans="1:20" x14ac:dyDescent="0.15">
      <c r="A4" s="4" t="s">
        <v>250</v>
      </c>
      <c r="B4" s="4">
        <v>13990001</v>
      </c>
      <c r="C4" s="4"/>
      <c r="D4" s="4"/>
      <c r="E4" s="4"/>
      <c r="F4" s="4"/>
      <c r="G4" s="4" t="str">
        <f>"攻击+"&amp;'skill.talent(结算)'!R4</f>
        <v>攻击+260</v>
      </c>
      <c r="H4" s="4" t="str">
        <f>_xlfn.IFNA(INDEX(buff!$C:$C,MATCH(描述!B4,buff!$A:$A,0)),"")</f>
        <v>破坏提升攻击</v>
      </c>
      <c r="I4" s="4" t="str">
        <f>_xlfn.IFNA(INDEX(buff!$C:$C,MATCH(描述!C4,buff!$A:$A,0)),"")</f>
        <v/>
      </c>
      <c r="J4" s="4" t="str">
        <f>_xlfn.IFNA(INDEX(buff!$C:$C,MATCH(描述!D4,buff!$A:$A,0)),"")</f>
        <v/>
      </c>
      <c r="K4" s="4" t="str">
        <f>_xlfn.IFNA(INDEX(buff!$C:$C,MATCH(描述!E4,buff!$A:$A,0)),"")</f>
        <v/>
      </c>
      <c r="L4" s="4" t="str">
        <f>_xlfn.IFNA(INDEX(buff!$C:$C,MATCH(描述!F4,buff!$A:$A,0)),"")</f>
        <v/>
      </c>
      <c r="M4" s="4">
        <f>_xlfn.IFNA(INDEX(buff!$O:$O,MATCH(B4,buff!$A:$A,0)),"")</f>
        <v>15990001</v>
      </c>
      <c r="N4" s="4" t="str">
        <f>_xlfn.IFNA(INDEX(buff!$O:$O,MATCH(C4,buff!$A:$A,0)),"")</f>
        <v/>
      </c>
      <c r="O4" s="4" t="str">
        <f>_xlfn.IFNA(INDEX(buff!$O:$O,MATCH(D4,buff!$A:$A,0)),"")</f>
        <v/>
      </c>
      <c r="P4" s="4" t="str">
        <f>_xlfn.IFNA(INDEX(buff!$O:$O,MATCH(E4,buff!$A:$A,0)),"")</f>
        <v/>
      </c>
      <c r="Q4" s="4"/>
      <c r="R4" s="4"/>
      <c r="S4" s="4"/>
      <c r="T4" s="4"/>
    </row>
    <row r="5" spans="1:20" x14ac:dyDescent="0.15">
      <c r="A5" s="4" t="s">
        <v>251</v>
      </c>
      <c r="B5" s="4">
        <v>13990001</v>
      </c>
      <c r="C5" s="4"/>
      <c r="D5" s="4"/>
      <c r="E5" s="4"/>
      <c r="F5" s="4"/>
      <c r="G5" s="4" t="str">
        <f>"攻击+"&amp;'skill.talent(结算)'!R5</f>
        <v>攻击+320</v>
      </c>
      <c r="H5" s="4" t="str">
        <f>_xlfn.IFNA(INDEX(buff!$C:$C,MATCH(描述!B5,buff!$A:$A,0)),"")</f>
        <v>破坏提升攻击</v>
      </c>
      <c r="I5" s="4" t="str">
        <f>_xlfn.IFNA(INDEX(buff!$C:$C,MATCH(描述!C5,buff!$A:$A,0)),"")</f>
        <v/>
      </c>
      <c r="J5" s="4" t="str">
        <f>_xlfn.IFNA(INDEX(buff!$C:$C,MATCH(描述!D5,buff!$A:$A,0)),"")</f>
        <v/>
      </c>
      <c r="K5" s="4" t="str">
        <f>_xlfn.IFNA(INDEX(buff!$C:$C,MATCH(描述!E5,buff!$A:$A,0)),"")</f>
        <v/>
      </c>
      <c r="L5" s="4" t="str">
        <f>_xlfn.IFNA(INDEX(buff!$C:$C,MATCH(描述!F5,buff!$A:$A,0)),"")</f>
        <v/>
      </c>
      <c r="M5" s="4">
        <f>_xlfn.IFNA(INDEX(buff!$O:$O,MATCH(B5,buff!$A:$A,0)),"")</f>
        <v>15990001</v>
      </c>
      <c r="N5" s="4" t="str">
        <f>_xlfn.IFNA(INDEX(buff!$O:$O,MATCH(C5,buff!$A:$A,0)),"")</f>
        <v/>
      </c>
      <c r="O5" s="4" t="str">
        <f>_xlfn.IFNA(INDEX(buff!$O:$O,MATCH(D5,buff!$A:$A,0)),"")</f>
        <v/>
      </c>
      <c r="P5" s="4" t="str">
        <f>_xlfn.IFNA(INDEX(buff!$O:$O,MATCH(E5,buff!$A:$A,0)),"")</f>
        <v/>
      </c>
      <c r="Q5" s="4"/>
      <c r="R5" s="4"/>
      <c r="S5" s="4"/>
      <c r="T5" s="4"/>
    </row>
    <row r="6" spans="1:20" x14ac:dyDescent="0.15">
      <c r="A6" s="4" t="s">
        <v>252</v>
      </c>
      <c r="B6" s="4">
        <v>13990001</v>
      </c>
      <c r="C6" s="4"/>
      <c r="D6" s="4"/>
      <c r="E6" s="4"/>
      <c r="F6" s="4"/>
      <c r="G6" s="4" t="str">
        <f>"攻击+"&amp;'skill.talent(结算)'!R6</f>
        <v>攻击+400</v>
      </c>
      <c r="H6" s="4" t="str">
        <f>_xlfn.IFNA(INDEX(buff!$C:$C,MATCH(描述!B6,buff!$A:$A,0)),"")</f>
        <v>破坏提升攻击</v>
      </c>
      <c r="I6" s="4" t="str">
        <f>_xlfn.IFNA(INDEX(buff!$C:$C,MATCH(描述!C6,buff!$A:$A,0)),"")</f>
        <v/>
      </c>
      <c r="J6" s="4" t="str">
        <f>_xlfn.IFNA(INDEX(buff!$C:$C,MATCH(描述!D6,buff!$A:$A,0)),"")</f>
        <v/>
      </c>
      <c r="K6" s="4" t="str">
        <f>_xlfn.IFNA(INDEX(buff!$C:$C,MATCH(描述!E6,buff!$A:$A,0)),"")</f>
        <v/>
      </c>
      <c r="L6" s="4" t="str">
        <f>_xlfn.IFNA(INDEX(buff!$C:$C,MATCH(描述!F6,buff!$A:$A,0)),"")</f>
        <v/>
      </c>
      <c r="M6" s="4">
        <f>_xlfn.IFNA(INDEX(buff!$O:$O,MATCH(B6,buff!$A:$A,0)),"")</f>
        <v>15990001</v>
      </c>
      <c r="N6" s="4" t="str">
        <f>_xlfn.IFNA(INDEX(buff!$O:$O,MATCH(C6,buff!$A:$A,0)),"")</f>
        <v/>
      </c>
      <c r="O6" s="4" t="str">
        <f>_xlfn.IFNA(INDEX(buff!$O:$O,MATCH(D6,buff!$A:$A,0)),"")</f>
        <v/>
      </c>
      <c r="P6" s="4" t="str">
        <f>_xlfn.IFNA(INDEX(buff!$O:$O,MATCH(E6,buff!$A:$A,0)),"")</f>
        <v/>
      </c>
      <c r="Q6" s="4"/>
      <c r="R6" s="4"/>
      <c r="S6" s="4"/>
      <c r="T6" s="4"/>
    </row>
    <row r="7" spans="1:20" x14ac:dyDescent="0.15">
      <c r="A7" s="4" t="s">
        <v>253</v>
      </c>
      <c r="B7" s="4">
        <v>13990001</v>
      </c>
      <c r="C7" s="4"/>
      <c r="D7" s="4"/>
      <c r="E7" s="4"/>
      <c r="F7" s="4"/>
      <c r="G7" s="4" t="str">
        <f>"攻击+"&amp;'skill.talent(结算)'!R7</f>
        <v>攻击+480</v>
      </c>
      <c r="H7" s="4" t="str">
        <f>_xlfn.IFNA(INDEX(buff!$C:$C,MATCH(描述!B7,buff!$A:$A,0)),"")</f>
        <v>破坏提升攻击</v>
      </c>
      <c r="I7" s="4" t="str">
        <f>_xlfn.IFNA(INDEX(buff!$C:$C,MATCH(描述!C7,buff!$A:$A,0)),"")</f>
        <v/>
      </c>
      <c r="J7" s="4" t="str">
        <f>_xlfn.IFNA(INDEX(buff!$C:$C,MATCH(描述!D7,buff!$A:$A,0)),"")</f>
        <v/>
      </c>
      <c r="K7" s="4" t="str">
        <f>_xlfn.IFNA(INDEX(buff!$C:$C,MATCH(描述!E7,buff!$A:$A,0)),"")</f>
        <v/>
      </c>
      <c r="L7" s="4" t="str">
        <f>_xlfn.IFNA(INDEX(buff!$C:$C,MATCH(描述!F7,buff!$A:$A,0)),"")</f>
        <v/>
      </c>
      <c r="M7" s="4">
        <f>_xlfn.IFNA(INDEX(buff!$O:$O,MATCH(B7,buff!$A:$A,0)),"")</f>
        <v>15990001</v>
      </c>
      <c r="N7" s="4" t="str">
        <f>_xlfn.IFNA(INDEX(buff!$O:$O,MATCH(C7,buff!$A:$A,0)),"")</f>
        <v/>
      </c>
      <c r="O7" s="4" t="str">
        <f>_xlfn.IFNA(INDEX(buff!$O:$O,MATCH(D7,buff!$A:$A,0)),"")</f>
        <v/>
      </c>
      <c r="P7" s="4" t="str">
        <f>_xlfn.IFNA(INDEX(buff!$O:$O,MATCH(E7,buff!$A:$A,0)),"")</f>
        <v/>
      </c>
      <c r="Q7" s="4"/>
      <c r="R7" s="4"/>
      <c r="S7" s="4"/>
      <c r="T7" s="4"/>
    </row>
    <row r="8" spans="1:20" x14ac:dyDescent="0.15">
      <c r="A8" s="4" t="s">
        <v>254</v>
      </c>
      <c r="B8" s="4">
        <v>13990001</v>
      </c>
      <c r="C8" s="4"/>
      <c r="D8" s="4"/>
      <c r="E8" s="4"/>
      <c r="F8" s="4"/>
      <c r="G8" s="4" t="str">
        <f>"攻击+"&amp;'skill.talent(结算)'!R8</f>
        <v>攻击+540</v>
      </c>
      <c r="H8" s="4" t="str">
        <f>_xlfn.IFNA(INDEX(buff!$C:$C,MATCH(描述!B8,buff!$A:$A,0)),"")</f>
        <v>破坏提升攻击</v>
      </c>
      <c r="I8" s="4" t="str">
        <f>_xlfn.IFNA(INDEX(buff!$C:$C,MATCH(描述!C8,buff!$A:$A,0)),"")</f>
        <v/>
      </c>
      <c r="J8" s="4" t="str">
        <f>_xlfn.IFNA(INDEX(buff!$C:$C,MATCH(描述!D8,buff!$A:$A,0)),"")</f>
        <v/>
      </c>
      <c r="K8" s="4" t="str">
        <f>_xlfn.IFNA(INDEX(buff!$C:$C,MATCH(描述!E8,buff!$A:$A,0)),"")</f>
        <v/>
      </c>
      <c r="L8" s="4" t="str">
        <f>_xlfn.IFNA(INDEX(buff!$C:$C,MATCH(描述!F8,buff!$A:$A,0)),"")</f>
        <v/>
      </c>
      <c r="M8" s="4">
        <f>_xlfn.IFNA(INDEX(buff!$O:$O,MATCH(B8,buff!$A:$A,0)),"")</f>
        <v>15990001</v>
      </c>
      <c r="N8" s="4" t="str">
        <f>_xlfn.IFNA(INDEX(buff!$O:$O,MATCH(C8,buff!$A:$A,0)),"")</f>
        <v/>
      </c>
      <c r="O8" s="4" t="str">
        <f>_xlfn.IFNA(INDEX(buff!$O:$O,MATCH(D8,buff!$A:$A,0)),"")</f>
        <v/>
      </c>
      <c r="P8" s="4" t="str">
        <f>_xlfn.IFNA(INDEX(buff!$O:$O,MATCH(E8,buff!$A:$A,0)),"")</f>
        <v/>
      </c>
      <c r="Q8" s="4"/>
      <c r="R8" s="4"/>
      <c r="S8" s="4"/>
      <c r="T8" s="4"/>
    </row>
    <row r="9" spans="1:20" x14ac:dyDescent="0.15">
      <c r="A9" s="4" t="s">
        <v>255</v>
      </c>
      <c r="B9" s="4">
        <v>13990001</v>
      </c>
      <c r="C9" s="4"/>
      <c r="D9" s="4"/>
      <c r="E9" s="4"/>
      <c r="F9" s="4"/>
      <c r="G9" s="4" t="str">
        <f>"攻击+"&amp;'skill.talent(结算)'!R9</f>
        <v>攻击+620</v>
      </c>
      <c r="H9" s="4" t="str">
        <f>_xlfn.IFNA(INDEX(buff!$C:$C,MATCH(描述!B9,buff!$A:$A,0)),"")</f>
        <v>破坏提升攻击</v>
      </c>
      <c r="I9" s="4" t="str">
        <f>_xlfn.IFNA(INDEX(buff!$C:$C,MATCH(描述!C9,buff!$A:$A,0)),"")</f>
        <v/>
      </c>
      <c r="J9" s="4" t="str">
        <f>_xlfn.IFNA(INDEX(buff!$C:$C,MATCH(描述!D9,buff!$A:$A,0)),"")</f>
        <v/>
      </c>
      <c r="K9" s="4" t="str">
        <f>_xlfn.IFNA(INDEX(buff!$C:$C,MATCH(描述!E9,buff!$A:$A,0)),"")</f>
        <v/>
      </c>
      <c r="L9" s="4" t="str">
        <f>_xlfn.IFNA(INDEX(buff!$C:$C,MATCH(描述!F9,buff!$A:$A,0)),"")</f>
        <v/>
      </c>
      <c r="M9" s="4">
        <f>_xlfn.IFNA(INDEX(buff!$O:$O,MATCH(B9,buff!$A:$A,0)),"")</f>
        <v>15990001</v>
      </c>
      <c r="N9" s="4" t="str">
        <f>_xlfn.IFNA(INDEX(buff!$O:$O,MATCH(C9,buff!$A:$A,0)),"")</f>
        <v/>
      </c>
      <c r="O9" s="4" t="str">
        <f>_xlfn.IFNA(INDEX(buff!$O:$O,MATCH(D9,buff!$A:$A,0)),"")</f>
        <v/>
      </c>
      <c r="P9" s="4" t="str">
        <f>_xlfn.IFNA(INDEX(buff!$O:$O,MATCH(E9,buff!$A:$A,0)),"")</f>
        <v/>
      </c>
      <c r="Q9" s="4"/>
      <c r="R9" s="4"/>
      <c r="S9" s="4"/>
      <c r="T9" s="4"/>
    </row>
    <row r="10" spans="1:20" x14ac:dyDescent="0.15">
      <c r="A10" s="4" t="s">
        <v>256</v>
      </c>
      <c r="B10" s="4">
        <v>13990002</v>
      </c>
      <c r="C10" s="4"/>
      <c r="D10" s="4"/>
      <c r="E10" s="4"/>
      <c r="F10" s="4"/>
      <c r="G10" s="4" t="str">
        <f>"物理防御+"&amp;'skill.talent(结算)'!R10</f>
        <v>物理防御+100</v>
      </c>
      <c r="H10" s="4" t="str">
        <f>_xlfn.IFNA(INDEX(buff!$C:$C,MATCH(描述!B10,buff!$A:$A,0)),"")</f>
        <v>坚韧提升物防</v>
      </c>
      <c r="I10" s="4" t="str">
        <f>_xlfn.IFNA(INDEX(buff!$C:$C,MATCH(描述!C10,buff!$A:$A,0)),"")</f>
        <v/>
      </c>
      <c r="J10" s="4" t="str">
        <f>_xlfn.IFNA(INDEX(buff!$C:$C,MATCH(描述!D10,buff!$A:$A,0)),"")</f>
        <v/>
      </c>
      <c r="K10" s="4" t="str">
        <f>_xlfn.IFNA(INDEX(buff!$C:$C,MATCH(描述!E10,buff!$A:$A,0)),"")</f>
        <v/>
      </c>
      <c r="L10" s="4" t="str">
        <f>_xlfn.IFNA(INDEX(buff!$C:$C,MATCH(描述!F10,buff!$A:$A,0)),"")</f>
        <v/>
      </c>
      <c r="M10" s="4">
        <f>_xlfn.IFNA(INDEX(buff!$O:$O,MATCH(B10,buff!$A:$A,0)),"")</f>
        <v>15990002</v>
      </c>
      <c r="N10" s="4" t="str">
        <f>_xlfn.IFNA(INDEX(buff!$O:$O,MATCH(C10,buff!$A:$A,0)),"")</f>
        <v/>
      </c>
      <c r="O10" s="4" t="str">
        <f>_xlfn.IFNA(INDEX(buff!$O:$O,MATCH(D10,buff!$A:$A,0)),"")</f>
        <v/>
      </c>
      <c r="P10" s="4" t="str">
        <f>_xlfn.IFNA(INDEX(buff!$O:$O,MATCH(E10,buff!$A:$A,0)),"")</f>
        <v/>
      </c>
      <c r="Q10" s="4"/>
      <c r="R10" s="4"/>
      <c r="S10" s="4"/>
      <c r="T10" s="4"/>
    </row>
    <row r="11" spans="1:20" x14ac:dyDescent="0.15">
      <c r="A11" s="4" t="s">
        <v>257</v>
      </c>
      <c r="B11" s="4">
        <v>13990002</v>
      </c>
      <c r="C11" s="4"/>
      <c r="D11" s="4"/>
      <c r="E11" s="4"/>
      <c r="F11" s="4"/>
      <c r="G11" s="4" t="str">
        <f>"物理防御+"&amp;'skill.talent(结算)'!R11</f>
        <v>物理防御+140</v>
      </c>
      <c r="H11" s="4" t="str">
        <f>_xlfn.IFNA(INDEX(buff!$C:$C,MATCH(描述!B11,buff!$A:$A,0)),"")</f>
        <v>坚韧提升物防</v>
      </c>
      <c r="I11" s="4" t="str">
        <f>_xlfn.IFNA(INDEX(buff!$C:$C,MATCH(描述!C11,buff!$A:$A,0)),"")</f>
        <v/>
      </c>
      <c r="J11" s="4" t="str">
        <f>_xlfn.IFNA(INDEX(buff!$C:$C,MATCH(描述!D11,buff!$A:$A,0)),"")</f>
        <v/>
      </c>
      <c r="K11" s="4" t="str">
        <f>_xlfn.IFNA(INDEX(buff!$C:$C,MATCH(描述!E11,buff!$A:$A,0)),"")</f>
        <v/>
      </c>
      <c r="L11" s="4" t="str">
        <f>_xlfn.IFNA(INDEX(buff!$C:$C,MATCH(描述!F11,buff!$A:$A,0)),"")</f>
        <v/>
      </c>
      <c r="M11" s="4">
        <f>_xlfn.IFNA(INDEX(buff!$O:$O,MATCH(B11,buff!$A:$A,0)),"")</f>
        <v>15990002</v>
      </c>
      <c r="N11" s="4" t="str">
        <f>_xlfn.IFNA(INDEX(buff!$O:$O,MATCH(C11,buff!$A:$A,0)),"")</f>
        <v/>
      </c>
      <c r="O11" s="4" t="str">
        <f>_xlfn.IFNA(INDEX(buff!$O:$O,MATCH(D11,buff!$A:$A,0)),"")</f>
        <v/>
      </c>
      <c r="P11" s="4" t="str">
        <f>_xlfn.IFNA(INDEX(buff!$O:$O,MATCH(E11,buff!$A:$A,0)),"")</f>
        <v/>
      </c>
      <c r="Q11" s="4"/>
      <c r="R11" s="4"/>
      <c r="S11" s="4"/>
      <c r="T11" s="4"/>
    </row>
    <row r="12" spans="1:20" x14ac:dyDescent="0.15">
      <c r="A12" s="4" t="s">
        <v>258</v>
      </c>
      <c r="B12" s="4">
        <v>13990002</v>
      </c>
      <c r="C12" s="4"/>
      <c r="D12" s="4"/>
      <c r="E12" s="4"/>
      <c r="F12" s="4"/>
      <c r="G12" s="4" t="str">
        <f>"物理防御+"&amp;'skill.talent(结算)'!R12</f>
        <v>物理防御+160</v>
      </c>
      <c r="H12" s="4" t="str">
        <f>_xlfn.IFNA(INDEX(buff!$C:$C,MATCH(描述!B12,buff!$A:$A,0)),"")</f>
        <v>坚韧提升物防</v>
      </c>
      <c r="I12" s="4" t="str">
        <f>_xlfn.IFNA(INDEX(buff!$C:$C,MATCH(描述!C12,buff!$A:$A,0)),"")</f>
        <v/>
      </c>
      <c r="J12" s="4" t="str">
        <f>_xlfn.IFNA(INDEX(buff!$C:$C,MATCH(描述!D12,buff!$A:$A,0)),"")</f>
        <v/>
      </c>
      <c r="K12" s="4" t="str">
        <f>_xlfn.IFNA(INDEX(buff!$C:$C,MATCH(描述!E12,buff!$A:$A,0)),"")</f>
        <v/>
      </c>
      <c r="L12" s="4" t="str">
        <f>_xlfn.IFNA(INDEX(buff!$C:$C,MATCH(描述!F12,buff!$A:$A,0)),"")</f>
        <v/>
      </c>
      <c r="M12" s="4">
        <f>_xlfn.IFNA(INDEX(buff!$O:$O,MATCH(B12,buff!$A:$A,0)),"")</f>
        <v>15990002</v>
      </c>
      <c r="N12" s="4" t="str">
        <f>_xlfn.IFNA(INDEX(buff!$O:$O,MATCH(C12,buff!$A:$A,0)),"")</f>
        <v/>
      </c>
      <c r="O12" s="4" t="str">
        <f>_xlfn.IFNA(INDEX(buff!$O:$O,MATCH(D12,buff!$A:$A,0)),"")</f>
        <v/>
      </c>
      <c r="P12" s="4" t="str">
        <f>_xlfn.IFNA(INDEX(buff!$O:$O,MATCH(E12,buff!$A:$A,0)),"")</f>
        <v/>
      </c>
      <c r="Q12" s="4"/>
      <c r="R12" s="4"/>
      <c r="S12" s="4"/>
      <c r="T12" s="4"/>
    </row>
    <row r="13" spans="1:20" x14ac:dyDescent="0.15">
      <c r="A13" s="4" t="s">
        <v>259</v>
      </c>
      <c r="B13" s="4">
        <v>13990002</v>
      </c>
      <c r="C13" s="4"/>
      <c r="D13" s="4"/>
      <c r="E13" s="4"/>
      <c r="F13" s="4"/>
      <c r="G13" s="4" t="str">
        <f>"物理防御+"&amp;'skill.talent(结算)'!R13</f>
        <v>物理防御+200</v>
      </c>
      <c r="H13" s="4" t="str">
        <f>_xlfn.IFNA(INDEX(buff!$C:$C,MATCH(描述!B13,buff!$A:$A,0)),"")</f>
        <v>坚韧提升物防</v>
      </c>
      <c r="I13" s="4" t="str">
        <f>_xlfn.IFNA(INDEX(buff!$C:$C,MATCH(描述!C13,buff!$A:$A,0)),"")</f>
        <v/>
      </c>
      <c r="J13" s="4" t="str">
        <f>_xlfn.IFNA(INDEX(buff!$C:$C,MATCH(描述!D13,buff!$A:$A,0)),"")</f>
        <v/>
      </c>
      <c r="K13" s="4" t="str">
        <f>_xlfn.IFNA(INDEX(buff!$C:$C,MATCH(描述!E13,buff!$A:$A,0)),"")</f>
        <v/>
      </c>
      <c r="L13" s="4" t="str">
        <f>_xlfn.IFNA(INDEX(buff!$C:$C,MATCH(描述!F13,buff!$A:$A,0)),"")</f>
        <v/>
      </c>
      <c r="M13" s="4">
        <f>_xlfn.IFNA(INDEX(buff!$O:$O,MATCH(B13,buff!$A:$A,0)),"")</f>
        <v>15990002</v>
      </c>
      <c r="N13" s="4" t="str">
        <f>_xlfn.IFNA(INDEX(buff!$O:$O,MATCH(C13,buff!$A:$A,0)),"")</f>
        <v/>
      </c>
      <c r="O13" s="4" t="str">
        <f>_xlfn.IFNA(INDEX(buff!$O:$O,MATCH(D13,buff!$A:$A,0)),"")</f>
        <v/>
      </c>
      <c r="P13" s="4" t="str">
        <f>_xlfn.IFNA(INDEX(buff!$O:$O,MATCH(E13,buff!$A:$A,0)),"")</f>
        <v/>
      </c>
      <c r="Q13" s="4"/>
      <c r="R13" s="4"/>
      <c r="S13" s="4"/>
      <c r="T13" s="4"/>
    </row>
    <row r="14" spans="1:20" x14ac:dyDescent="0.15">
      <c r="A14" s="4" t="s">
        <v>260</v>
      </c>
      <c r="B14" s="4">
        <v>13990002</v>
      </c>
      <c r="C14" s="4"/>
      <c r="D14" s="4"/>
      <c r="E14" s="4"/>
      <c r="F14" s="4"/>
      <c r="G14" s="4" t="str">
        <f>"物理防御+"&amp;'skill.talent(结算)'!R14</f>
        <v>物理防御+240</v>
      </c>
      <c r="H14" s="4" t="str">
        <f>_xlfn.IFNA(INDEX(buff!$C:$C,MATCH(描述!B14,buff!$A:$A,0)),"")</f>
        <v>坚韧提升物防</v>
      </c>
      <c r="I14" s="4" t="str">
        <f>_xlfn.IFNA(INDEX(buff!$C:$C,MATCH(描述!C14,buff!$A:$A,0)),"")</f>
        <v/>
      </c>
      <c r="J14" s="4" t="str">
        <f>_xlfn.IFNA(INDEX(buff!$C:$C,MATCH(描述!D14,buff!$A:$A,0)),"")</f>
        <v/>
      </c>
      <c r="K14" s="4" t="str">
        <f>_xlfn.IFNA(INDEX(buff!$C:$C,MATCH(描述!E14,buff!$A:$A,0)),"")</f>
        <v/>
      </c>
      <c r="L14" s="4" t="str">
        <f>_xlfn.IFNA(INDEX(buff!$C:$C,MATCH(描述!F14,buff!$A:$A,0)),"")</f>
        <v/>
      </c>
      <c r="M14" s="4">
        <f>_xlfn.IFNA(INDEX(buff!$O:$O,MATCH(B14,buff!$A:$A,0)),"")</f>
        <v>15990002</v>
      </c>
      <c r="N14" s="4" t="str">
        <f>_xlfn.IFNA(INDEX(buff!$O:$O,MATCH(C14,buff!$A:$A,0)),"")</f>
        <v/>
      </c>
      <c r="O14" s="4" t="str">
        <f>_xlfn.IFNA(INDEX(buff!$O:$O,MATCH(D14,buff!$A:$A,0)),"")</f>
        <v/>
      </c>
      <c r="P14" s="4" t="str">
        <f>_xlfn.IFNA(INDEX(buff!$O:$O,MATCH(E14,buff!$A:$A,0)),"")</f>
        <v/>
      </c>
      <c r="Q14" s="4"/>
      <c r="R14" s="4"/>
      <c r="S14" s="4"/>
      <c r="T14" s="4"/>
    </row>
    <row r="15" spans="1:20" x14ac:dyDescent="0.15">
      <c r="A15" s="4" t="s">
        <v>261</v>
      </c>
      <c r="B15" s="4">
        <v>13990002</v>
      </c>
      <c r="C15" s="4"/>
      <c r="D15" s="4"/>
      <c r="E15" s="4"/>
      <c r="F15" s="4"/>
      <c r="G15" s="4" t="str">
        <f>"物理防御+"&amp;'skill.talent(结算)'!R15</f>
        <v>物理防御+280</v>
      </c>
      <c r="H15" s="4" t="str">
        <f>_xlfn.IFNA(INDEX(buff!$C:$C,MATCH(描述!B15,buff!$A:$A,0)),"")</f>
        <v>坚韧提升物防</v>
      </c>
      <c r="I15" s="4" t="str">
        <f>_xlfn.IFNA(INDEX(buff!$C:$C,MATCH(描述!C15,buff!$A:$A,0)),"")</f>
        <v/>
      </c>
      <c r="J15" s="4" t="str">
        <f>_xlfn.IFNA(INDEX(buff!$C:$C,MATCH(描述!D15,buff!$A:$A,0)),"")</f>
        <v/>
      </c>
      <c r="K15" s="4" t="str">
        <f>_xlfn.IFNA(INDEX(buff!$C:$C,MATCH(描述!E15,buff!$A:$A,0)),"")</f>
        <v/>
      </c>
      <c r="L15" s="4" t="str">
        <f>_xlfn.IFNA(INDEX(buff!$C:$C,MATCH(描述!F15,buff!$A:$A,0)),"")</f>
        <v/>
      </c>
      <c r="M15" s="4">
        <f>_xlfn.IFNA(INDEX(buff!$O:$O,MATCH(B15,buff!$A:$A,0)),"")</f>
        <v>15990002</v>
      </c>
      <c r="N15" s="4" t="str">
        <f>_xlfn.IFNA(INDEX(buff!$O:$O,MATCH(C15,buff!$A:$A,0)),"")</f>
        <v/>
      </c>
      <c r="O15" s="4" t="str">
        <f>_xlfn.IFNA(INDEX(buff!$O:$O,MATCH(D15,buff!$A:$A,0)),"")</f>
        <v/>
      </c>
      <c r="P15" s="4" t="str">
        <f>_xlfn.IFNA(INDEX(buff!$O:$O,MATCH(E15,buff!$A:$A,0)),"")</f>
        <v/>
      </c>
      <c r="Q15" s="4"/>
      <c r="R15" s="4"/>
      <c r="S15" s="4"/>
      <c r="T15" s="4"/>
    </row>
    <row r="16" spans="1:20" x14ac:dyDescent="0.15">
      <c r="A16" s="4" t="s">
        <v>262</v>
      </c>
      <c r="B16" s="4">
        <v>13990002</v>
      </c>
      <c r="C16" s="4"/>
      <c r="D16" s="4"/>
      <c r="E16" s="4"/>
      <c r="F16" s="4"/>
      <c r="G16" s="4" t="str">
        <f>"物理防御+"&amp;'skill.talent(结算)'!R16</f>
        <v>物理防御+320</v>
      </c>
      <c r="H16" s="4" t="str">
        <f>_xlfn.IFNA(INDEX(buff!$C:$C,MATCH(描述!B16,buff!$A:$A,0)),"")</f>
        <v>坚韧提升物防</v>
      </c>
      <c r="I16" s="4" t="str">
        <f>_xlfn.IFNA(INDEX(buff!$C:$C,MATCH(描述!C16,buff!$A:$A,0)),"")</f>
        <v/>
      </c>
      <c r="J16" s="4" t="str">
        <f>_xlfn.IFNA(INDEX(buff!$C:$C,MATCH(描述!D16,buff!$A:$A,0)),"")</f>
        <v/>
      </c>
      <c r="K16" s="4" t="str">
        <f>_xlfn.IFNA(INDEX(buff!$C:$C,MATCH(描述!E16,buff!$A:$A,0)),"")</f>
        <v/>
      </c>
      <c r="L16" s="4" t="str">
        <f>_xlfn.IFNA(INDEX(buff!$C:$C,MATCH(描述!F16,buff!$A:$A,0)),"")</f>
        <v/>
      </c>
      <c r="M16" s="4">
        <f>_xlfn.IFNA(INDEX(buff!$O:$O,MATCH(B16,buff!$A:$A,0)),"")</f>
        <v>15990002</v>
      </c>
      <c r="N16" s="4" t="str">
        <f>_xlfn.IFNA(INDEX(buff!$O:$O,MATCH(C16,buff!$A:$A,0)),"")</f>
        <v/>
      </c>
      <c r="O16" s="4" t="str">
        <f>_xlfn.IFNA(INDEX(buff!$O:$O,MATCH(D16,buff!$A:$A,0)),"")</f>
        <v/>
      </c>
      <c r="P16" s="4" t="str">
        <f>_xlfn.IFNA(INDEX(buff!$O:$O,MATCH(E16,buff!$A:$A,0)),"")</f>
        <v/>
      </c>
      <c r="Q16" s="4"/>
      <c r="R16" s="4"/>
      <c r="S16" s="4"/>
      <c r="T16" s="4"/>
    </row>
    <row r="17" spans="1:20" x14ac:dyDescent="0.15">
      <c r="A17" s="4" t="s">
        <v>266</v>
      </c>
      <c r="B17" s="4">
        <v>13990003</v>
      </c>
      <c r="C17" s="4"/>
      <c r="D17" s="4"/>
      <c r="E17" s="4"/>
      <c r="F17" s="4"/>
      <c r="G17" s="4" t="str">
        <f xml:space="preserve"> "魔法防御+"&amp;'skill.talent(结算)'!R17</f>
        <v>魔法防御+100</v>
      </c>
      <c r="H17" s="4" t="str">
        <f>_xlfn.IFNA(INDEX(buff!$C:$C,MATCH(描述!B17,buff!$A:$A,0)),"")</f>
        <v>屏障提升魔防</v>
      </c>
      <c r="I17" s="4" t="str">
        <f>_xlfn.IFNA(INDEX(buff!$C:$C,MATCH(描述!C17,buff!$A:$A,0)),"")</f>
        <v/>
      </c>
      <c r="J17" s="4" t="str">
        <f>_xlfn.IFNA(INDEX(buff!$C:$C,MATCH(描述!D17,buff!$A:$A,0)),"")</f>
        <v/>
      </c>
      <c r="K17" s="4" t="str">
        <f>_xlfn.IFNA(INDEX(buff!$C:$C,MATCH(描述!E17,buff!$A:$A,0)),"")</f>
        <v/>
      </c>
      <c r="L17" s="4" t="str">
        <f>_xlfn.IFNA(INDEX(buff!$C:$C,MATCH(描述!F17,buff!$A:$A,0)),"")</f>
        <v/>
      </c>
      <c r="M17" s="4">
        <f>_xlfn.IFNA(INDEX(buff!$O:$O,MATCH(B17,buff!$A:$A,0)),"")</f>
        <v>15990003</v>
      </c>
      <c r="N17" s="4" t="str">
        <f>_xlfn.IFNA(INDEX(buff!$O:$O,MATCH(C17,buff!$A:$A,0)),"")</f>
        <v/>
      </c>
      <c r="O17" s="4" t="str">
        <f>_xlfn.IFNA(INDEX(buff!$O:$O,MATCH(D17,buff!$A:$A,0)),"")</f>
        <v/>
      </c>
      <c r="P17" s="4" t="str">
        <f>_xlfn.IFNA(INDEX(buff!$O:$O,MATCH(E17,buff!$A:$A,0)),"")</f>
        <v/>
      </c>
      <c r="Q17" s="4"/>
      <c r="R17" s="4"/>
      <c r="S17" s="4"/>
      <c r="T17" s="4"/>
    </row>
    <row r="18" spans="1:20" x14ac:dyDescent="0.15">
      <c r="A18" s="4" t="s">
        <v>267</v>
      </c>
      <c r="B18" s="4">
        <v>13990003</v>
      </c>
      <c r="C18" s="4"/>
      <c r="D18" s="4"/>
      <c r="E18" s="4"/>
      <c r="F18" s="4"/>
      <c r="G18" s="4" t="str">
        <f xml:space="preserve"> "魔法防御+"&amp;'skill.talent(结算)'!R18</f>
        <v>魔法防御+140</v>
      </c>
      <c r="H18" s="4" t="str">
        <f>_xlfn.IFNA(INDEX(buff!$C:$C,MATCH(描述!B18,buff!$A:$A,0)),"")</f>
        <v>屏障提升魔防</v>
      </c>
      <c r="I18" s="4" t="str">
        <f>_xlfn.IFNA(INDEX(buff!$C:$C,MATCH(描述!C18,buff!$A:$A,0)),"")</f>
        <v/>
      </c>
      <c r="J18" s="4" t="str">
        <f>_xlfn.IFNA(INDEX(buff!$C:$C,MATCH(描述!D18,buff!$A:$A,0)),"")</f>
        <v/>
      </c>
      <c r="K18" s="4" t="str">
        <f>_xlfn.IFNA(INDEX(buff!$C:$C,MATCH(描述!E18,buff!$A:$A,0)),"")</f>
        <v/>
      </c>
      <c r="L18" s="4" t="str">
        <f>_xlfn.IFNA(INDEX(buff!$C:$C,MATCH(描述!F18,buff!$A:$A,0)),"")</f>
        <v/>
      </c>
      <c r="M18" s="4">
        <f>_xlfn.IFNA(INDEX(buff!$O:$O,MATCH(B18,buff!$A:$A,0)),"")</f>
        <v>15990003</v>
      </c>
      <c r="N18" s="4" t="str">
        <f>_xlfn.IFNA(INDEX(buff!$O:$O,MATCH(C18,buff!$A:$A,0)),"")</f>
        <v/>
      </c>
      <c r="O18" s="4" t="str">
        <f>_xlfn.IFNA(INDEX(buff!$O:$O,MATCH(D18,buff!$A:$A,0)),"")</f>
        <v/>
      </c>
      <c r="P18" s="4" t="str">
        <f>_xlfn.IFNA(INDEX(buff!$O:$O,MATCH(E18,buff!$A:$A,0)),"")</f>
        <v/>
      </c>
      <c r="Q18" s="4"/>
      <c r="R18" s="4"/>
      <c r="S18" s="4"/>
      <c r="T18" s="4"/>
    </row>
    <row r="19" spans="1:20" x14ac:dyDescent="0.15">
      <c r="A19" s="4" t="s">
        <v>268</v>
      </c>
      <c r="B19" s="4">
        <v>13990003</v>
      </c>
      <c r="C19" s="4"/>
      <c r="D19" s="4"/>
      <c r="E19" s="4"/>
      <c r="F19" s="4"/>
      <c r="G19" s="4" t="str">
        <f xml:space="preserve"> "魔法防御+"&amp;'skill.talent(结算)'!R19</f>
        <v>魔法防御+160</v>
      </c>
      <c r="H19" s="4" t="str">
        <f>_xlfn.IFNA(INDEX(buff!$C:$C,MATCH(描述!B19,buff!$A:$A,0)),"")</f>
        <v>屏障提升魔防</v>
      </c>
      <c r="I19" s="4" t="str">
        <f>_xlfn.IFNA(INDEX(buff!$C:$C,MATCH(描述!C19,buff!$A:$A,0)),"")</f>
        <v/>
      </c>
      <c r="J19" s="4" t="str">
        <f>_xlfn.IFNA(INDEX(buff!$C:$C,MATCH(描述!D19,buff!$A:$A,0)),"")</f>
        <v/>
      </c>
      <c r="K19" s="4" t="str">
        <f>_xlfn.IFNA(INDEX(buff!$C:$C,MATCH(描述!E19,buff!$A:$A,0)),"")</f>
        <v/>
      </c>
      <c r="L19" s="4" t="str">
        <f>_xlfn.IFNA(INDEX(buff!$C:$C,MATCH(描述!F19,buff!$A:$A,0)),"")</f>
        <v/>
      </c>
      <c r="M19" s="4">
        <f>_xlfn.IFNA(INDEX(buff!$O:$O,MATCH(B19,buff!$A:$A,0)),"")</f>
        <v>15990003</v>
      </c>
      <c r="N19" s="4" t="str">
        <f>_xlfn.IFNA(INDEX(buff!$O:$O,MATCH(C19,buff!$A:$A,0)),"")</f>
        <v/>
      </c>
      <c r="O19" s="4" t="str">
        <f>_xlfn.IFNA(INDEX(buff!$O:$O,MATCH(D19,buff!$A:$A,0)),"")</f>
        <v/>
      </c>
      <c r="P19" s="4" t="str">
        <f>_xlfn.IFNA(INDEX(buff!$O:$O,MATCH(E19,buff!$A:$A,0)),"")</f>
        <v/>
      </c>
      <c r="Q19" s="4"/>
      <c r="R19" s="4"/>
      <c r="S19" s="4"/>
      <c r="T19" s="4"/>
    </row>
    <row r="20" spans="1:20" x14ac:dyDescent="0.15">
      <c r="A20" s="4" t="s">
        <v>269</v>
      </c>
      <c r="B20" s="4">
        <v>13990003</v>
      </c>
      <c r="C20" s="4"/>
      <c r="D20" s="4"/>
      <c r="E20" s="4"/>
      <c r="F20" s="4"/>
      <c r="G20" s="4" t="str">
        <f xml:space="preserve"> "魔法防御+"&amp;'skill.talent(结算)'!R20</f>
        <v>魔法防御+200</v>
      </c>
      <c r="H20" s="4" t="str">
        <f>_xlfn.IFNA(INDEX(buff!$C:$C,MATCH(描述!B20,buff!$A:$A,0)),"")</f>
        <v>屏障提升魔防</v>
      </c>
      <c r="I20" s="4" t="str">
        <f>_xlfn.IFNA(INDEX(buff!$C:$C,MATCH(描述!C20,buff!$A:$A,0)),"")</f>
        <v/>
      </c>
      <c r="J20" s="4" t="str">
        <f>_xlfn.IFNA(INDEX(buff!$C:$C,MATCH(描述!D20,buff!$A:$A,0)),"")</f>
        <v/>
      </c>
      <c r="K20" s="4" t="str">
        <f>_xlfn.IFNA(INDEX(buff!$C:$C,MATCH(描述!E20,buff!$A:$A,0)),"")</f>
        <v/>
      </c>
      <c r="L20" s="4" t="str">
        <f>_xlfn.IFNA(INDEX(buff!$C:$C,MATCH(描述!F20,buff!$A:$A,0)),"")</f>
        <v/>
      </c>
      <c r="M20" s="4">
        <f>_xlfn.IFNA(INDEX(buff!$O:$O,MATCH(B20,buff!$A:$A,0)),"")</f>
        <v>15990003</v>
      </c>
      <c r="N20" s="4" t="str">
        <f>_xlfn.IFNA(INDEX(buff!$O:$O,MATCH(C20,buff!$A:$A,0)),"")</f>
        <v/>
      </c>
      <c r="O20" s="4" t="str">
        <f>_xlfn.IFNA(INDEX(buff!$O:$O,MATCH(D20,buff!$A:$A,0)),"")</f>
        <v/>
      </c>
      <c r="P20" s="4" t="str">
        <f>_xlfn.IFNA(INDEX(buff!$O:$O,MATCH(E20,buff!$A:$A,0)),"")</f>
        <v/>
      </c>
      <c r="Q20" s="4"/>
      <c r="R20" s="4"/>
      <c r="S20" s="4"/>
      <c r="T20" s="4"/>
    </row>
    <row r="21" spans="1:20" x14ac:dyDescent="0.15">
      <c r="A21" s="4" t="s">
        <v>270</v>
      </c>
      <c r="B21" s="4">
        <v>13990003</v>
      </c>
      <c r="C21" s="4"/>
      <c r="D21" s="4"/>
      <c r="E21" s="4"/>
      <c r="F21" s="4"/>
      <c r="G21" s="4" t="str">
        <f xml:space="preserve"> "魔法防御+"&amp;'skill.talent(结算)'!R21</f>
        <v>魔法防御+240</v>
      </c>
      <c r="H21" s="4" t="str">
        <f>_xlfn.IFNA(INDEX(buff!$C:$C,MATCH(描述!B21,buff!$A:$A,0)),"")</f>
        <v>屏障提升魔防</v>
      </c>
      <c r="I21" s="4" t="str">
        <f>_xlfn.IFNA(INDEX(buff!$C:$C,MATCH(描述!C21,buff!$A:$A,0)),"")</f>
        <v/>
      </c>
      <c r="J21" s="4" t="str">
        <f>_xlfn.IFNA(INDEX(buff!$C:$C,MATCH(描述!D21,buff!$A:$A,0)),"")</f>
        <v/>
      </c>
      <c r="K21" s="4" t="str">
        <f>_xlfn.IFNA(INDEX(buff!$C:$C,MATCH(描述!E21,buff!$A:$A,0)),"")</f>
        <v/>
      </c>
      <c r="L21" s="4" t="str">
        <f>_xlfn.IFNA(INDEX(buff!$C:$C,MATCH(描述!F21,buff!$A:$A,0)),"")</f>
        <v/>
      </c>
      <c r="M21" s="4">
        <f>_xlfn.IFNA(INDEX(buff!$O:$O,MATCH(B21,buff!$A:$A,0)),"")</f>
        <v>15990003</v>
      </c>
      <c r="N21" s="4" t="str">
        <f>_xlfn.IFNA(INDEX(buff!$O:$O,MATCH(C21,buff!$A:$A,0)),"")</f>
        <v/>
      </c>
      <c r="O21" s="4" t="str">
        <f>_xlfn.IFNA(INDEX(buff!$O:$O,MATCH(D21,buff!$A:$A,0)),"")</f>
        <v/>
      </c>
      <c r="P21" s="4" t="str">
        <f>_xlfn.IFNA(INDEX(buff!$O:$O,MATCH(E21,buff!$A:$A,0)),"")</f>
        <v/>
      </c>
      <c r="Q21" s="4"/>
      <c r="R21" s="4"/>
      <c r="S21" s="4"/>
      <c r="T21" s="4"/>
    </row>
    <row r="22" spans="1:20" x14ac:dyDescent="0.15">
      <c r="A22" s="4" t="s">
        <v>271</v>
      </c>
      <c r="B22" s="4">
        <v>13990003</v>
      </c>
      <c r="C22" s="4"/>
      <c r="D22" s="4"/>
      <c r="E22" s="4"/>
      <c r="F22" s="4"/>
      <c r="G22" s="4" t="str">
        <f xml:space="preserve"> "魔法防御+"&amp;'skill.talent(结算)'!R22</f>
        <v>魔法防御+280</v>
      </c>
      <c r="H22" s="4" t="str">
        <f>_xlfn.IFNA(INDEX(buff!$C:$C,MATCH(描述!B22,buff!$A:$A,0)),"")</f>
        <v>屏障提升魔防</v>
      </c>
      <c r="I22" s="4" t="str">
        <f>_xlfn.IFNA(INDEX(buff!$C:$C,MATCH(描述!C22,buff!$A:$A,0)),"")</f>
        <v/>
      </c>
      <c r="J22" s="4" t="str">
        <f>_xlfn.IFNA(INDEX(buff!$C:$C,MATCH(描述!D22,buff!$A:$A,0)),"")</f>
        <v/>
      </c>
      <c r="K22" s="4" t="str">
        <f>_xlfn.IFNA(INDEX(buff!$C:$C,MATCH(描述!E22,buff!$A:$A,0)),"")</f>
        <v/>
      </c>
      <c r="L22" s="4" t="str">
        <f>_xlfn.IFNA(INDEX(buff!$C:$C,MATCH(描述!F22,buff!$A:$A,0)),"")</f>
        <v/>
      </c>
      <c r="M22" s="4">
        <f>_xlfn.IFNA(INDEX(buff!$O:$O,MATCH(B22,buff!$A:$A,0)),"")</f>
        <v>15990003</v>
      </c>
      <c r="N22" s="4" t="str">
        <f>_xlfn.IFNA(INDEX(buff!$O:$O,MATCH(C22,buff!$A:$A,0)),"")</f>
        <v/>
      </c>
      <c r="O22" s="4" t="str">
        <f>_xlfn.IFNA(INDEX(buff!$O:$O,MATCH(D22,buff!$A:$A,0)),"")</f>
        <v/>
      </c>
      <c r="P22" s="4" t="str">
        <f>_xlfn.IFNA(INDEX(buff!$O:$O,MATCH(E22,buff!$A:$A,0)),"")</f>
        <v/>
      </c>
      <c r="Q22" s="4"/>
      <c r="R22" s="4"/>
      <c r="S22" s="4"/>
      <c r="T22" s="4"/>
    </row>
    <row r="23" spans="1:20" x14ac:dyDescent="0.15">
      <c r="A23" s="4" t="s">
        <v>272</v>
      </c>
      <c r="B23" s="4">
        <v>13990003</v>
      </c>
      <c r="C23" s="4"/>
      <c r="D23" s="4"/>
      <c r="E23" s="4"/>
      <c r="F23" s="4"/>
      <c r="G23" s="4" t="str">
        <f xml:space="preserve"> "魔法防御+"&amp;'skill.talent(结算)'!R23</f>
        <v>魔法防御+320</v>
      </c>
      <c r="H23" s="4" t="str">
        <f>_xlfn.IFNA(INDEX(buff!$C:$C,MATCH(描述!B23,buff!$A:$A,0)),"")</f>
        <v>屏障提升魔防</v>
      </c>
      <c r="I23" s="4" t="str">
        <f>_xlfn.IFNA(INDEX(buff!$C:$C,MATCH(描述!C23,buff!$A:$A,0)),"")</f>
        <v/>
      </c>
      <c r="J23" s="4" t="str">
        <f>_xlfn.IFNA(INDEX(buff!$C:$C,MATCH(描述!D23,buff!$A:$A,0)),"")</f>
        <v/>
      </c>
      <c r="K23" s="4" t="str">
        <f>_xlfn.IFNA(INDEX(buff!$C:$C,MATCH(描述!E23,buff!$A:$A,0)),"")</f>
        <v/>
      </c>
      <c r="L23" s="4" t="str">
        <f>_xlfn.IFNA(INDEX(buff!$C:$C,MATCH(描述!F23,buff!$A:$A,0)),"")</f>
        <v/>
      </c>
      <c r="M23" s="4">
        <f>_xlfn.IFNA(INDEX(buff!$O:$O,MATCH(B23,buff!$A:$A,0)),"")</f>
        <v>15990003</v>
      </c>
      <c r="N23" s="4" t="str">
        <f>_xlfn.IFNA(INDEX(buff!$O:$O,MATCH(C23,buff!$A:$A,0)),"")</f>
        <v/>
      </c>
      <c r="O23" s="4" t="str">
        <f>_xlfn.IFNA(INDEX(buff!$O:$O,MATCH(D23,buff!$A:$A,0)),"")</f>
        <v/>
      </c>
      <c r="P23" s="4" t="str">
        <f>_xlfn.IFNA(INDEX(buff!$O:$O,MATCH(E23,buff!$A:$A,0)),"")</f>
        <v/>
      </c>
      <c r="Q23" s="4"/>
      <c r="R23" s="4"/>
      <c r="S23" s="4"/>
      <c r="T23" s="4"/>
    </row>
    <row r="24" spans="1:20" x14ac:dyDescent="0.15">
      <c r="A24" s="4" t="s">
        <v>273</v>
      </c>
      <c r="B24" s="4">
        <v>13990004</v>
      </c>
      <c r="C24" s="4"/>
      <c r="D24" s="4"/>
      <c r="E24" s="4"/>
      <c r="F24" s="4"/>
      <c r="G24" s="4" t="str">
        <f>"最大生命值+"&amp;'skill.talent(结算)'!R24</f>
        <v>最大生命值+5000</v>
      </c>
      <c r="H24" s="4" t="str">
        <f>_xlfn.IFNA(INDEX(buff!$C:$C,MATCH(描述!B24,buff!$A:$A,0)),"")</f>
        <v>命力提升生命</v>
      </c>
      <c r="I24" s="4" t="str">
        <f>_xlfn.IFNA(INDEX(buff!$C:$C,MATCH(描述!C24,buff!$A:$A,0)),"")</f>
        <v/>
      </c>
      <c r="J24" s="4" t="str">
        <f>_xlfn.IFNA(INDEX(buff!$C:$C,MATCH(描述!D24,buff!$A:$A,0)),"")</f>
        <v/>
      </c>
      <c r="K24" s="4" t="str">
        <f>_xlfn.IFNA(INDEX(buff!$C:$C,MATCH(描述!E24,buff!$A:$A,0)),"")</f>
        <v/>
      </c>
      <c r="L24" s="4" t="str">
        <f>_xlfn.IFNA(INDEX(buff!$C:$C,MATCH(描述!F24,buff!$A:$A,0)),"")</f>
        <v/>
      </c>
      <c r="M24" s="4">
        <f>_xlfn.IFNA(INDEX(buff!$O:$O,MATCH(B24,buff!$A:$A,0)),"")</f>
        <v>15990004</v>
      </c>
      <c r="N24" s="4" t="str">
        <f>_xlfn.IFNA(INDEX(buff!$O:$O,MATCH(C24,buff!$A:$A,0)),"")</f>
        <v/>
      </c>
      <c r="O24" s="4" t="str">
        <f>_xlfn.IFNA(INDEX(buff!$O:$O,MATCH(D24,buff!$A:$A,0)),"")</f>
        <v/>
      </c>
      <c r="P24" s="4" t="str">
        <f>_xlfn.IFNA(INDEX(buff!$O:$O,MATCH(E24,buff!$A:$A,0)),"")</f>
        <v/>
      </c>
      <c r="Q24" s="4"/>
      <c r="R24" s="4"/>
      <c r="S24" s="4"/>
      <c r="T24" s="4"/>
    </row>
    <row r="25" spans="1:20" x14ac:dyDescent="0.15">
      <c r="A25" s="4" t="s">
        <v>274</v>
      </c>
      <c r="B25" s="4">
        <v>13990004</v>
      </c>
      <c r="C25" s="4"/>
      <c r="D25" s="4"/>
      <c r="E25" s="4"/>
      <c r="F25" s="4"/>
      <c r="G25" s="4" t="str">
        <f>"最大生命值+"&amp;'skill.talent(结算)'!R25</f>
        <v>最大生命值+7200</v>
      </c>
      <c r="H25" s="4" t="str">
        <f>_xlfn.IFNA(INDEX(buff!$C:$C,MATCH(描述!B25,buff!$A:$A,0)),"")</f>
        <v>命力提升生命</v>
      </c>
      <c r="I25" s="4" t="str">
        <f>_xlfn.IFNA(INDEX(buff!$C:$C,MATCH(描述!C25,buff!$A:$A,0)),"")</f>
        <v/>
      </c>
      <c r="J25" s="4" t="str">
        <f>_xlfn.IFNA(INDEX(buff!$C:$C,MATCH(描述!D25,buff!$A:$A,0)),"")</f>
        <v/>
      </c>
      <c r="K25" s="4" t="str">
        <f>_xlfn.IFNA(INDEX(buff!$C:$C,MATCH(描述!E25,buff!$A:$A,0)),"")</f>
        <v/>
      </c>
      <c r="L25" s="4" t="str">
        <f>_xlfn.IFNA(INDEX(buff!$C:$C,MATCH(描述!F25,buff!$A:$A,0)),"")</f>
        <v/>
      </c>
      <c r="M25" s="4">
        <f>_xlfn.IFNA(INDEX(buff!$O:$O,MATCH(B25,buff!$A:$A,0)),"")</f>
        <v>15990004</v>
      </c>
      <c r="N25" s="4" t="str">
        <f>_xlfn.IFNA(INDEX(buff!$O:$O,MATCH(C25,buff!$A:$A,0)),"")</f>
        <v/>
      </c>
      <c r="O25" s="4" t="str">
        <f>_xlfn.IFNA(INDEX(buff!$O:$O,MATCH(D25,buff!$A:$A,0)),"")</f>
        <v/>
      </c>
      <c r="P25" s="4" t="str">
        <f>_xlfn.IFNA(INDEX(buff!$O:$O,MATCH(E25,buff!$A:$A,0)),"")</f>
        <v/>
      </c>
      <c r="Q25" s="4"/>
      <c r="R25" s="4"/>
      <c r="S25" s="4"/>
      <c r="T25" s="4"/>
    </row>
    <row r="26" spans="1:20" x14ac:dyDescent="0.15">
      <c r="A26" s="4" t="s">
        <v>275</v>
      </c>
      <c r="B26" s="4">
        <v>13990004</v>
      </c>
      <c r="C26" s="4"/>
      <c r="D26" s="4"/>
      <c r="E26" s="4"/>
      <c r="F26" s="4"/>
      <c r="G26" s="4" t="str">
        <f>"最大生命值+"&amp;'skill.talent(结算)'!R26</f>
        <v>最大生命值+9300</v>
      </c>
      <c r="H26" s="4" t="str">
        <f>_xlfn.IFNA(INDEX(buff!$C:$C,MATCH(描述!B26,buff!$A:$A,0)),"")</f>
        <v>命力提升生命</v>
      </c>
      <c r="I26" s="4" t="str">
        <f>_xlfn.IFNA(INDEX(buff!$C:$C,MATCH(描述!C26,buff!$A:$A,0)),"")</f>
        <v/>
      </c>
      <c r="J26" s="4" t="str">
        <f>_xlfn.IFNA(INDEX(buff!$C:$C,MATCH(描述!D26,buff!$A:$A,0)),"")</f>
        <v/>
      </c>
      <c r="K26" s="4" t="str">
        <f>_xlfn.IFNA(INDEX(buff!$C:$C,MATCH(描述!E26,buff!$A:$A,0)),"")</f>
        <v/>
      </c>
      <c r="L26" s="4" t="str">
        <f>_xlfn.IFNA(INDEX(buff!$C:$C,MATCH(描述!F26,buff!$A:$A,0)),"")</f>
        <v/>
      </c>
      <c r="M26" s="4">
        <f>_xlfn.IFNA(INDEX(buff!$O:$O,MATCH(B26,buff!$A:$A,0)),"")</f>
        <v>15990004</v>
      </c>
      <c r="N26" s="4" t="str">
        <f>_xlfn.IFNA(INDEX(buff!$O:$O,MATCH(C26,buff!$A:$A,0)),"")</f>
        <v/>
      </c>
      <c r="O26" s="4" t="str">
        <f>_xlfn.IFNA(INDEX(buff!$O:$O,MATCH(D26,buff!$A:$A,0)),"")</f>
        <v/>
      </c>
      <c r="P26" s="4" t="str">
        <f>_xlfn.IFNA(INDEX(buff!$O:$O,MATCH(E26,buff!$A:$A,0)),"")</f>
        <v/>
      </c>
      <c r="Q26" s="4"/>
      <c r="R26" s="4"/>
      <c r="S26" s="4"/>
      <c r="T26" s="4"/>
    </row>
    <row r="27" spans="1:20" x14ac:dyDescent="0.15">
      <c r="A27" s="4" t="s">
        <v>276</v>
      </c>
      <c r="B27" s="4">
        <v>13990004</v>
      </c>
      <c r="C27" s="4"/>
      <c r="D27" s="4"/>
      <c r="E27" s="4"/>
      <c r="F27" s="4"/>
      <c r="G27" s="4" t="str">
        <f>"最大生命值+"&amp;'skill.talent(结算)'!R27</f>
        <v>最大生命值+11500</v>
      </c>
      <c r="H27" s="4" t="str">
        <f>_xlfn.IFNA(INDEX(buff!$C:$C,MATCH(描述!B27,buff!$A:$A,0)),"")</f>
        <v>命力提升生命</v>
      </c>
      <c r="I27" s="4" t="str">
        <f>_xlfn.IFNA(INDEX(buff!$C:$C,MATCH(描述!C27,buff!$A:$A,0)),"")</f>
        <v/>
      </c>
      <c r="J27" s="4" t="str">
        <f>_xlfn.IFNA(INDEX(buff!$C:$C,MATCH(描述!D27,buff!$A:$A,0)),"")</f>
        <v/>
      </c>
      <c r="K27" s="4" t="str">
        <f>_xlfn.IFNA(INDEX(buff!$C:$C,MATCH(描述!E27,buff!$A:$A,0)),"")</f>
        <v/>
      </c>
      <c r="L27" s="4" t="str">
        <f>_xlfn.IFNA(INDEX(buff!$C:$C,MATCH(描述!F27,buff!$A:$A,0)),"")</f>
        <v/>
      </c>
      <c r="M27" s="4">
        <f>_xlfn.IFNA(INDEX(buff!$O:$O,MATCH(B27,buff!$A:$A,0)),"")</f>
        <v>15990004</v>
      </c>
      <c r="N27" s="4" t="str">
        <f>_xlfn.IFNA(INDEX(buff!$O:$O,MATCH(C27,buff!$A:$A,0)),"")</f>
        <v/>
      </c>
      <c r="O27" s="4" t="str">
        <f>_xlfn.IFNA(INDEX(buff!$O:$O,MATCH(D27,buff!$A:$A,0)),"")</f>
        <v/>
      </c>
      <c r="P27" s="4" t="str">
        <f>_xlfn.IFNA(INDEX(buff!$O:$O,MATCH(E27,buff!$A:$A,0)),"")</f>
        <v/>
      </c>
      <c r="Q27" s="4"/>
      <c r="R27" s="4"/>
      <c r="S27" s="4"/>
      <c r="T27" s="4"/>
    </row>
    <row r="28" spans="1:20" x14ac:dyDescent="0.15">
      <c r="A28" s="4" t="s">
        <v>277</v>
      </c>
      <c r="B28" s="4">
        <v>13990004</v>
      </c>
      <c r="C28" s="4"/>
      <c r="D28" s="4"/>
      <c r="E28" s="4"/>
      <c r="F28" s="4"/>
      <c r="G28" s="4" t="str">
        <f>"最大生命值+"&amp;'skill.talent(结算)'!R28</f>
        <v>最大生命值+13600</v>
      </c>
      <c r="H28" s="4" t="str">
        <f>_xlfn.IFNA(INDEX(buff!$C:$C,MATCH(描述!B28,buff!$A:$A,0)),"")</f>
        <v>命力提升生命</v>
      </c>
      <c r="I28" s="4" t="str">
        <f>_xlfn.IFNA(INDEX(buff!$C:$C,MATCH(描述!C28,buff!$A:$A,0)),"")</f>
        <v/>
      </c>
      <c r="J28" s="4" t="str">
        <f>_xlfn.IFNA(INDEX(buff!$C:$C,MATCH(描述!D28,buff!$A:$A,0)),"")</f>
        <v/>
      </c>
      <c r="K28" s="4" t="str">
        <f>_xlfn.IFNA(INDEX(buff!$C:$C,MATCH(描述!E28,buff!$A:$A,0)),"")</f>
        <v/>
      </c>
      <c r="L28" s="4" t="str">
        <f>_xlfn.IFNA(INDEX(buff!$C:$C,MATCH(描述!F28,buff!$A:$A,0)),"")</f>
        <v/>
      </c>
      <c r="M28" s="4">
        <f>_xlfn.IFNA(INDEX(buff!$O:$O,MATCH(B28,buff!$A:$A,0)),"")</f>
        <v>15990004</v>
      </c>
      <c r="N28" s="4" t="str">
        <f>_xlfn.IFNA(INDEX(buff!$O:$O,MATCH(C28,buff!$A:$A,0)),"")</f>
        <v/>
      </c>
      <c r="O28" s="4" t="str">
        <f>_xlfn.IFNA(INDEX(buff!$O:$O,MATCH(D28,buff!$A:$A,0)),"")</f>
        <v/>
      </c>
      <c r="P28" s="4" t="str">
        <f>_xlfn.IFNA(INDEX(buff!$O:$O,MATCH(E28,buff!$A:$A,0)),"")</f>
        <v/>
      </c>
      <c r="Q28" s="4"/>
      <c r="R28" s="4"/>
      <c r="S28" s="4"/>
      <c r="T28" s="4"/>
    </row>
    <row r="29" spans="1:20" x14ac:dyDescent="0.15">
      <c r="A29" s="4" t="s">
        <v>278</v>
      </c>
      <c r="B29" s="4">
        <v>13990004</v>
      </c>
      <c r="C29" s="4"/>
      <c r="D29" s="4"/>
      <c r="E29" s="4"/>
      <c r="F29" s="4"/>
      <c r="G29" s="4" t="str">
        <f>"最大生命值+"&amp;'skill.talent(结算)'!R29</f>
        <v>最大生命值+15700</v>
      </c>
      <c r="H29" s="4" t="str">
        <f>_xlfn.IFNA(INDEX(buff!$C:$C,MATCH(描述!B29,buff!$A:$A,0)),"")</f>
        <v>命力提升生命</v>
      </c>
      <c r="I29" s="4" t="str">
        <f>_xlfn.IFNA(INDEX(buff!$C:$C,MATCH(描述!C29,buff!$A:$A,0)),"")</f>
        <v/>
      </c>
      <c r="J29" s="4" t="str">
        <f>_xlfn.IFNA(INDEX(buff!$C:$C,MATCH(描述!D29,buff!$A:$A,0)),"")</f>
        <v/>
      </c>
      <c r="K29" s="4" t="str">
        <f>_xlfn.IFNA(INDEX(buff!$C:$C,MATCH(描述!E29,buff!$A:$A,0)),"")</f>
        <v/>
      </c>
      <c r="L29" s="4" t="str">
        <f>_xlfn.IFNA(INDEX(buff!$C:$C,MATCH(描述!F29,buff!$A:$A,0)),"")</f>
        <v/>
      </c>
      <c r="M29" s="4">
        <f>_xlfn.IFNA(INDEX(buff!$O:$O,MATCH(B29,buff!$A:$A,0)),"")</f>
        <v>15990004</v>
      </c>
      <c r="N29" s="4" t="str">
        <f>_xlfn.IFNA(INDEX(buff!$O:$O,MATCH(C29,buff!$A:$A,0)),"")</f>
        <v/>
      </c>
      <c r="O29" s="4" t="str">
        <f>_xlfn.IFNA(INDEX(buff!$O:$O,MATCH(D29,buff!$A:$A,0)),"")</f>
        <v/>
      </c>
      <c r="P29" s="4" t="str">
        <f>_xlfn.IFNA(INDEX(buff!$O:$O,MATCH(E29,buff!$A:$A,0)),"")</f>
        <v/>
      </c>
      <c r="Q29" s="4"/>
      <c r="R29" s="4"/>
      <c r="S29" s="4"/>
      <c r="T29" s="4"/>
    </row>
    <row r="30" spans="1:20" x14ac:dyDescent="0.15">
      <c r="A30" s="4" t="s">
        <v>279</v>
      </c>
      <c r="B30" s="4">
        <v>13990004</v>
      </c>
      <c r="C30" s="4"/>
      <c r="D30" s="4"/>
      <c r="E30" s="4"/>
      <c r="F30" s="4"/>
      <c r="G30" s="4" t="str">
        <f>"最大生命值+"&amp;'skill.talent(结算)'!R30</f>
        <v>最大生命值+17900</v>
      </c>
      <c r="H30" s="4" t="str">
        <f>_xlfn.IFNA(INDEX(buff!$C:$C,MATCH(描述!B30,buff!$A:$A,0)),"")</f>
        <v>命力提升生命</v>
      </c>
      <c r="I30" s="4" t="str">
        <f>_xlfn.IFNA(INDEX(buff!$C:$C,MATCH(描述!C30,buff!$A:$A,0)),"")</f>
        <v/>
      </c>
      <c r="J30" s="4" t="str">
        <f>_xlfn.IFNA(INDEX(buff!$C:$C,MATCH(描述!D30,buff!$A:$A,0)),"")</f>
        <v/>
      </c>
      <c r="K30" s="4" t="str">
        <f>_xlfn.IFNA(INDEX(buff!$C:$C,MATCH(描述!E30,buff!$A:$A,0)),"")</f>
        <v/>
      </c>
      <c r="L30" s="4" t="str">
        <f>_xlfn.IFNA(INDEX(buff!$C:$C,MATCH(描述!F30,buff!$A:$A,0)),"")</f>
        <v/>
      </c>
      <c r="M30" s="4">
        <f>_xlfn.IFNA(INDEX(buff!$O:$O,MATCH(B30,buff!$A:$A,0)),"")</f>
        <v>15990004</v>
      </c>
      <c r="N30" s="4" t="str">
        <f>_xlfn.IFNA(INDEX(buff!$O:$O,MATCH(C30,buff!$A:$A,0)),"")</f>
        <v/>
      </c>
      <c r="O30" s="4" t="str">
        <f>_xlfn.IFNA(INDEX(buff!$O:$O,MATCH(D30,buff!$A:$A,0)),"")</f>
        <v/>
      </c>
      <c r="P30" s="4" t="str">
        <f>_xlfn.IFNA(INDEX(buff!$O:$O,MATCH(E30,buff!$A:$A,0)),"")</f>
        <v/>
      </c>
      <c r="Q30" s="4"/>
      <c r="R30" s="4"/>
      <c r="S30" s="4"/>
      <c r="T30" s="4"/>
    </row>
    <row r="31" spans="1:20" x14ac:dyDescent="0.15">
      <c r="A31" s="4" t="s">
        <v>280</v>
      </c>
      <c r="B31" s="4">
        <v>13990005</v>
      </c>
      <c r="C31" s="4"/>
      <c r="D31" s="4"/>
      <c r="E31" s="4"/>
      <c r="F31" s="4"/>
      <c r="G31" s="4" t="str">
        <f>"额外伤害+"&amp;'skill.talent(结算)'!R31</f>
        <v>额外伤害+180</v>
      </c>
      <c r="H31" s="4" t="str">
        <f>_xlfn.IFNA(INDEX(buff!$C:$C,MATCH(描述!B31,buff!$A:$A,0)),"")</f>
        <v>霸者提升额外伤害</v>
      </c>
      <c r="I31" s="4" t="str">
        <f>_xlfn.IFNA(INDEX(buff!$C:$C,MATCH(描述!C31,buff!$A:$A,0)),"")</f>
        <v/>
      </c>
      <c r="J31" s="4" t="str">
        <f>_xlfn.IFNA(INDEX(buff!$C:$C,MATCH(描述!D31,buff!$A:$A,0)),"")</f>
        <v/>
      </c>
      <c r="K31" s="4" t="str">
        <f>_xlfn.IFNA(INDEX(buff!$C:$C,MATCH(描述!E31,buff!$A:$A,0)),"")</f>
        <v/>
      </c>
      <c r="L31" s="4" t="str">
        <f>_xlfn.IFNA(INDEX(buff!$C:$C,MATCH(描述!F31,buff!$A:$A,0)),"")</f>
        <v/>
      </c>
      <c r="M31" s="4">
        <f>_xlfn.IFNA(INDEX(buff!$O:$O,MATCH(B31,buff!$A:$A,0)),"")</f>
        <v>15990005</v>
      </c>
      <c r="N31" s="4" t="str">
        <f>_xlfn.IFNA(INDEX(buff!$O:$O,MATCH(C31,buff!$A:$A,0)),"")</f>
        <v/>
      </c>
      <c r="O31" s="4" t="str">
        <f>_xlfn.IFNA(INDEX(buff!$O:$O,MATCH(D31,buff!$A:$A,0)),"")</f>
        <v/>
      </c>
      <c r="P31" s="4" t="str">
        <f>_xlfn.IFNA(INDEX(buff!$O:$O,MATCH(E31,buff!$A:$A,0)),"")</f>
        <v/>
      </c>
      <c r="Q31" s="4"/>
      <c r="R31" s="4"/>
      <c r="S31" s="4"/>
      <c r="T31" s="4"/>
    </row>
    <row r="32" spans="1:20" x14ac:dyDescent="0.15">
      <c r="A32" s="4" t="s">
        <v>281</v>
      </c>
      <c r="B32" s="4">
        <v>13990005</v>
      </c>
      <c r="C32" s="4"/>
      <c r="D32" s="4"/>
      <c r="E32" s="4"/>
      <c r="F32" s="4"/>
      <c r="G32" s="4" t="str">
        <f>"额外伤害+"&amp;'skill.talent(结算)'!R32</f>
        <v>额外伤害+260</v>
      </c>
      <c r="H32" s="4" t="str">
        <f>_xlfn.IFNA(INDEX(buff!$C:$C,MATCH(描述!B32,buff!$A:$A,0)),"")</f>
        <v>霸者提升额外伤害</v>
      </c>
      <c r="I32" s="4" t="str">
        <f>_xlfn.IFNA(INDEX(buff!$C:$C,MATCH(描述!C32,buff!$A:$A,0)),"")</f>
        <v/>
      </c>
      <c r="J32" s="4" t="str">
        <f>_xlfn.IFNA(INDEX(buff!$C:$C,MATCH(描述!D32,buff!$A:$A,0)),"")</f>
        <v/>
      </c>
      <c r="K32" s="4" t="str">
        <f>_xlfn.IFNA(INDEX(buff!$C:$C,MATCH(描述!E32,buff!$A:$A,0)),"")</f>
        <v/>
      </c>
      <c r="L32" s="4" t="str">
        <f>_xlfn.IFNA(INDEX(buff!$C:$C,MATCH(描述!F32,buff!$A:$A,0)),"")</f>
        <v/>
      </c>
      <c r="M32" s="4">
        <f>_xlfn.IFNA(INDEX(buff!$O:$O,MATCH(B32,buff!$A:$A,0)),"")</f>
        <v>15990005</v>
      </c>
      <c r="N32" s="4" t="str">
        <f>_xlfn.IFNA(INDEX(buff!$O:$O,MATCH(C32,buff!$A:$A,0)),"")</f>
        <v/>
      </c>
      <c r="O32" s="4" t="str">
        <f>_xlfn.IFNA(INDEX(buff!$O:$O,MATCH(D32,buff!$A:$A,0)),"")</f>
        <v/>
      </c>
      <c r="P32" s="4" t="str">
        <f>_xlfn.IFNA(INDEX(buff!$O:$O,MATCH(E32,buff!$A:$A,0)),"")</f>
        <v/>
      </c>
      <c r="Q32" s="4"/>
      <c r="R32" s="4"/>
      <c r="S32" s="4"/>
      <c r="T32" s="4"/>
    </row>
    <row r="33" spans="1:20" x14ac:dyDescent="0.15">
      <c r="A33" s="4" t="s">
        <v>282</v>
      </c>
      <c r="B33" s="4">
        <v>13990005</v>
      </c>
      <c r="C33" s="4"/>
      <c r="D33" s="4"/>
      <c r="E33" s="4"/>
      <c r="F33" s="4"/>
      <c r="G33" s="4" t="str">
        <f>"额外伤害+"&amp;'skill.talent(结算)'!R33</f>
        <v>额外伤害+320</v>
      </c>
      <c r="H33" s="4" t="str">
        <f>_xlfn.IFNA(INDEX(buff!$C:$C,MATCH(描述!B33,buff!$A:$A,0)),"")</f>
        <v>霸者提升额外伤害</v>
      </c>
      <c r="I33" s="4" t="str">
        <f>_xlfn.IFNA(INDEX(buff!$C:$C,MATCH(描述!C33,buff!$A:$A,0)),"")</f>
        <v/>
      </c>
      <c r="J33" s="4" t="str">
        <f>_xlfn.IFNA(INDEX(buff!$C:$C,MATCH(描述!D33,buff!$A:$A,0)),"")</f>
        <v/>
      </c>
      <c r="K33" s="4" t="str">
        <f>_xlfn.IFNA(INDEX(buff!$C:$C,MATCH(描述!E33,buff!$A:$A,0)),"")</f>
        <v/>
      </c>
      <c r="L33" s="4" t="str">
        <f>_xlfn.IFNA(INDEX(buff!$C:$C,MATCH(描述!F33,buff!$A:$A,0)),"")</f>
        <v/>
      </c>
      <c r="M33" s="4">
        <f>_xlfn.IFNA(INDEX(buff!$O:$O,MATCH(B33,buff!$A:$A,0)),"")</f>
        <v>15990005</v>
      </c>
      <c r="N33" s="4" t="str">
        <f>_xlfn.IFNA(INDEX(buff!$O:$O,MATCH(C33,buff!$A:$A,0)),"")</f>
        <v/>
      </c>
      <c r="O33" s="4" t="str">
        <f>_xlfn.IFNA(INDEX(buff!$O:$O,MATCH(D33,buff!$A:$A,0)),"")</f>
        <v/>
      </c>
      <c r="P33" s="4" t="str">
        <f>_xlfn.IFNA(INDEX(buff!$O:$O,MATCH(E33,buff!$A:$A,0)),"")</f>
        <v/>
      </c>
      <c r="Q33" s="4"/>
      <c r="R33" s="4"/>
      <c r="S33" s="4"/>
      <c r="T33" s="4"/>
    </row>
    <row r="34" spans="1:20" x14ac:dyDescent="0.15">
      <c r="A34" s="4" t="s">
        <v>283</v>
      </c>
      <c r="B34" s="4">
        <v>13990005</v>
      </c>
      <c r="C34" s="4"/>
      <c r="D34" s="4"/>
      <c r="E34" s="4"/>
      <c r="F34" s="4"/>
      <c r="G34" s="4" t="str">
        <f>"额外伤害+"&amp;'skill.talent(结算)'!R34</f>
        <v>额外伤害+400</v>
      </c>
      <c r="H34" s="4" t="str">
        <f>_xlfn.IFNA(INDEX(buff!$C:$C,MATCH(描述!B34,buff!$A:$A,0)),"")</f>
        <v>霸者提升额外伤害</v>
      </c>
      <c r="I34" s="4" t="str">
        <f>_xlfn.IFNA(INDEX(buff!$C:$C,MATCH(描述!C34,buff!$A:$A,0)),"")</f>
        <v/>
      </c>
      <c r="J34" s="4" t="str">
        <f>_xlfn.IFNA(INDEX(buff!$C:$C,MATCH(描述!D34,buff!$A:$A,0)),"")</f>
        <v/>
      </c>
      <c r="K34" s="4" t="str">
        <f>_xlfn.IFNA(INDEX(buff!$C:$C,MATCH(描述!E34,buff!$A:$A,0)),"")</f>
        <v/>
      </c>
      <c r="L34" s="4" t="str">
        <f>_xlfn.IFNA(INDEX(buff!$C:$C,MATCH(描述!F34,buff!$A:$A,0)),"")</f>
        <v/>
      </c>
      <c r="M34" s="4">
        <f>_xlfn.IFNA(INDEX(buff!$O:$O,MATCH(B34,buff!$A:$A,0)),"")</f>
        <v>15990005</v>
      </c>
      <c r="N34" s="4" t="str">
        <f>_xlfn.IFNA(INDEX(buff!$O:$O,MATCH(C34,buff!$A:$A,0)),"")</f>
        <v/>
      </c>
      <c r="O34" s="4" t="str">
        <f>_xlfn.IFNA(INDEX(buff!$O:$O,MATCH(D34,buff!$A:$A,0)),"")</f>
        <v/>
      </c>
      <c r="P34" s="4" t="str">
        <f>_xlfn.IFNA(INDEX(buff!$O:$O,MATCH(E34,buff!$A:$A,0)),"")</f>
        <v/>
      </c>
      <c r="Q34" s="4"/>
      <c r="R34" s="4"/>
      <c r="S34" s="4"/>
      <c r="T34" s="4"/>
    </row>
    <row r="35" spans="1:20" x14ac:dyDescent="0.15">
      <c r="A35" s="4" t="s">
        <v>284</v>
      </c>
      <c r="B35" s="4">
        <v>13990005</v>
      </c>
      <c r="C35" s="4"/>
      <c r="D35" s="4"/>
      <c r="E35" s="4"/>
      <c r="F35" s="4"/>
      <c r="G35" s="4" t="str">
        <f>"额外伤害+"&amp;'skill.talent(结算)'!R35</f>
        <v>额外伤害+480</v>
      </c>
      <c r="H35" s="4" t="str">
        <f>_xlfn.IFNA(INDEX(buff!$C:$C,MATCH(描述!B35,buff!$A:$A,0)),"")</f>
        <v>霸者提升额外伤害</v>
      </c>
      <c r="I35" s="4" t="str">
        <f>_xlfn.IFNA(INDEX(buff!$C:$C,MATCH(描述!C35,buff!$A:$A,0)),"")</f>
        <v/>
      </c>
      <c r="J35" s="4" t="str">
        <f>_xlfn.IFNA(INDEX(buff!$C:$C,MATCH(描述!D35,buff!$A:$A,0)),"")</f>
        <v/>
      </c>
      <c r="K35" s="4" t="str">
        <f>_xlfn.IFNA(INDEX(buff!$C:$C,MATCH(描述!E35,buff!$A:$A,0)),"")</f>
        <v/>
      </c>
      <c r="L35" s="4" t="str">
        <f>_xlfn.IFNA(INDEX(buff!$C:$C,MATCH(描述!F35,buff!$A:$A,0)),"")</f>
        <v/>
      </c>
      <c r="M35" s="4">
        <f>_xlfn.IFNA(INDEX(buff!$O:$O,MATCH(B35,buff!$A:$A,0)),"")</f>
        <v>15990005</v>
      </c>
      <c r="N35" s="4" t="str">
        <f>_xlfn.IFNA(INDEX(buff!$O:$O,MATCH(C35,buff!$A:$A,0)),"")</f>
        <v/>
      </c>
      <c r="O35" s="4" t="str">
        <f>_xlfn.IFNA(INDEX(buff!$O:$O,MATCH(D35,buff!$A:$A,0)),"")</f>
        <v/>
      </c>
      <c r="P35" s="4" t="str">
        <f>_xlfn.IFNA(INDEX(buff!$O:$O,MATCH(E35,buff!$A:$A,0)),"")</f>
        <v/>
      </c>
      <c r="Q35" s="4"/>
      <c r="R35" s="4"/>
      <c r="S35" s="4"/>
      <c r="T35" s="4"/>
    </row>
    <row r="36" spans="1:20" x14ac:dyDescent="0.15">
      <c r="A36" s="4" t="s">
        <v>285</v>
      </c>
      <c r="B36" s="4">
        <v>13990005</v>
      </c>
      <c r="C36" s="4"/>
      <c r="D36" s="4"/>
      <c r="E36" s="4"/>
      <c r="F36" s="4"/>
      <c r="G36" s="4" t="str">
        <f>"额外伤害+"&amp;'skill.talent(结算)'!R36</f>
        <v>额外伤害+540</v>
      </c>
      <c r="H36" s="4" t="str">
        <f>_xlfn.IFNA(INDEX(buff!$C:$C,MATCH(描述!B36,buff!$A:$A,0)),"")</f>
        <v>霸者提升额外伤害</v>
      </c>
      <c r="I36" s="4" t="str">
        <f>_xlfn.IFNA(INDEX(buff!$C:$C,MATCH(描述!C36,buff!$A:$A,0)),"")</f>
        <v/>
      </c>
      <c r="J36" s="4" t="str">
        <f>_xlfn.IFNA(INDEX(buff!$C:$C,MATCH(描述!D36,buff!$A:$A,0)),"")</f>
        <v/>
      </c>
      <c r="K36" s="4" t="str">
        <f>_xlfn.IFNA(INDEX(buff!$C:$C,MATCH(描述!E36,buff!$A:$A,0)),"")</f>
        <v/>
      </c>
      <c r="L36" s="4" t="str">
        <f>_xlfn.IFNA(INDEX(buff!$C:$C,MATCH(描述!F36,buff!$A:$A,0)),"")</f>
        <v/>
      </c>
      <c r="M36" s="4">
        <f>_xlfn.IFNA(INDEX(buff!$O:$O,MATCH(B36,buff!$A:$A,0)),"")</f>
        <v>15990005</v>
      </c>
      <c r="N36" s="4" t="str">
        <f>_xlfn.IFNA(INDEX(buff!$O:$O,MATCH(C36,buff!$A:$A,0)),"")</f>
        <v/>
      </c>
      <c r="O36" s="4" t="str">
        <f>_xlfn.IFNA(INDEX(buff!$O:$O,MATCH(D36,buff!$A:$A,0)),"")</f>
        <v/>
      </c>
      <c r="P36" s="4" t="str">
        <f>_xlfn.IFNA(INDEX(buff!$O:$O,MATCH(E36,buff!$A:$A,0)),"")</f>
        <v/>
      </c>
      <c r="Q36" s="4"/>
      <c r="R36" s="4"/>
      <c r="S36" s="4"/>
      <c r="T36" s="4"/>
    </row>
    <row r="37" spans="1:20" x14ac:dyDescent="0.15">
      <c r="A37" s="4" t="s">
        <v>286</v>
      </c>
      <c r="B37" s="4">
        <v>13990005</v>
      </c>
      <c r="C37" s="4"/>
      <c r="D37" s="4"/>
      <c r="E37" s="4"/>
      <c r="F37" s="4"/>
      <c r="G37" s="4" t="str">
        <f>"额外伤害+"&amp;'skill.talent(结算)'!R37</f>
        <v>额外伤害+620</v>
      </c>
      <c r="H37" s="4" t="str">
        <f>_xlfn.IFNA(INDEX(buff!$C:$C,MATCH(描述!B37,buff!$A:$A,0)),"")</f>
        <v>霸者提升额外伤害</v>
      </c>
      <c r="I37" s="4" t="str">
        <f>_xlfn.IFNA(INDEX(buff!$C:$C,MATCH(描述!C37,buff!$A:$A,0)),"")</f>
        <v/>
      </c>
      <c r="J37" s="4" t="str">
        <f>_xlfn.IFNA(INDEX(buff!$C:$C,MATCH(描述!D37,buff!$A:$A,0)),"")</f>
        <v/>
      </c>
      <c r="K37" s="4" t="str">
        <f>_xlfn.IFNA(INDEX(buff!$C:$C,MATCH(描述!E37,buff!$A:$A,0)),"")</f>
        <v/>
      </c>
      <c r="L37" s="4" t="str">
        <f>_xlfn.IFNA(INDEX(buff!$C:$C,MATCH(描述!F37,buff!$A:$A,0)),"")</f>
        <v/>
      </c>
      <c r="M37" s="4">
        <f>_xlfn.IFNA(INDEX(buff!$O:$O,MATCH(B37,buff!$A:$A,0)),"")</f>
        <v>15990005</v>
      </c>
      <c r="N37" s="4" t="str">
        <f>_xlfn.IFNA(INDEX(buff!$O:$O,MATCH(C37,buff!$A:$A,0)),"")</f>
        <v/>
      </c>
      <c r="O37" s="4" t="str">
        <f>_xlfn.IFNA(INDEX(buff!$O:$O,MATCH(D37,buff!$A:$A,0)),"")</f>
        <v/>
      </c>
      <c r="P37" s="4" t="str">
        <f>_xlfn.IFNA(INDEX(buff!$O:$O,MATCH(E37,buff!$A:$A,0)),"")</f>
        <v/>
      </c>
      <c r="Q37" s="4"/>
      <c r="R37" s="4"/>
      <c r="S37" s="4"/>
      <c r="T37" s="4"/>
    </row>
    <row r="38" spans="1:20" x14ac:dyDescent="0.15">
      <c r="A38" s="4" t="s">
        <v>287</v>
      </c>
      <c r="B38" s="4">
        <v>13990006</v>
      </c>
      <c r="C38" s="4"/>
      <c r="D38" s="4"/>
      <c r="E38" s="4"/>
      <c r="F38" s="4"/>
      <c r="G38" s="4" t="str">
        <f>"额外免伤+" &amp;'skill.talent(结算)'!R38</f>
        <v>额外免伤+130</v>
      </c>
      <c r="H38" s="4" t="str">
        <f>_xlfn.IFNA(INDEX(buff!$C:$C,MATCH(描述!B38,buff!$A:$A,0)),"")</f>
        <v>稳固提升额外免伤</v>
      </c>
      <c r="I38" s="4" t="str">
        <f>_xlfn.IFNA(INDEX(buff!$C:$C,MATCH(描述!C38,buff!$A:$A,0)),"")</f>
        <v/>
      </c>
      <c r="J38" s="4" t="str">
        <f>_xlfn.IFNA(INDEX(buff!$C:$C,MATCH(描述!D38,buff!$A:$A,0)),"")</f>
        <v/>
      </c>
      <c r="K38" s="4" t="str">
        <f>_xlfn.IFNA(INDEX(buff!$C:$C,MATCH(描述!E38,buff!$A:$A,0)),"")</f>
        <v/>
      </c>
      <c r="L38" s="4" t="str">
        <f>_xlfn.IFNA(INDEX(buff!$C:$C,MATCH(描述!F38,buff!$A:$A,0)),"")</f>
        <v/>
      </c>
      <c r="M38" s="4">
        <f>_xlfn.IFNA(INDEX(buff!$O:$O,MATCH(B38,buff!$A:$A,0)),"")</f>
        <v>15990006</v>
      </c>
      <c r="N38" s="4" t="str">
        <f>_xlfn.IFNA(INDEX(buff!$O:$O,MATCH(C38,buff!$A:$A,0)),"")</f>
        <v/>
      </c>
      <c r="O38" s="4" t="str">
        <f>_xlfn.IFNA(INDEX(buff!$O:$O,MATCH(D38,buff!$A:$A,0)),"")</f>
        <v/>
      </c>
      <c r="P38" s="4" t="str">
        <f>_xlfn.IFNA(INDEX(buff!$O:$O,MATCH(E38,buff!$A:$A,0)),"")</f>
        <v/>
      </c>
      <c r="Q38" s="4"/>
      <c r="R38" s="4"/>
      <c r="S38" s="4"/>
      <c r="T38" s="4"/>
    </row>
    <row r="39" spans="1:20" x14ac:dyDescent="0.15">
      <c r="A39" s="4" t="s">
        <v>288</v>
      </c>
      <c r="B39" s="4">
        <v>13990006</v>
      </c>
      <c r="C39" s="4"/>
      <c r="D39" s="4"/>
      <c r="E39" s="4"/>
      <c r="F39" s="4"/>
      <c r="G39" s="4" t="str">
        <f>"额外免伤+" &amp;'skill.talent(结算)'!R39</f>
        <v>额外免伤+190</v>
      </c>
      <c r="H39" s="4" t="str">
        <f>_xlfn.IFNA(INDEX(buff!$C:$C,MATCH(描述!B39,buff!$A:$A,0)),"")</f>
        <v>稳固提升额外免伤</v>
      </c>
      <c r="I39" s="4" t="str">
        <f>_xlfn.IFNA(INDEX(buff!$C:$C,MATCH(描述!C39,buff!$A:$A,0)),"")</f>
        <v/>
      </c>
      <c r="J39" s="4" t="str">
        <f>_xlfn.IFNA(INDEX(buff!$C:$C,MATCH(描述!D39,buff!$A:$A,0)),"")</f>
        <v/>
      </c>
      <c r="K39" s="4" t="str">
        <f>_xlfn.IFNA(INDEX(buff!$C:$C,MATCH(描述!E39,buff!$A:$A,0)),"")</f>
        <v/>
      </c>
      <c r="L39" s="4" t="str">
        <f>_xlfn.IFNA(INDEX(buff!$C:$C,MATCH(描述!F39,buff!$A:$A,0)),"")</f>
        <v/>
      </c>
      <c r="M39" s="4">
        <f>_xlfn.IFNA(INDEX(buff!$O:$O,MATCH(B39,buff!$A:$A,0)),"")</f>
        <v>15990006</v>
      </c>
      <c r="N39" s="4" t="str">
        <f>_xlfn.IFNA(INDEX(buff!$O:$O,MATCH(C39,buff!$A:$A,0)),"")</f>
        <v/>
      </c>
      <c r="O39" s="4" t="str">
        <f>_xlfn.IFNA(INDEX(buff!$O:$O,MATCH(D39,buff!$A:$A,0)),"")</f>
        <v/>
      </c>
      <c r="P39" s="4" t="str">
        <f>_xlfn.IFNA(INDEX(buff!$O:$O,MATCH(E39,buff!$A:$A,0)),"")</f>
        <v/>
      </c>
      <c r="Q39" s="4"/>
      <c r="R39" s="4"/>
      <c r="S39" s="4"/>
      <c r="T39" s="4"/>
    </row>
    <row r="40" spans="1:20" x14ac:dyDescent="0.15">
      <c r="A40" s="4" t="s">
        <v>289</v>
      </c>
      <c r="B40" s="4">
        <v>13990006</v>
      </c>
      <c r="C40" s="4"/>
      <c r="D40" s="4"/>
      <c r="E40" s="4"/>
      <c r="F40" s="4"/>
      <c r="G40" s="4" t="str">
        <f>"额外免伤+" &amp;'skill.talent(结算)'!R40</f>
        <v>额外免伤+230</v>
      </c>
      <c r="H40" s="4" t="str">
        <f>_xlfn.IFNA(INDEX(buff!$C:$C,MATCH(描述!B40,buff!$A:$A,0)),"")</f>
        <v>稳固提升额外免伤</v>
      </c>
      <c r="I40" s="4" t="str">
        <f>_xlfn.IFNA(INDEX(buff!$C:$C,MATCH(描述!C40,buff!$A:$A,0)),"")</f>
        <v/>
      </c>
      <c r="J40" s="4" t="str">
        <f>_xlfn.IFNA(INDEX(buff!$C:$C,MATCH(描述!D40,buff!$A:$A,0)),"")</f>
        <v/>
      </c>
      <c r="K40" s="4" t="str">
        <f>_xlfn.IFNA(INDEX(buff!$C:$C,MATCH(描述!E40,buff!$A:$A,0)),"")</f>
        <v/>
      </c>
      <c r="L40" s="4" t="str">
        <f>_xlfn.IFNA(INDEX(buff!$C:$C,MATCH(描述!F40,buff!$A:$A,0)),"")</f>
        <v/>
      </c>
      <c r="M40" s="4">
        <f>_xlfn.IFNA(INDEX(buff!$O:$O,MATCH(B40,buff!$A:$A,0)),"")</f>
        <v>15990006</v>
      </c>
      <c r="N40" s="4" t="str">
        <f>_xlfn.IFNA(INDEX(buff!$O:$O,MATCH(C40,buff!$A:$A,0)),"")</f>
        <v/>
      </c>
      <c r="O40" s="4" t="str">
        <f>_xlfn.IFNA(INDEX(buff!$O:$O,MATCH(D40,buff!$A:$A,0)),"")</f>
        <v/>
      </c>
      <c r="P40" s="4" t="str">
        <f>_xlfn.IFNA(INDEX(buff!$O:$O,MATCH(E40,buff!$A:$A,0)),"")</f>
        <v/>
      </c>
      <c r="Q40" s="4"/>
      <c r="R40" s="4"/>
      <c r="S40" s="4"/>
      <c r="T40" s="4"/>
    </row>
    <row r="41" spans="1:20" x14ac:dyDescent="0.15">
      <c r="A41" s="4" t="s">
        <v>290</v>
      </c>
      <c r="B41" s="4">
        <v>13990006</v>
      </c>
      <c r="C41" s="4"/>
      <c r="D41" s="4"/>
      <c r="E41" s="4"/>
      <c r="F41" s="4"/>
      <c r="G41" s="4" t="str">
        <f>"额外免伤+" &amp;'skill.talent(结算)'!R41</f>
        <v>额外免伤+280</v>
      </c>
      <c r="H41" s="4" t="str">
        <f>_xlfn.IFNA(INDEX(buff!$C:$C,MATCH(描述!B41,buff!$A:$A,0)),"")</f>
        <v>稳固提升额外免伤</v>
      </c>
      <c r="I41" s="4" t="str">
        <f>_xlfn.IFNA(INDEX(buff!$C:$C,MATCH(描述!C41,buff!$A:$A,0)),"")</f>
        <v/>
      </c>
      <c r="J41" s="4" t="str">
        <f>_xlfn.IFNA(INDEX(buff!$C:$C,MATCH(描述!D41,buff!$A:$A,0)),"")</f>
        <v/>
      </c>
      <c r="K41" s="4" t="str">
        <f>_xlfn.IFNA(INDEX(buff!$C:$C,MATCH(描述!E41,buff!$A:$A,0)),"")</f>
        <v/>
      </c>
      <c r="L41" s="4" t="str">
        <f>_xlfn.IFNA(INDEX(buff!$C:$C,MATCH(描述!F41,buff!$A:$A,0)),"")</f>
        <v/>
      </c>
      <c r="M41" s="4">
        <f>_xlfn.IFNA(INDEX(buff!$O:$O,MATCH(B41,buff!$A:$A,0)),"")</f>
        <v>15990006</v>
      </c>
      <c r="N41" s="4" t="str">
        <f>_xlfn.IFNA(INDEX(buff!$O:$O,MATCH(C41,buff!$A:$A,0)),"")</f>
        <v/>
      </c>
      <c r="O41" s="4" t="str">
        <f>_xlfn.IFNA(INDEX(buff!$O:$O,MATCH(D41,buff!$A:$A,0)),"")</f>
        <v/>
      </c>
      <c r="P41" s="4" t="str">
        <f>_xlfn.IFNA(INDEX(buff!$O:$O,MATCH(E41,buff!$A:$A,0)),"")</f>
        <v/>
      </c>
      <c r="Q41" s="4"/>
      <c r="R41" s="4"/>
      <c r="S41" s="4"/>
      <c r="T41" s="4"/>
    </row>
    <row r="42" spans="1:20" x14ac:dyDescent="0.15">
      <c r="A42" s="4" t="s">
        <v>291</v>
      </c>
      <c r="B42" s="4">
        <v>13990006</v>
      </c>
      <c r="C42" s="4"/>
      <c r="D42" s="4"/>
      <c r="E42" s="4"/>
      <c r="F42" s="4"/>
      <c r="G42" s="4" t="str">
        <f>"额外免伤+" &amp;'skill.talent(结算)'!R42</f>
        <v>额外免伤+340</v>
      </c>
      <c r="H42" s="4" t="str">
        <f>_xlfn.IFNA(INDEX(buff!$C:$C,MATCH(描述!B42,buff!$A:$A,0)),"")</f>
        <v>稳固提升额外免伤</v>
      </c>
      <c r="I42" s="4" t="str">
        <f>_xlfn.IFNA(INDEX(buff!$C:$C,MATCH(描述!C42,buff!$A:$A,0)),"")</f>
        <v/>
      </c>
      <c r="J42" s="4" t="str">
        <f>_xlfn.IFNA(INDEX(buff!$C:$C,MATCH(描述!D42,buff!$A:$A,0)),"")</f>
        <v/>
      </c>
      <c r="K42" s="4" t="str">
        <f>_xlfn.IFNA(INDEX(buff!$C:$C,MATCH(描述!E42,buff!$A:$A,0)),"")</f>
        <v/>
      </c>
      <c r="L42" s="4" t="str">
        <f>_xlfn.IFNA(INDEX(buff!$C:$C,MATCH(描述!F42,buff!$A:$A,0)),"")</f>
        <v/>
      </c>
      <c r="M42" s="4">
        <f>_xlfn.IFNA(INDEX(buff!$O:$O,MATCH(B42,buff!$A:$A,0)),"")</f>
        <v>15990006</v>
      </c>
      <c r="N42" s="4" t="str">
        <f>_xlfn.IFNA(INDEX(buff!$O:$O,MATCH(C42,buff!$A:$A,0)),"")</f>
        <v/>
      </c>
      <c r="O42" s="4" t="str">
        <f>_xlfn.IFNA(INDEX(buff!$O:$O,MATCH(D42,buff!$A:$A,0)),"")</f>
        <v/>
      </c>
      <c r="P42" s="4" t="str">
        <f>_xlfn.IFNA(INDEX(buff!$O:$O,MATCH(E42,buff!$A:$A,0)),"")</f>
        <v/>
      </c>
      <c r="Q42" s="4"/>
      <c r="R42" s="4"/>
      <c r="S42" s="4"/>
      <c r="T42" s="4"/>
    </row>
    <row r="43" spans="1:20" x14ac:dyDescent="0.15">
      <c r="A43" s="4" t="s">
        <v>292</v>
      </c>
      <c r="B43" s="4">
        <v>13990006</v>
      </c>
      <c r="C43" s="4"/>
      <c r="D43" s="4"/>
      <c r="E43" s="4"/>
      <c r="F43" s="4"/>
      <c r="G43" s="4" t="str">
        <f>"额外免伤+" &amp;'skill.talent(结算)'!R43</f>
        <v>额外免伤+380</v>
      </c>
      <c r="H43" s="4" t="str">
        <f>_xlfn.IFNA(INDEX(buff!$C:$C,MATCH(描述!B43,buff!$A:$A,0)),"")</f>
        <v>稳固提升额外免伤</v>
      </c>
      <c r="I43" s="4" t="str">
        <f>_xlfn.IFNA(INDEX(buff!$C:$C,MATCH(描述!C43,buff!$A:$A,0)),"")</f>
        <v/>
      </c>
      <c r="J43" s="4" t="str">
        <f>_xlfn.IFNA(INDEX(buff!$C:$C,MATCH(描述!D43,buff!$A:$A,0)),"")</f>
        <v/>
      </c>
      <c r="K43" s="4" t="str">
        <f>_xlfn.IFNA(INDEX(buff!$C:$C,MATCH(描述!E43,buff!$A:$A,0)),"")</f>
        <v/>
      </c>
      <c r="L43" s="4" t="str">
        <f>_xlfn.IFNA(INDEX(buff!$C:$C,MATCH(描述!F43,buff!$A:$A,0)),"")</f>
        <v/>
      </c>
      <c r="M43" s="4">
        <f>_xlfn.IFNA(INDEX(buff!$O:$O,MATCH(B43,buff!$A:$A,0)),"")</f>
        <v>15990006</v>
      </c>
      <c r="N43" s="4" t="str">
        <f>_xlfn.IFNA(INDEX(buff!$O:$O,MATCH(C43,buff!$A:$A,0)),"")</f>
        <v/>
      </c>
      <c r="O43" s="4" t="str">
        <f>_xlfn.IFNA(INDEX(buff!$O:$O,MATCH(D43,buff!$A:$A,0)),"")</f>
        <v/>
      </c>
      <c r="P43" s="4" t="str">
        <f>_xlfn.IFNA(INDEX(buff!$O:$O,MATCH(E43,buff!$A:$A,0)),"")</f>
        <v/>
      </c>
      <c r="Q43" s="4"/>
      <c r="R43" s="4"/>
      <c r="S43" s="4"/>
      <c r="T43" s="4"/>
    </row>
    <row r="44" spans="1:20" x14ac:dyDescent="0.15">
      <c r="A44" s="4" t="s">
        <v>293</v>
      </c>
      <c r="B44" s="4">
        <v>13990006</v>
      </c>
      <c r="C44" s="4"/>
      <c r="D44" s="4"/>
      <c r="E44" s="4"/>
      <c r="F44" s="4"/>
      <c r="G44" s="4" t="str">
        <f>"额外免伤+" &amp;'skill.talent(结算)'!R44</f>
        <v>额外免伤+440</v>
      </c>
      <c r="H44" s="4" t="str">
        <f>_xlfn.IFNA(INDEX(buff!$C:$C,MATCH(描述!B44,buff!$A:$A,0)),"")</f>
        <v>稳固提升额外免伤</v>
      </c>
      <c r="I44" s="4" t="str">
        <f>_xlfn.IFNA(INDEX(buff!$C:$C,MATCH(描述!C44,buff!$A:$A,0)),"")</f>
        <v/>
      </c>
      <c r="J44" s="4" t="str">
        <f>_xlfn.IFNA(INDEX(buff!$C:$C,MATCH(描述!D44,buff!$A:$A,0)),"")</f>
        <v/>
      </c>
      <c r="K44" s="4" t="str">
        <f>_xlfn.IFNA(INDEX(buff!$C:$C,MATCH(描述!E44,buff!$A:$A,0)),"")</f>
        <v/>
      </c>
      <c r="L44" s="4" t="str">
        <f>_xlfn.IFNA(INDEX(buff!$C:$C,MATCH(描述!F44,buff!$A:$A,0)),"")</f>
        <v/>
      </c>
      <c r="M44" s="4">
        <f>_xlfn.IFNA(INDEX(buff!$O:$O,MATCH(B44,buff!$A:$A,0)),"")</f>
        <v>15990006</v>
      </c>
      <c r="N44" s="4" t="str">
        <f>_xlfn.IFNA(INDEX(buff!$O:$O,MATCH(C44,buff!$A:$A,0)),"")</f>
        <v/>
      </c>
      <c r="O44" s="4" t="str">
        <f>_xlfn.IFNA(INDEX(buff!$O:$O,MATCH(D44,buff!$A:$A,0)),"")</f>
        <v/>
      </c>
      <c r="P44" s="4" t="str">
        <f>_xlfn.IFNA(INDEX(buff!$O:$O,MATCH(E44,buff!$A:$A,0)),"")</f>
        <v/>
      </c>
      <c r="Q44" s="4"/>
      <c r="R44" s="4"/>
      <c r="S44" s="4"/>
      <c r="T44" s="4"/>
    </row>
    <row r="45" spans="1:20" x14ac:dyDescent="0.15">
      <c r="A45" s="4" t="s">
        <v>294</v>
      </c>
      <c r="B45" s="4">
        <v>13990007</v>
      </c>
      <c r="C45" s="4"/>
      <c r="D45" s="4"/>
      <c r="E45" s="4"/>
      <c r="F45" s="4"/>
      <c r="G45" s="4" t="str">
        <f>"攻击提高"&amp;'skill.talent(结算)'!R45/100&amp;"%"</f>
        <v>攻击提高7%</v>
      </c>
      <c r="H45" s="4" t="str">
        <f>_xlfn.IFNA(INDEX(buff!$C:$C,MATCH(描述!B45,buff!$A:$A,0)),"")</f>
        <v>破血提升攻击百分比</v>
      </c>
      <c r="I45" s="4" t="str">
        <f>_xlfn.IFNA(INDEX(buff!$C:$C,MATCH(描述!C45,buff!$A:$A,0)),"")</f>
        <v/>
      </c>
      <c r="J45" s="4" t="str">
        <f>_xlfn.IFNA(INDEX(buff!$C:$C,MATCH(描述!D45,buff!$A:$A,0)),"")</f>
        <v/>
      </c>
      <c r="K45" s="4" t="str">
        <f>_xlfn.IFNA(INDEX(buff!$C:$C,MATCH(描述!E45,buff!$A:$A,0)),"")</f>
        <v/>
      </c>
      <c r="L45" s="4" t="str">
        <f>_xlfn.IFNA(INDEX(buff!$C:$C,MATCH(描述!F45,buff!$A:$A,0)),"")</f>
        <v/>
      </c>
      <c r="M45" s="4">
        <f>_xlfn.IFNA(INDEX(buff!$O:$O,MATCH(B45,buff!$A:$A,0)),"")</f>
        <v>15990007</v>
      </c>
      <c r="N45" s="4" t="str">
        <f>_xlfn.IFNA(INDEX(buff!$O:$O,MATCH(C45,buff!$A:$A,0)),"")</f>
        <v/>
      </c>
      <c r="O45" s="4" t="str">
        <f>_xlfn.IFNA(INDEX(buff!$O:$O,MATCH(D45,buff!$A:$A,0)),"")</f>
        <v/>
      </c>
      <c r="P45" s="4" t="str">
        <f>_xlfn.IFNA(INDEX(buff!$O:$O,MATCH(E45,buff!$A:$A,0)),"")</f>
        <v/>
      </c>
      <c r="Q45" s="4"/>
      <c r="R45" s="4"/>
      <c r="S45" s="4"/>
      <c r="T45" s="4"/>
    </row>
    <row r="46" spans="1:20" x14ac:dyDescent="0.15">
      <c r="A46" s="4" t="s">
        <v>295</v>
      </c>
      <c r="B46" s="4">
        <v>13990007</v>
      </c>
      <c r="C46" s="4"/>
      <c r="D46" s="4"/>
      <c r="E46" s="4"/>
      <c r="F46" s="4"/>
      <c r="G46" s="4" t="str">
        <f>"攻击提高"&amp;'skill.talent(结算)'!R46/100&amp;"%"</f>
        <v>攻击提高10%</v>
      </c>
      <c r="H46" s="4" t="str">
        <f>_xlfn.IFNA(INDEX(buff!$C:$C,MATCH(描述!B46,buff!$A:$A,0)),"")</f>
        <v>破血提升攻击百分比</v>
      </c>
      <c r="I46" s="4" t="str">
        <f>_xlfn.IFNA(INDEX(buff!$C:$C,MATCH(描述!C46,buff!$A:$A,0)),"")</f>
        <v/>
      </c>
      <c r="J46" s="4" t="str">
        <f>_xlfn.IFNA(INDEX(buff!$C:$C,MATCH(描述!D46,buff!$A:$A,0)),"")</f>
        <v/>
      </c>
      <c r="K46" s="4" t="str">
        <f>_xlfn.IFNA(INDEX(buff!$C:$C,MATCH(描述!E46,buff!$A:$A,0)),"")</f>
        <v/>
      </c>
      <c r="L46" s="4" t="str">
        <f>_xlfn.IFNA(INDEX(buff!$C:$C,MATCH(描述!F46,buff!$A:$A,0)),"")</f>
        <v/>
      </c>
      <c r="M46" s="4">
        <f>_xlfn.IFNA(INDEX(buff!$O:$O,MATCH(B46,buff!$A:$A,0)),"")</f>
        <v>15990007</v>
      </c>
      <c r="N46" s="4" t="str">
        <f>_xlfn.IFNA(INDEX(buff!$O:$O,MATCH(C46,buff!$A:$A,0)),"")</f>
        <v/>
      </c>
      <c r="O46" s="4" t="str">
        <f>_xlfn.IFNA(INDEX(buff!$O:$O,MATCH(D46,buff!$A:$A,0)),"")</f>
        <v/>
      </c>
      <c r="P46" s="4" t="str">
        <f>_xlfn.IFNA(INDEX(buff!$O:$O,MATCH(E46,buff!$A:$A,0)),"")</f>
        <v/>
      </c>
      <c r="Q46" s="4"/>
      <c r="R46" s="4"/>
      <c r="S46" s="4"/>
      <c r="T46" s="4"/>
    </row>
    <row r="47" spans="1:20" x14ac:dyDescent="0.15">
      <c r="A47" s="4" t="s">
        <v>296</v>
      </c>
      <c r="B47" s="4">
        <v>13990007</v>
      </c>
      <c r="C47" s="4"/>
      <c r="D47" s="4"/>
      <c r="E47" s="4"/>
      <c r="F47" s="4"/>
      <c r="G47" s="4" t="str">
        <f>"攻击提高"&amp;'skill.talent(结算)'!R47/100&amp;"%"</f>
        <v>攻击提高13%</v>
      </c>
      <c r="H47" s="4" t="str">
        <f>_xlfn.IFNA(INDEX(buff!$C:$C,MATCH(描述!B47,buff!$A:$A,0)),"")</f>
        <v>破血提升攻击百分比</v>
      </c>
      <c r="I47" s="4" t="str">
        <f>_xlfn.IFNA(INDEX(buff!$C:$C,MATCH(描述!C47,buff!$A:$A,0)),"")</f>
        <v/>
      </c>
      <c r="J47" s="4" t="str">
        <f>_xlfn.IFNA(INDEX(buff!$C:$C,MATCH(描述!D47,buff!$A:$A,0)),"")</f>
        <v/>
      </c>
      <c r="K47" s="4" t="str">
        <f>_xlfn.IFNA(INDEX(buff!$C:$C,MATCH(描述!E47,buff!$A:$A,0)),"")</f>
        <v/>
      </c>
      <c r="L47" s="4" t="str">
        <f>_xlfn.IFNA(INDEX(buff!$C:$C,MATCH(描述!F47,buff!$A:$A,0)),"")</f>
        <v/>
      </c>
      <c r="M47" s="4">
        <f>_xlfn.IFNA(INDEX(buff!$O:$O,MATCH(B47,buff!$A:$A,0)),"")</f>
        <v>15990007</v>
      </c>
      <c r="N47" s="4" t="str">
        <f>_xlfn.IFNA(INDEX(buff!$O:$O,MATCH(C47,buff!$A:$A,0)),"")</f>
        <v/>
      </c>
      <c r="O47" s="4" t="str">
        <f>_xlfn.IFNA(INDEX(buff!$O:$O,MATCH(D47,buff!$A:$A,0)),"")</f>
        <v/>
      </c>
      <c r="P47" s="4" t="str">
        <f>_xlfn.IFNA(INDEX(buff!$O:$O,MATCH(E47,buff!$A:$A,0)),"")</f>
        <v/>
      </c>
      <c r="Q47" s="4"/>
      <c r="R47" s="4"/>
      <c r="S47" s="4"/>
      <c r="T47" s="4"/>
    </row>
    <row r="48" spans="1:20" x14ac:dyDescent="0.15">
      <c r="A48" s="4" t="s">
        <v>297</v>
      </c>
      <c r="B48" s="4">
        <v>13990007</v>
      </c>
      <c r="C48" s="4"/>
      <c r="D48" s="4"/>
      <c r="E48" s="4"/>
      <c r="F48" s="4"/>
      <c r="G48" s="4" t="str">
        <f>"攻击提高"&amp;'skill.talent(结算)'!R48/100&amp;"%"</f>
        <v>攻击提高16%</v>
      </c>
      <c r="H48" s="4" t="str">
        <f>_xlfn.IFNA(INDEX(buff!$C:$C,MATCH(描述!B48,buff!$A:$A,0)),"")</f>
        <v>破血提升攻击百分比</v>
      </c>
      <c r="I48" s="4" t="str">
        <f>_xlfn.IFNA(INDEX(buff!$C:$C,MATCH(描述!C48,buff!$A:$A,0)),"")</f>
        <v/>
      </c>
      <c r="J48" s="4" t="str">
        <f>_xlfn.IFNA(INDEX(buff!$C:$C,MATCH(描述!D48,buff!$A:$A,0)),"")</f>
        <v/>
      </c>
      <c r="K48" s="4" t="str">
        <f>_xlfn.IFNA(INDEX(buff!$C:$C,MATCH(描述!E48,buff!$A:$A,0)),"")</f>
        <v/>
      </c>
      <c r="L48" s="4" t="str">
        <f>_xlfn.IFNA(INDEX(buff!$C:$C,MATCH(描述!F48,buff!$A:$A,0)),"")</f>
        <v/>
      </c>
      <c r="M48" s="4">
        <f>_xlfn.IFNA(INDEX(buff!$O:$O,MATCH(B48,buff!$A:$A,0)),"")</f>
        <v>15990007</v>
      </c>
      <c r="N48" s="4" t="str">
        <f>_xlfn.IFNA(INDEX(buff!$O:$O,MATCH(C48,buff!$A:$A,0)),"")</f>
        <v/>
      </c>
      <c r="O48" s="4" t="str">
        <f>_xlfn.IFNA(INDEX(buff!$O:$O,MATCH(D48,buff!$A:$A,0)),"")</f>
        <v/>
      </c>
      <c r="P48" s="4" t="str">
        <f>_xlfn.IFNA(INDEX(buff!$O:$O,MATCH(E48,buff!$A:$A,0)),"")</f>
        <v/>
      </c>
      <c r="Q48" s="4"/>
      <c r="R48" s="4"/>
      <c r="S48" s="4"/>
      <c r="T48" s="4"/>
    </row>
    <row r="49" spans="1:20" x14ac:dyDescent="0.15">
      <c r="A49" s="4" t="s">
        <v>298</v>
      </c>
      <c r="B49" s="4">
        <v>13990007</v>
      </c>
      <c r="C49" s="4"/>
      <c r="D49" s="4"/>
      <c r="E49" s="4"/>
      <c r="F49" s="4"/>
      <c r="G49" s="4" t="str">
        <f>"攻击提高"&amp;'skill.talent(结算)'!R49/100&amp;"%"</f>
        <v>攻击提高19%</v>
      </c>
      <c r="H49" s="4" t="str">
        <f>_xlfn.IFNA(INDEX(buff!$C:$C,MATCH(描述!B49,buff!$A:$A,0)),"")</f>
        <v>破血提升攻击百分比</v>
      </c>
      <c r="I49" s="4" t="str">
        <f>_xlfn.IFNA(INDEX(buff!$C:$C,MATCH(描述!C49,buff!$A:$A,0)),"")</f>
        <v/>
      </c>
      <c r="J49" s="4" t="str">
        <f>_xlfn.IFNA(INDEX(buff!$C:$C,MATCH(描述!D49,buff!$A:$A,0)),"")</f>
        <v/>
      </c>
      <c r="K49" s="4" t="str">
        <f>_xlfn.IFNA(INDEX(buff!$C:$C,MATCH(描述!E49,buff!$A:$A,0)),"")</f>
        <v/>
      </c>
      <c r="L49" s="4" t="str">
        <f>_xlfn.IFNA(INDEX(buff!$C:$C,MATCH(描述!F49,buff!$A:$A,0)),"")</f>
        <v/>
      </c>
      <c r="M49" s="4">
        <f>_xlfn.IFNA(INDEX(buff!$O:$O,MATCH(B49,buff!$A:$A,0)),"")</f>
        <v>15990007</v>
      </c>
      <c r="N49" s="4" t="str">
        <f>_xlfn.IFNA(INDEX(buff!$O:$O,MATCH(C49,buff!$A:$A,0)),"")</f>
        <v/>
      </c>
      <c r="O49" s="4" t="str">
        <f>_xlfn.IFNA(INDEX(buff!$O:$O,MATCH(D49,buff!$A:$A,0)),"")</f>
        <v/>
      </c>
      <c r="P49" s="4" t="str">
        <f>_xlfn.IFNA(INDEX(buff!$O:$O,MATCH(E49,buff!$A:$A,0)),"")</f>
        <v/>
      </c>
      <c r="Q49" s="4"/>
      <c r="R49" s="4"/>
      <c r="S49" s="4"/>
      <c r="T49" s="4"/>
    </row>
    <row r="50" spans="1:20" x14ac:dyDescent="0.15">
      <c r="A50" s="4" t="s">
        <v>299</v>
      </c>
      <c r="B50" s="4">
        <v>13990007</v>
      </c>
      <c r="C50" s="4"/>
      <c r="D50" s="4"/>
      <c r="E50" s="4"/>
      <c r="F50" s="4"/>
      <c r="G50" s="4" t="str">
        <f>"攻击提高"&amp;'skill.talent(结算)'!R50/100&amp;"%"</f>
        <v>攻击提高22%</v>
      </c>
      <c r="H50" s="4" t="str">
        <f>_xlfn.IFNA(INDEX(buff!$C:$C,MATCH(描述!B50,buff!$A:$A,0)),"")</f>
        <v>破血提升攻击百分比</v>
      </c>
      <c r="I50" s="4" t="str">
        <f>_xlfn.IFNA(INDEX(buff!$C:$C,MATCH(描述!C50,buff!$A:$A,0)),"")</f>
        <v/>
      </c>
      <c r="J50" s="4" t="str">
        <f>_xlfn.IFNA(INDEX(buff!$C:$C,MATCH(描述!D50,buff!$A:$A,0)),"")</f>
        <v/>
      </c>
      <c r="K50" s="4" t="str">
        <f>_xlfn.IFNA(INDEX(buff!$C:$C,MATCH(描述!E50,buff!$A:$A,0)),"")</f>
        <v/>
      </c>
      <c r="L50" s="4" t="str">
        <f>_xlfn.IFNA(INDEX(buff!$C:$C,MATCH(描述!F50,buff!$A:$A,0)),"")</f>
        <v/>
      </c>
      <c r="M50" s="4">
        <f>_xlfn.IFNA(INDEX(buff!$O:$O,MATCH(B50,buff!$A:$A,0)),"")</f>
        <v>15990007</v>
      </c>
      <c r="N50" s="4" t="str">
        <f>_xlfn.IFNA(INDEX(buff!$O:$O,MATCH(C50,buff!$A:$A,0)),"")</f>
        <v/>
      </c>
      <c r="O50" s="4" t="str">
        <f>_xlfn.IFNA(INDEX(buff!$O:$O,MATCH(D50,buff!$A:$A,0)),"")</f>
        <v/>
      </c>
      <c r="P50" s="4" t="str">
        <f>_xlfn.IFNA(INDEX(buff!$O:$O,MATCH(E50,buff!$A:$A,0)),"")</f>
        <v/>
      </c>
      <c r="Q50" s="4"/>
      <c r="R50" s="4"/>
      <c r="S50" s="4"/>
      <c r="T50" s="4"/>
    </row>
    <row r="51" spans="1:20" x14ac:dyDescent="0.15">
      <c r="A51" s="4" t="s">
        <v>300</v>
      </c>
      <c r="B51" s="4">
        <v>13990007</v>
      </c>
      <c r="C51" s="4"/>
      <c r="D51" s="4"/>
      <c r="E51" s="4"/>
      <c r="F51" s="4"/>
      <c r="G51" s="4" t="str">
        <f>"攻击提高"&amp;'skill.talent(结算)'!R51/100&amp;"%"</f>
        <v>攻击提高25%</v>
      </c>
      <c r="H51" s="4" t="str">
        <f>_xlfn.IFNA(INDEX(buff!$C:$C,MATCH(描述!B51,buff!$A:$A,0)),"")</f>
        <v>破血提升攻击百分比</v>
      </c>
      <c r="I51" s="4" t="str">
        <f>_xlfn.IFNA(INDEX(buff!$C:$C,MATCH(描述!C51,buff!$A:$A,0)),"")</f>
        <v/>
      </c>
      <c r="J51" s="4" t="str">
        <f>_xlfn.IFNA(INDEX(buff!$C:$C,MATCH(描述!D51,buff!$A:$A,0)),"")</f>
        <v/>
      </c>
      <c r="K51" s="4" t="str">
        <f>_xlfn.IFNA(INDEX(buff!$C:$C,MATCH(描述!E51,buff!$A:$A,0)),"")</f>
        <v/>
      </c>
      <c r="L51" s="4" t="str">
        <f>_xlfn.IFNA(INDEX(buff!$C:$C,MATCH(描述!F51,buff!$A:$A,0)),"")</f>
        <v/>
      </c>
      <c r="M51" s="4">
        <f>_xlfn.IFNA(INDEX(buff!$O:$O,MATCH(B51,buff!$A:$A,0)),"")</f>
        <v>15990007</v>
      </c>
      <c r="N51" s="4" t="str">
        <f>_xlfn.IFNA(INDEX(buff!$O:$O,MATCH(C51,buff!$A:$A,0)),"")</f>
        <v/>
      </c>
      <c r="O51" s="4" t="str">
        <f>_xlfn.IFNA(INDEX(buff!$O:$O,MATCH(D51,buff!$A:$A,0)),"")</f>
        <v/>
      </c>
      <c r="P51" s="4" t="str">
        <f>_xlfn.IFNA(INDEX(buff!$O:$O,MATCH(E51,buff!$A:$A,0)),"")</f>
        <v/>
      </c>
      <c r="Q51" s="4"/>
      <c r="R51" s="4"/>
      <c r="S51" s="4"/>
      <c r="T51" s="4"/>
    </row>
    <row r="52" spans="1:20" x14ac:dyDescent="0.15">
      <c r="A52" s="4" t="s">
        <v>301</v>
      </c>
      <c r="B52" s="4">
        <v>13990008</v>
      </c>
      <c r="C52" s="4"/>
      <c r="D52" s="4"/>
      <c r="E52" s="4"/>
      <c r="F52" s="4"/>
      <c r="G52" s="4" t="str">
        <f>"物理防御提高"&amp;'skill.talent(结算)'!R52/100&amp;"%"</f>
        <v>物理防御提高7%</v>
      </c>
      <c r="H52" s="4" t="str">
        <f>_xlfn.IFNA(INDEX(buff!$C:$C,MATCH(描述!B52,buff!$A:$A,0)),"")</f>
        <v>韧壁提升物防百分比</v>
      </c>
      <c r="I52" s="4" t="str">
        <f>_xlfn.IFNA(INDEX(buff!$C:$C,MATCH(描述!C52,buff!$A:$A,0)),"")</f>
        <v/>
      </c>
      <c r="J52" s="4" t="str">
        <f>_xlfn.IFNA(INDEX(buff!$C:$C,MATCH(描述!D52,buff!$A:$A,0)),"")</f>
        <v/>
      </c>
      <c r="K52" s="4" t="str">
        <f>_xlfn.IFNA(INDEX(buff!$C:$C,MATCH(描述!E52,buff!$A:$A,0)),"")</f>
        <v/>
      </c>
      <c r="L52" s="4" t="str">
        <f>_xlfn.IFNA(INDEX(buff!$C:$C,MATCH(描述!F52,buff!$A:$A,0)),"")</f>
        <v/>
      </c>
      <c r="M52" s="4">
        <f>_xlfn.IFNA(INDEX(buff!$O:$O,MATCH(B52,buff!$A:$A,0)),"")</f>
        <v>15990008</v>
      </c>
      <c r="N52" s="4" t="str">
        <f>_xlfn.IFNA(INDEX(buff!$O:$O,MATCH(C52,buff!$A:$A,0)),"")</f>
        <v/>
      </c>
      <c r="O52" s="4" t="str">
        <f>_xlfn.IFNA(INDEX(buff!$O:$O,MATCH(D52,buff!$A:$A,0)),"")</f>
        <v/>
      </c>
      <c r="P52" s="4" t="str">
        <f>_xlfn.IFNA(INDEX(buff!$O:$O,MATCH(E52,buff!$A:$A,0)),"")</f>
        <v/>
      </c>
      <c r="Q52" s="4"/>
      <c r="R52" s="4"/>
      <c r="S52" s="4"/>
      <c r="T52" s="4"/>
    </row>
    <row r="53" spans="1:20" x14ac:dyDescent="0.15">
      <c r="A53" s="4" t="s">
        <v>302</v>
      </c>
      <c r="B53" s="4">
        <v>13990008</v>
      </c>
      <c r="C53" s="4"/>
      <c r="D53" s="4"/>
      <c r="E53" s="4"/>
      <c r="F53" s="4"/>
      <c r="G53" s="4" t="str">
        <f>"物理防御提高"&amp;'skill.talent(结算)'!R53/100&amp;"%"</f>
        <v>物理防御提高10%</v>
      </c>
      <c r="H53" s="4" t="str">
        <f>_xlfn.IFNA(INDEX(buff!$C:$C,MATCH(描述!B53,buff!$A:$A,0)),"")</f>
        <v>韧壁提升物防百分比</v>
      </c>
      <c r="I53" s="4" t="str">
        <f>_xlfn.IFNA(INDEX(buff!$C:$C,MATCH(描述!C53,buff!$A:$A,0)),"")</f>
        <v/>
      </c>
      <c r="J53" s="4" t="str">
        <f>_xlfn.IFNA(INDEX(buff!$C:$C,MATCH(描述!D53,buff!$A:$A,0)),"")</f>
        <v/>
      </c>
      <c r="K53" s="4" t="str">
        <f>_xlfn.IFNA(INDEX(buff!$C:$C,MATCH(描述!E53,buff!$A:$A,0)),"")</f>
        <v/>
      </c>
      <c r="L53" s="4" t="str">
        <f>_xlfn.IFNA(INDEX(buff!$C:$C,MATCH(描述!F53,buff!$A:$A,0)),"")</f>
        <v/>
      </c>
      <c r="M53" s="4">
        <f>_xlfn.IFNA(INDEX(buff!$O:$O,MATCH(B53,buff!$A:$A,0)),"")</f>
        <v>15990008</v>
      </c>
      <c r="N53" s="4" t="str">
        <f>_xlfn.IFNA(INDEX(buff!$O:$O,MATCH(C53,buff!$A:$A,0)),"")</f>
        <v/>
      </c>
      <c r="O53" s="4" t="str">
        <f>_xlfn.IFNA(INDEX(buff!$O:$O,MATCH(D53,buff!$A:$A,0)),"")</f>
        <v/>
      </c>
      <c r="P53" s="4" t="str">
        <f>_xlfn.IFNA(INDEX(buff!$O:$O,MATCH(E53,buff!$A:$A,0)),"")</f>
        <v/>
      </c>
      <c r="Q53" s="4"/>
      <c r="R53" s="4"/>
      <c r="S53" s="4"/>
      <c r="T53" s="4"/>
    </row>
    <row r="54" spans="1:20" x14ac:dyDescent="0.15">
      <c r="A54" s="4" t="s">
        <v>303</v>
      </c>
      <c r="B54" s="4">
        <v>13990008</v>
      </c>
      <c r="C54" s="4"/>
      <c r="D54" s="4"/>
      <c r="E54" s="4"/>
      <c r="F54" s="4"/>
      <c r="G54" s="4" t="str">
        <f>"物理防御提高"&amp;'skill.talent(结算)'!R54/100&amp;"%"</f>
        <v>物理防御提高13%</v>
      </c>
      <c r="H54" s="4" t="str">
        <f>_xlfn.IFNA(INDEX(buff!$C:$C,MATCH(描述!B54,buff!$A:$A,0)),"")</f>
        <v>韧壁提升物防百分比</v>
      </c>
      <c r="I54" s="4" t="str">
        <f>_xlfn.IFNA(INDEX(buff!$C:$C,MATCH(描述!C54,buff!$A:$A,0)),"")</f>
        <v/>
      </c>
      <c r="J54" s="4" t="str">
        <f>_xlfn.IFNA(INDEX(buff!$C:$C,MATCH(描述!D54,buff!$A:$A,0)),"")</f>
        <v/>
      </c>
      <c r="K54" s="4" t="str">
        <f>_xlfn.IFNA(INDEX(buff!$C:$C,MATCH(描述!E54,buff!$A:$A,0)),"")</f>
        <v/>
      </c>
      <c r="L54" s="4" t="str">
        <f>_xlfn.IFNA(INDEX(buff!$C:$C,MATCH(描述!F54,buff!$A:$A,0)),"")</f>
        <v/>
      </c>
      <c r="M54" s="4">
        <f>_xlfn.IFNA(INDEX(buff!$O:$O,MATCH(B54,buff!$A:$A,0)),"")</f>
        <v>15990008</v>
      </c>
      <c r="N54" s="4" t="str">
        <f>_xlfn.IFNA(INDEX(buff!$O:$O,MATCH(C54,buff!$A:$A,0)),"")</f>
        <v/>
      </c>
      <c r="O54" s="4" t="str">
        <f>_xlfn.IFNA(INDEX(buff!$O:$O,MATCH(D54,buff!$A:$A,0)),"")</f>
        <v/>
      </c>
      <c r="P54" s="4" t="str">
        <f>_xlfn.IFNA(INDEX(buff!$O:$O,MATCH(E54,buff!$A:$A,0)),"")</f>
        <v/>
      </c>
      <c r="Q54" s="4"/>
      <c r="R54" s="4"/>
      <c r="S54" s="4"/>
      <c r="T54" s="4"/>
    </row>
    <row r="55" spans="1:20" x14ac:dyDescent="0.15">
      <c r="A55" s="4" t="s">
        <v>304</v>
      </c>
      <c r="B55" s="4">
        <v>13990008</v>
      </c>
      <c r="C55" s="4"/>
      <c r="D55" s="4"/>
      <c r="E55" s="4"/>
      <c r="F55" s="4"/>
      <c r="G55" s="4" t="str">
        <f>"物理防御提高"&amp;'skill.talent(结算)'!R55/100&amp;"%"</f>
        <v>物理防御提高16%</v>
      </c>
      <c r="H55" s="4" t="str">
        <f>_xlfn.IFNA(INDEX(buff!$C:$C,MATCH(描述!B55,buff!$A:$A,0)),"")</f>
        <v>韧壁提升物防百分比</v>
      </c>
      <c r="I55" s="4" t="str">
        <f>_xlfn.IFNA(INDEX(buff!$C:$C,MATCH(描述!C55,buff!$A:$A,0)),"")</f>
        <v/>
      </c>
      <c r="J55" s="4" t="str">
        <f>_xlfn.IFNA(INDEX(buff!$C:$C,MATCH(描述!D55,buff!$A:$A,0)),"")</f>
        <v/>
      </c>
      <c r="K55" s="4" t="str">
        <f>_xlfn.IFNA(INDEX(buff!$C:$C,MATCH(描述!E55,buff!$A:$A,0)),"")</f>
        <v/>
      </c>
      <c r="L55" s="4" t="str">
        <f>_xlfn.IFNA(INDEX(buff!$C:$C,MATCH(描述!F55,buff!$A:$A,0)),"")</f>
        <v/>
      </c>
      <c r="M55" s="4">
        <f>_xlfn.IFNA(INDEX(buff!$O:$O,MATCH(B55,buff!$A:$A,0)),"")</f>
        <v>15990008</v>
      </c>
      <c r="N55" s="4" t="str">
        <f>_xlfn.IFNA(INDEX(buff!$O:$O,MATCH(C55,buff!$A:$A,0)),"")</f>
        <v/>
      </c>
      <c r="O55" s="4" t="str">
        <f>_xlfn.IFNA(INDEX(buff!$O:$O,MATCH(D55,buff!$A:$A,0)),"")</f>
        <v/>
      </c>
      <c r="P55" s="4" t="str">
        <f>_xlfn.IFNA(INDEX(buff!$O:$O,MATCH(E55,buff!$A:$A,0)),"")</f>
        <v/>
      </c>
      <c r="Q55" s="4"/>
      <c r="R55" s="4"/>
      <c r="S55" s="4"/>
      <c r="T55" s="4"/>
    </row>
    <row r="56" spans="1:20" x14ac:dyDescent="0.15">
      <c r="A56" s="4" t="s">
        <v>305</v>
      </c>
      <c r="B56" s="4">
        <v>13990008</v>
      </c>
      <c r="C56" s="4"/>
      <c r="D56" s="4"/>
      <c r="E56" s="4"/>
      <c r="F56" s="4"/>
      <c r="G56" s="4" t="str">
        <f>"物理防御提高"&amp;'skill.talent(结算)'!R56/100&amp;"%"</f>
        <v>物理防御提高19%</v>
      </c>
      <c r="H56" s="4" t="str">
        <f>_xlfn.IFNA(INDEX(buff!$C:$C,MATCH(描述!B56,buff!$A:$A,0)),"")</f>
        <v>韧壁提升物防百分比</v>
      </c>
      <c r="I56" s="4" t="str">
        <f>_xlfn.IFNA(INDEX(buff!$C:$C,MATCH(描述!C56,buff!$A:$A,0)),"")</f>
        <v/>
      </c>
      <c r="J56" s="4" t="str">
        <f>_xlfn.IFNA(INDEX(buff!$C:$C,MATCH(描述!D56,buff!$A:$A,0)),"")</f>
        <v/>
      </c>
      <c r="K56" s="4" t="str">
        <f>_xlfn.IFNA(INDEX(buff!$C:$C,MATCH(描述!E56,buff!$A:$A,0)),"")</f>
        <v/>
      </c>
      <c r="L56" s="4" t="str">
        <f>_xlfn.IFNA(INDEX(buff!$C:$C,MATCH(描述!F56,buff!$A:$A,0)),"")</f>
        <v/>
      </c>
      <c r="M56" s="4">
        <f>_xlfn.IFNA(INDEX(buff!$O:$O,MATCH(B56,buff!$A:$A,0)),"")</f>
        <v>15990008</v>
      </c>
      <c r="N56" s="4" t="str">
        <f>_xlfn.IFNA(INDEX(buff!$O:$O,MATCH(C56,buff!$A:$A,0)),"")</f>
        <v/>
      </c>
      <c r="O56" s="4" t="str">
        <f>_xlfn.IFNA(INDEX(buff!$O:$O,MATCH(D56,buff!$A:$A,0)),"")</f>
        <v/>
      </c>
      <c r="P56" s="4" t="str">
        <f>_xlfn.IFNA(INDEX(buff!$O:$O,MATCH(E56,buff!$A:$A,0)),"")</f>
        <v/>
      </c>
      <c r="Q56" s="4"/>
      <c r="R56" s="4"/>
      <c r="S56" s="4"/>
      <c r="T56" s="4"/>
    </row>
    <row r="57" spans="1:20" x14ac:dyDescent="0.15">
      <c r="A57" s="4" t="s">
        <v>306</v>
      </c>
      <c r="B57" s="4">
        <v>13990008</v>
      </c>
      <c r="C57" s="4"/>
      <c r="D57" s="4"/>
      <c r="E57" s="4"/>
      <c r="F57" s="4"/>
      <c r="G57" s="4" t="str">
        <f>"物理防御提高"&amp;'skill.talent(结算)'!R57/100&amp;"%"</f>
        <v>物理防御提高22%</v>
      </c>
      <c r="H57" s="4" t="str">
        <f>_xlfn.IFNA(INDEX(buff!$C:$C,MATCH(描述!B57,buff!$A:$A,0)),"")</f>
        <v>韧壁提升物防百分比</v>
      </c>
      <c r="I57" s="4" t="str">
        <f>_xlfn.IFNA(INDEX(buff!$C:$C,MATCH(描述!C57,buff!$A:$A,0)),"")</f>
        <v/>
      </c>
      <c r="J57" s="4" t="str">
        <f>_xlfn.IFNA(INDEX(buff!$C:$C,MATCH(描述!D57,buff!$A:$A,0)),"")</f>
        <v/>
      </c>
      <c r="K57" s="4" t="str">
        <f>_xlfn.IFNA(INDEX(buff!$C:$C,MATCH(描述!E57,buff!$A:$A,0)),"")</f>
        <v/>
      </c>
      <c r="L57" s="4" t="str">
        <f>_xlfn.IFNA(INDEX(buff!$C:$C,MATCH(描述!F57,buff!$A:$A,0)),"")</f>
        <v/>
      </c>
      <c r="M57" s="4">
        <f>_xlfn.IFNA(INDEX(buff!$O:$O,MATCH(B57,buff!$A:$A,0)),"")</f>
        <v>15990008</v>
      </c>
      <c r="N57" s="4" t="str">
        <f>_xlfn.IFNA(INDEX(buff!$O:$O,MATCH(C57,buff!$A:$A,0)),"")</f>
        <v/>
      </c>
      <c r="O57" s="4" t="str">
        <f>_xlfn.IFNA(INDEX(buff!$O:$O,MATCH(D57,buff!$A:$A,0)),"")</f>
        <v/>
      </c>
      <c r="P57" s="4" t="str">
        <f>_xlfn.IFNA(INDEX(buff!$O:$O,MATCH(E57,buff!$A:$A,0)),"")</f>
        <v/>
      </c>
      <c r="Q57" s="4"/>
      <c r="R57" s="4"/>
      <c r="S57" s="4"/>
      <c r="T57" s="4"/>
    </row>
    <row r="58" spans="1:20" x14ac:dyDescent="0.15">
      <c r="A58" s="4" t="s">
        <v>307</v>
      </c>
      <c r="B58" s="4">
        <v>13990008</v>
      </c>
      <c r="C58" s="4"/>
      <c r="D58" s="4"/>
      <c r="E58" s="4"/>
      <c r="F58" s="4"/>
      <c r="G58" s="4" t="str">
        <f>"物理防御提高"&amp;'skill.talent(结算)'!R58/100&amp;"%"</f>
        <v>物理防御提高25%</v>
      </c>
      <c r="H58" s="4" t="str">
        <f>_xlfn.IFNA(INDEX(buff!$C:$C,MATCH(描述!B58,buff!$A:$A,0)),"")</f>
        <v>韧壁提升物防百分比</v>
      </c>
      <c r="I58" s="4" t="str">
        <f>_xlfn.IFNA(INDEX(buff!$C:$C,MATCH(描述!C58,buff!$A:$A,0)),"")</f>
        <v/>
      </c>
      <c r="J58" s="4" t="str">
        <f>_xlfn.IFNA(INDEX(buff!$C:$C,MATCH(描述!D58,buff!$A:$A,0)),"")</f>
        <v/>
      </c>
      <c r="K58" s="4" t="str">
        <f>_xlfn.IFNA(INDEX(buff!$C:$C,MATCH(描述!E58,buff!$A:$A,0)),"")</f>
        <v/>
      </c>
      <c r="L58" s="4" t="str">
        <f>_xlfn.IFNA(INDEX(buff!$C:$C,MATCH(描述!F58,buff!$A:$A,0)),"")</f>
        <v/>
      </c>
      <c r="M58" s="4">
        <f>_xlfn.IFNA(INDEX(buff!$O:$O,MATCH(B58,buff!$A:$A,0)),"")</f>
        <v>15990008</v>
      </c>
      <c r="N58" s="4" t="str">
        <f>_xlfn.IFNA(INDEX(buff!$O:$O,MATCH(C58,buff!$A:$A,0)),"")</f>
        <v/>
      </c>
      <c r="O58" s="4" t="str">
        <f>_xlfn.IFNA(INDEX(buff!$O:$O,MATCH(D58,buff!$A:$A,0)),"")</f>
        <v/>
      </c>
      <c r="P58" s="4" t="str">
        <f>_xlfn.IFNA(INDEX(buff!$O:$O,MATCH(E58,buff!$A:$A,0)),"")</f>
        <v/>
      </c>
      <c r="Q58" s="4"/>
      <c r="R58" s="4"/>
      <c r="S58" s="4"/>
      <c r="T58" s="4"/>
    </row>
    <row r="59" spans="1:20" x14ac:dyDescent="0.15">
      <c r="A59" s="4" t="s">
        <v>308</v>
      </c>
      <c r="B59" s="4">
        <v>13990009</v>
      </c>
      <c r="C59" s="4"/>
      <c r="D59" s="4"/>
      <c r="E59" s="4"/>
      <c r="F59" s="4"/>
      <c r="G59" s="4" t="str">
        <f>"魔法防御提高"&amp;'skill.talent(结算)'!R59/100&amp;"%"</f>
        <v>魔法防御提高7%</v>
      </c>
      <c r="H59" s="4" t="str">
        <f>_xlfn.IFNA(INDEX(buff!$C:$C,MATCH(描述!B59,buff!$A:$A,0)),"")</f>
        <v>屏护提升魔防百分比</v>
      </c>
      <c r="I59" s="4" t="str">
        <f>_xlfn.IFNA(INDEX(buff!$C:$C,MATCH(描述!C59,buff!$A:$A,0)),"")</f>
        <v/>
      </c>
      <c r="J59" s="4" t="str">
        <f>_xlfn.IFNA(INDEX(buff!$C:$C,MATCH(描述!D59,buff!$A:$A,0)),"")</f>
        <v/>
      </c>
      <c r="K59" s="4" t="str">
        <f>_xlfn.IFNA(INDEX(buff!$C:$C,MATCH(描述!E59,buff!$A:$A,0)),"")</f>
        <v/>
      </c>
      <c r="L59" s="4" t="str">
        <f>_xlfn.IFNA(INDEX(buff!$C:$C,MATCH(描述!F59,buff!$A:$A,0)),"")</f>
        <v/>
      </c>
      <c r="M59" s="4">
        <f>_xlfn.IFNA(INDEX(buff!$O:$O,MATCH(B59,buff!$A:$A,0)),"")</f>
        <v>15990009</v>
      </c>
      <c r="N59" s="4" t="str">
        <f>_xlfn.IFNA(INDEX(buff!$O:$O,MATCH(C59,buff!$A:$A,0)),"")</f>
        <v/>
      </c>
      <c r="O59" s="4" t="str">
        <f>_xlfn.IFNA(INDEX(buff!$O:$O,MATCH(D59,buff!$A:$A,0)),"")</f>
        <v/>
      </c>
      <c r="P59" s="4" t="str">
        <f>_xlfn.IFNA(INDEX(buff!$O:$O,MATCH(E59,buff!$A:$A,0)),"")</f>
        <v/>
      </c>
      <c r="Q59" s="4"/>
      <c r="R59" s="4"/>
      <c r="S59" s="4"/>
      <c r="T59" s="4"/>
    </row>
    <row r="60" spans="1:20" x14ac:dyDescent="0.15">
      <c r="A60" s="4" t="s">
        <v>309</v>
      </c>
      <c r="B60" s="4">
        <v>13990009</v>
      </c>
      <c r="C60" s="4"/>
      <c r="D60" s="4"/>
      <c r="E60" s="4"/>
      <c r="F60" s="4"/>
      <c r="G60" s="4" t="str">
        <f>"魔法防御提高"&amp;'skill.talent(结算)'!R60/100&amp;"%"</f>
        <v>魔法防御提高10%</v>
      </c>
      <c r="H60" s="4" t="str">
        <f>_xlfn.IFNA(INDEX(buff!$C:$C,MATCH(描述!B60,buff!$A:$A,0)),"")</f>
        <v>屏护提升魔防百分比</v>
      </c>
      <c r="I60" s="4" t="str">
        <f>_xlfn.IFNA(INDEX(buff!$C:$C,MATCH(描述!C60,buff!$A:$A,0)),"")</f>
        <v/>
      </c>
      <c r="J60" s="4" t="str">
        <f>_xlfn.IFNA(INDEX(buff!$C:$C,MATCH(描述!D60,buff!$A:$A,0)),"")</f>
        <v/>
      </c>
      <c r="K60" s="4" t="str">
        <f>_xlfn.IFNA(INDEX(buff!$C:$C,MATCH(描述!E60,buff!$A:$A,0)),"")</f>
        <v/>
      </c>
      <c r="L60" s="4" t="str">
        <f>_xlfn.IFNA(INDEX(buff!$C:$C,MATCH(描述!F60,buff!$A:$A,0)),"")</f>
        <v/>
      </c>
      <c r="M60" s="4">
        <f>_xlfn.IFNA(INDEX(buff!$O:$O,MATCH(B60,buff!$A:$A,0)),"")</f>
        <v>15990009</v>
      </c>
      <c r="N60" s="4" t="str">
        <f>_xlfn.IFNA(INDEX(buff!$O:$O,MATCH(C60,buff!$A:$A,0)),"")</f>
        <v/>
      </c>
      <c r="O60" s="4" t="str">
        <f>_xlfn.IFNA(INDEX(buff!$O:$O,MATCH(D60,buff!$A:$A,0)),"")</f>
        <v/>
      </c>
      <c r="P60" s="4" t="str">
        <f>_xlfn.IFNA(INDEX(buff!$O:$O,MATCH(E60,buff!$A:$A,0)),"")</f>
        <v/>
      </c>
      <c r="Q60" s="4"/>
      <c r="R60" s="4"/>
      <c r="S60" s="4"/>
      <c r="T60" s="4"/>
    </row>
    <row r="61" spans="1:20" x14ac:dyDescent="0.15">
      <c r="A61" s="4" t="s">
        <v>310</v>
      </c>
      <c r="B61" s="4">
        <v>13990009</v>
      </c>
      <c r="C61" s="4"/>
      <c r="D61" s="4"/>
      <c r="E61" s="4"/>
      <c r="F61" s="4"/>
      <c r="G61" s="4" t="str">
        <f>"魔法防御提高"&amp;'skill.talent(结算)'!R61/100&amp;"%"</f>
        <v>魔法防御提高13%</v>
      </c>
      <c r="H61" s="4" t="str">
        <f>_xlfn.IFNA(INDEX(buff!$C:$C,MATCH(描述!B61,buff!$A:$A,0)),"")</f>
        <v>屏护提升魔防百分比</v>
      </c>
      <c r="I61" s="4" t="str">
        <f>_xlfn.IFNA(INDEX(buff!$C:$C,MATCH(描述!C61,buff!$A:$A,0)),"")</f>
        <v/>
      </c>
      <c r="J61" s="4" t="str">
        <f>_xlfn.IFNA(INDEX(buff!$C:$C,MATCH(描述!D61,buff!$A:$A,0)),"")</f>
        <v/>
      </c>
      <c r="K61" s="4" t="str">
        <f>_xlfn.IFNA(INDEX(buff!$C:$C,MATCH(描述!E61,buff!$A:$A,0)),"")</f>
        <v/>
      </c>
      <c r="L61" s="4" t="str">
        <f>_xlfn.IFNA(INDEX(buff!$C:$C,MATCH(描述!F61,buff!$A:$A,0)),"")</f>
        <v/>
      </c>
      <c r="M61" s="4">
        <f>_xlfn.IFNA(INDEX(buff!$O:$O,MATCH(B61,buff!$A:$A,0)),"")</f>
        <v>15990009</v>
      </c>
      <c r="N61" s="4" t="str">
        <f>_xlfn.IFNA(INDEX(buff!$O:$O,MATCH(C61,buff!$A:$A,0)),"")</f>
        <v/>
      </c>
      <c r="O61" s="4" t="str">
        <f>_xlfn.IFNA(INDEX(buff!$O:$O,MATCH(D61,buff!$A:$A,0)),"")</f>
        <v/>
      </c>
      <c r="P61" s="4" t="str">
        <f>_xlfn.IFNA(INDEX(buff!$O:$O,MATCH(E61,buff!$A:$A,0)),"")</f>
        <v/>
      </c>
      <c r="Q61" s="4"/>
      <c r="R61" s="4"/>
      <c r="S61" s="4"/>
      <c r="T61" s="4"/>
    </row>
    <row r="62" spans="1:20" x14ac:dyDescent="0.15">
      <c r="A62" s="4" t="s">
        <v>311</v>
      </c>
      <c r="B62" s="4">
        <v>13990009</v>
      </c>
      <c r="C62" s="4"/>
      <c r="D62" s="4"/>
      <c r="E62" s="4"/>
      <c r="F62" s="4"/>
      <c r="G62" s="4" t="str">
        <f>"魔法防御提高"&amp;'skill.talent(结算)'!R62/100&amp;"%"</f>
        <v>魔法防御提高16%</v>
      </c>
      <c r="H62" s="4" t="str">
        <f>_xlfn.IFNA(INDEX(buff!$C:$C,MATCH(描述!B62,buff!$A:$A,0)),"")</f>
        <v>屏护提升魔防百分比</v>
      </c>
      <c r="I62" s="4" t="str">
        <f>_xlfn.IFNA(INDEX(buff!$C:$C,MATCH(描述!C62,buff!$A:$A,0)),"")</f>
        <v/>
      </c>
      <c r="J62" s="4" t="str">
        <f>_xlfn.IFNA(INDEX(buff!$C:$C,MATCH(描述!D62,buff!$A:$A,0)),"")</f>
        <v/>
      </c>
      <c r="K62" s="4" t="str">
        <f>_xlfn.IFNA(INDEX(buff!$C:$C,MATCH(描述!E62,buff!$A:$A,0)),"")</f>
        <v/>
      </c>
      <c r="L62" s="4" t="str">
        <f>_xlfn.IFNA(INDEX(buff!$C:$C,MATCH(描述!F62,buff!$A:$A,0)),"")</f>
        <v/>
      </c>
      <c r="M62" s="4">
        <f>_xlfn.IFNA(INDEX(buff!$O:$O,MATCH(B62,buff!$A:$A,0)),"")</f>
        <v>15990009</v>
      </c>
      <c r="N62" s="4" t="str">
        <f>_xlfn.IFNA(INDEX(buff!$O:$O,MATCH(C62,buff!$A:$A,0)),"")</f>
        <v/>
      </c>
      <c r="O62" s="4" t="str">
        <f>_xlfn.IFNA(INDEX(buff!$O:$O,MATCH(D62,buff!$A:$A,0)),"")</f>
        <v/>
      </c>
      <c r="P62" s="4" t="str">
        <f>_xlfn.IFNA(INDEX(buff!$O:$O,MATCH(E62,buff!$A:$A,0)),"")</f>
        <v/>
      </c>
      <c r="Q62" s="4"/>
      <c r="R62" s="4"/>
      <c r="S62" s="4"/>
      <c r="T62" s="4"/>
    </row>
    <row r="63" spans="1:20" x14ac:dyDescent="0.15">
      <c r="A63" s="4" t="s">
        <v>312</v>
      </c>
      <c r="B63" s="4">
        <v>13990009</v>
      </c>
      <c r="C63" s="4"/>
      <c r="D63" s="4"/>
      <c r="E63" s="4"/>
      <c r="F63" s="4"/>
      <c r="G63" s="4" t="str">
        <f>"魔法防御提高"&amp;'skill.talent(结算)'!R63/100&amp;"%"</f>
        <v>魔法防御提高19%</v>
      </c>
      <c r="H63" s="4" t="str">
        <f>_xlfn.IFNA(INDEX(buff!$C:$C,MATCH(描述!B63,buff!$A:$A,0)),"")</f>
        <v>屏护提升魔防百分比</v>
      </c>
      <c r="I63" s="4" t="str">
        <f>_xlfn.IFNA(INDEX(buff!$C:$C,MATCH(描述!C63,buff!$A:$A,0)),"")</f>
        <v/>
      </c>
      <c r="J63" s="4" t="str">
        <f>_xlfn.IFNA(INDEX(buff!$C:$C,MATCH(描述!D63,buff!$A:$A,0)),"")</f>
        <v/>
      </c>
      <c r="K63" s="4" t="str">
        <f>_xlfn.IFNA(INDEX(buff!$C:$C,MATCH(描述!E63,buff!$A:$A,0)),"")</f>
        <v/>
      </c>
      <c r="L63" s="4" t="str">
        <f>_xlfn.IFNA(INDEX(buff!$C:$C,MATCH(描述!F63,buff!$A:$A,0)),"")</f>
        <v/>
      </c>
      <c r="M63" s="4">
        <f>_xlfn.IFNA(INDEX(buff!$O:$O,MATCH(B63,buff!$A:$A,0)),"")</f>
        <v>15990009</v>
      </c>
      <c r="N63" s="4" t="str">
        <f>_xlfn.IFNA(INDEX(buff!$O:$O,MATCH(C63,buff!$A:$A,0)),"")</f>
        <v/>
      </c>
      <c r="O63" s="4" t="str">
        <f>_xlfn.IFNA(INDEX(buff!$O:$O,MATCH(D63,buff!$A:$A,0)),"")</f>
        <v/>
      </c>
      <c r="P63" s="4" t="str">
        <f>_xlfn.IFNA(INDEX(buff!$O:$O,MATCH(E63,buff!$A:$A,0)),"")</f>
        <v/>
      </c>
      <c r="Q63" s="4"/>
      <c r="R63" s="4"/>
      <c r="S63" s="4"/>
      <c r="T63" s="4"/>
    </row>
    <row r="64" spans="1:20" x14ac:dyDescent="0.15">
      <c r="A64" s="4" t="s">
        <v>313</v>
      </c>
      <c r="B64" s="4">
        <v>13990009</v>
      </c>
      <c r="C64" s="4"/>
      <c r="D64" s="4"/>
      <c r="E64" s="4"/>
      <c r="F64" s="4"/>
      <c r="G64" s="4" t="str">
        <f>"魔法防御提高"&amp;'skill.talent(结算)'!R64/100&amp;"%"</f>
        <v>魔法防御提高22%</v>
      </c>
      <c r="H64" s="4" t="str">
        <f>_xlfn.IFNA(INDEX(buff!$C:$C,MATCH(描述!B64,buff!$A:$A,0)),"")</f>
        <v>屏护提升魔防百分比</v>
      </c>
      <c r="I64" s="4" t="str">
        <f>_xlfn.IFNA(INDEX(buff!$C:$C,MATCH(描述!C64,buff!$A:$A,0)),"")</f>
        <v/>
      </c>
      <c r="J64" s="4" t="str">
        <f>_xlfn.IFNA(INDEX(buff!$C:$C,MATCH(描述!D64,buff!$A:$A,0)),"")</f>
        <v/>
      </c>
      <c r="K64" s="4" t="str">
        <f>_xlfn.IFNA(INDEX(buff!$C:$C,MATCH(描述!E64,buff!$A:$A,0)),"")</f>
        <v/>
      </c>
      <c r="L64" s="4" t="str">
        <f>_xlfn.IFNA(INDEX(buff!$C:$C,MATCH(描述!F64,buff!$A:$A,0)),"")</f>
        <v/>
      </c>
      <c r="M64" s="4">
        <f>_xlfn.IFNA(INDEX(buff!$O:$O,MATCH(B64,buff!$A:$A,0)),"")</f>
        <v>15990009</v>
      </c>
      <c r="N64" s="4" t="str">
        <f>_xlfn.IFNA(INDEX(buff!$O:$O,MATCH(C64,buff!$A:$A,0)),"")</f>
        <v/>
      </c>
      <c r="O64" s="4" t="str">
        <f>_xlfn.IFNA(INDEX(buff!$O:$O,MATCH(D64,buff!$A:$A,0)),"")</f>
        <v/>
      </c>
      <c r="P64" s="4" t="str">
        <f>_xlfn.IFNA(INDEX(buff!$O:$O,MATCH(E64,buff!$A:$A,0)),"")</f>
        <v/>
      </c>
      <c r="Q64" s="4"/>
      <c r="R64" s="4"/>
      <c r="S64" s="4"/>
      <c r="T64" s="4"/>
    </row>
    <row r="65" spans="1:20" x14ac:dyDescent="0.15">
      <c r="A65" s="4" t="s">
        <v>314</v>
      </c>
      <c r="B65" s="4">
        <v>13990009</v>
      </c>
      <c r="C65" s="4"/>
      <c r="D65" s="4"/>
      <c r="E65" s="4"/>
      <c r="F65" s="4"/>
      <c r="G65" s="4" t="str">
        <f>"魔法防御提高"&amp;'skill.talent(结算)'!R65/100&amp;"%"</f>
        <v>魔法防御提高25%</v>
      </c>
      <c r="H65" s="4" t="str">
        <f>_xlfn.IFNA(INDEX(buff!$C:$C,MATCH(描述!B65,buff!$A:$A,0)),"")</f>
        <v>屏护提升魔防百分比</v>
      </c>
      <c r="I65" s="4" t="str">
        <f>_xlfn.IFNA(INDEX(buff!$C:$C,MATCH(描述!C65,buff!$A:$A,0)),"")</f>
        <v/>
      </c>
      <c r="J65" s="4" t="str">
        <f>_xlfn.IFNA(INDEX(buff!$C:$C,MATCH(描述!D65,buff!$A:$A,0)),"")</f>
        <v/>
      </c>
      <c r="K65" s="4" t="str">
        <f>_xlfn.IFNA(INDEX(buff!$C:$C,MATCH(描述!E65,buff!$A:$A,0)),"")</f>
        <v/>
      </c>
      <c r="L65" s="4" t="str">
        <f>_xlfn.IFNA(INDEX(buff!$C:$C,MATCH(描述!F65,buff!$A:$A,0)),"")</f>
        <v/>
      </c>
      <c r="M65" s="4">
        <f>_xlfn.IFNA(INDEX(buff!$O:$O,MATCH(B65,buff!$A:$A,0)),"")</f>
        <v>15990009</v>
      </c>
      <c r="N65" s="4" t="str">
        <f>_xlfn.IFNA(INDEX(buff!$O:$O,MATCH(C65,buff!$A:$A,0)),"")</f>
        <v/>
      </c>
      <c r="O65" s="4" t="str">
        <f>_xlfn.IFNA(INDEX(buff!$O:$O,MATCH(D65,buff!$A:$A,0)),"")</f>
        <v/>
      </c>
      <c r="P65" s="4" t="str">
        <f>_xlfn.IFNA(INDEX(buff!$O:$O,MATCH(E65,buff!$A:$A,0)),"")</f>
        <v/>
      </c>
      <c r="Q65" s="4"/>
      <c r="R65" s="4"/>
      <c r="S65" s="4"/>
      <c r="T65" s="4"/>
    </row>
    <row r="66" spans="1:20" x14ac:dyDescent="0.15">
      <c r="A66" s="4" t="s">
        <v>315</v>
      </c>
      <c r="B66" s="4">
        <v>13990010</v>
      </c>
      <c r="C66" s="4"/>
      <c r="D66" s="4"/>
      <c r="E66" s="4"/>
      <c r="F66" s="4"/>
      <c r="G66" s="4" t="str">
        <f>"最大生命值提高"&amp;'skill.talent(结算)'!R66/100&amp;"%"</f>
        <v>最大生命值提高7%</v>
      </c>
      <c r="H66" s="4" t="str">
        <f>_xlfn.IFNA(INDEX(buff!$C:$C,MATCH(描述!B66,buff!$A:$A,0)),"")</f>
        <v>耐力提升生命百分比</v>
      </c>
      <c r="I66" s="4" t="str">
        <f>_xlfn.IFNA(INDEX(buff!$C:$C,MATCH(描述!C66,buff!$A:$A,0)),"")</f>
        <v/>
      </c>
      <c r="J66" s="4" t="str">
        <f>_xlfn.IFNA(INDEX(buff!$C:$C,MATCH(描述!D66,buff!$A:$A,0)),"")</f>
        <v/>
      </c>
      <c r="K66" s="4" t="str">
        <f>_xlfn.IFNA(INDEX(buff!$C:$C,MATCH(描述!E66,buff!$A:$A,0)),"")</f>
        <v/>
      </c>
      <c r="L66" s="4" t="str">
        <f>_xlfn.IFNA(INDEX(buff!$C:$C,MATCH(描述!F66,buff!$A:$A,0)),"")</f>
        <v/>
      </c>
      <c r="M66" s="4">
        <f>_xlfn.IFNA(INDEX(buff!$O:$O,MATCH(B66,buff!$A:$A,0)),"")</f>
        <v>15990010</v>
      </c>
      <c r="N66" s="4" t="str">
        <f>_xlfn.IFNA(INDEX(buff!$O:$O,MATCH(C66,buff!$A:$A,0)),"")</f>
        <v/>
      </c>
      <c r="O66" s="4" t="str">
        <f>_xlfn.IFNA(INDEX(buff!$O:$O,MATCH(D66,buff!$A:$A,0)),"")</f>
        <v/>
      </c>
      <c r="P66" s="4" t="str">
        <f>_xlfn.IFNA(INDEX(buff!$O:$O,MATCH(E66,buff!$A:$A,0)),"")</f>
        <v/>
      </c>
      <c r="Q66" s="4"/>
      <c r="R66" s="4"/>
      <c r="S66" s="4"/>
      <c r="T66" s="4"/>
    </row>
    <row r="67" spans="1:20" x14ac:dyDescent="0.15">
      <c r="A67" s="4" t="s">
        <v>316</v>
      </c>
      <c r="B67" s="4">
        <v>13990010</v>
      </c>
      <c r="C67" s="4"/>
      <c r="D67" s="4"/>
      <c r="E67" s="4"/>
      <c r="F67" s="4"/>
      <c r="G67" s="4" t="str">
        <f>"最大生命值提高"&amp;'skill.talent(结算)'!R67/100&amp;"%"</f>
        <v>最大生命值提高10%</v>
      </c>
      <c r="H67" s="4" t="str">
        <f>_xlfn.IFNA(INDEX(buff!$C:$C,MATCH(描述!B67,buff!$A:$A,0)),"")</f>
        <v>耐力提升生命百分比</v>
      </c>
      <c r="I67" s="4" t="str">
        <f>_xlfn.IFNA(INDEX(buff!$C:$C,MATCH(描述!C67,buff!$A:$A,0)),"")</f>
        <v/>
      </c>
      <c r="J67" s="4" t="str">
        <f>_xlfn.IFNA(INDEX(buff!$C:$C,MATCH(描述!D67,buff!$A:$A,0)),"")</f>
        <v/>
      </c>
      <c r="K67" s="4" t="str">
        <f>_xlfn.IFNA(INDEX(buff!$C:$C,MATCH(描述!E67,buff!$A:$A,0)),"")</f>
        <v/>
      </c>
      <c r="L67" s="4" t="str">
        <f>_xlfn.IFNA(INDEX(buff!$C:$C,MATCH(描述!F67,buff!$A:$A,0)),"")</f>
        <v/>
      </c>
      <c r="M67" s="4">
        <f>_xlfn.IFNA(INDEX(buff!$O:$O,MATCH(B67,buff!$A:$A,0)),"")</f>
        <v>15990010</v>
      </c>
      <c r="N67" s="4" t="str">
        <f>_xlfn.IFNA(INDEX(buff!$O:$O,MATCH(C67,buff!$A:$A,0)),"")</f>
        <v/>
      </c>
      <c r="O67" s="4" t="str">
        <f>_xlfn.IFNA(INDEX(buff!$O:$O,MATCH(D67,buff!$A:$A,0)),"")</f>
        <v/>
      </c>
      <c r="P67" s="4" t="str">
        <f>_xlfn.IFNA(INDEX(buff!$O:$O,MATCH(E67,buff!$A:$A,0)),"")</f>
        <v/>
      </c>
      <c r="Q67" s="4"/>
      <c r="R67" s="4"/>
      <c r="S67" s="4"/>
      <c r="T67" s="4"/>
    </row>
    <row r="68" spans="1:20" x14ac:dyDescent="0.15">
      <c r="A68" s="4" t="s">
        <v>317</v>
      </c>
      <c r="B68" s="4">
        <v>13990010</v>
      </c>
      <c r="C68" s="4"/>
      <c r="D68" s="4"/>
      <c r="E68" s="4"/>
      <c r="F68" s="4"/>
      <c r="G68" s="4" t="str">
        <f>"最大生命值提高"&amp;'skill.talent(结算)'!R68/100&amp;"%"</f>
        <v>最大生命值提高13%</v>
      </c>
      <c r="H68" s="4" t="str">
        <f>_xlfn.IFNA(INDEX(buff!$C:$C,MATCH(描述!B68,buff!$A:$A,0)),"")</f>
        <v>耐力提升生命百分比</v>
      </c>
      <c r="I68" s="4" t="str">
        <f>_xlfn.IFNA(INDEX(buff!$C:$C,MATCH(描述!C68,buff!$A:$A,0)),"")</f>
        <v/>
      </c>
      <c r="J68" s="4" t="str">
        <f>_xlfn.IFNA(INDEX(buff!$C:$C,MATCH(描述!D68,buff!$A:$A,0)),"")</f>
        <v/>
      </c>
      <c r="K68" s="4" t="str">
        <f>_xlfn.IFNA(INDEX(buff!$C:$C,MATCH(描述!E68,buff!$A:$A,0)),"")</f>
        <v/>
      </c>
      <c r="L68" s="4" t="str">
        <f>_xlfn.IFNA(INDEX(buff!$C:$C,MATCH(描述!F68,buff!$A:$A,0)),"")</f>
        <v/>
      </c>
      <c r="M68" s="4">
        <f>_xlfn.IFNA(INDEX(buff!$O:$O,MATCH(B68,buff!$A:$A,0)),"")</f>
        <v>15990010</v>
      </c>
      <c r="N68" s="4" t="str">
        <f>_xlfn.IFNA(INDEX(buff!$O:$O,MATCH(C68,buff!$A:$A,0)),"")</f>
        <v/>
      </c>
      <c r="O68" s="4" t="str">
        <f>_xlfn.IFNA(INDEX(buff!$O:$O,MATCH(D68,buff!$A:$A,0)),"")</f>
        <v/>
      </c>
      <c r="P68" s="4" t="str">
        <f>_xlfn.IFNA(INDEX(buff!$O:$O,MATCH(E68,buff!$A:$A,0)),"")</f>
        <v/>
      </c>
      <c r="Q68" s="4"/>
      <c r="R68" s="4"/>
      <c r="S68" s="4"/>
      <c r="T68" s="4"/>
    </row>
    <row r="69" spans="1:20" x14ac:dyDescent="0.15">
      <c r="A69" s="4" t="s">
        <v>318</v>
      </c>
      <c r="B69" s="4">
        <v>13990010</v>
      </c>
      <c r="C69" s="4"/>
      <c r="D69" s="4"/>
      <c r="E69" s="4"/>
      <c r="F69" s="4"/>
      <c r="G69" s="4" t="str">
        <f>"最大生命值提高"&amp;'skill.talent(结算)'!R69/100&amp;"%"</f>
        <v>最大生命值提高16%</v>
      </c>
      <c r="H69" s="4" t="str">
        <f>_xlfn.IFNA(INDEX(buff!$C:$C,MATCH(描述!B69,buff!$A:$A,0)),"")</f>
        <v>耐力提升生命百分比</v>
      </c>
      <c r="I69" s="4" t="str">
        <f>_xlfn.IFNA(INDEX(buff!$C:$C,MATCH(描述!C69,buff!$A:$A,0)),"")</f>
        <v/>
      </c>
      <c r="J69" s="4" t="str">
        <f>_xlfn.IFNA(INDEX(buff!$C:$C,MATCH(描述!D69,buff!$A:$A,0)),"")</f>
        <v/>
      </c>
      <c r="K69" s="4" t="str">
        <f>_xlfn.IFNA(INDEX(buff!$C:$C,MATCH(描述!E69,buff!$A:$A,0)),"")</f>
        <v/>
      </c>
      <c r="L69" s="4" t="str">
        <f>_xlfn.IFNA(INDEX(buff!$C:$C,MATCH(描述!F69,buff!$A:$A,0)),"")</f>
        <v/>
      </c>
      <c r="M69" s="4">
        <f>_xlfn.IFNA(INDEX(buff!$O:$O,MATCH(B69,buff!$A:$A,0)),"")</f>
        <v>15990010</v>
      </c>
      <c r="N69" s="4" t="str">
        <f>_xlfn.IFNA(INDEX(buff!$O:$O,MATCH(C69,buff!$A:$A,0)),"")</f>
        <v/>
      </c>
      <c r="O69" s="4" t="str">
        <f>_xlfn.IFNA(INDEX(buff!$O:$O,MATCH(D69,buff!$A:$A,0)),"")</f>
        <v/>
      </c>
      <c r="P69" s="4" t="str">
        <f>_xlfn.IFNA(INDEX(buff!$O:$O,MATCH(E69,buff!$A:$A,0)),"")</f>
        <v/>
      </c>
      <c r="Q69" s="4"/>
      <c r="R69" s="4"/>
      <c r="S69" s="4"/>
      <c r="T69" s="4"/>
    </row>
    <row r="70" spans="1:20" x14ac:dyDescent="0.15">
      <c r="A70" s="4" t="s">
        <v>319</v>
      </c>
      <c r="B70" s="4">
        <v>13990010</v>
      </c>
      <c r="C70" s="4"/>
      <c r="D70" s="4"/>
      <c r="E70" s="4"/>
      <c r="F70" s="4"/>
      <c r="G70" s="4" t="str">
        <f>"最大生命值提高"&amp;'skill.talent(结算)'!R70/100&amp;"%"</f>
        <v>最大生命值提高19%</v>
      </c>
      <c r="H70" s="4" t="str">
        <f>_xlfn.IFNA(INDEX(buff!$C:$C,MATCH(描述!B70,buff!$A:$A,0)),"")</f>
        <v>耐力提升生命百分比</v>
      </c>
      <c r="I70" s="4" t="str">
        <f>_xlfn.IFNA(INDEX(buff!$C:$C,MATCH(描述!C70,buff!$A:$A,0)),"")</f>
        <v/>
      </c>
      <c r="J70" s="4" t="str">
        <f>_xlfn.IFNA(INDEX(buff!$C:$C,MATCH(描述!D70,buff!$A:$A,0)),"")</f>
        <v/>
      </c>
      <c r="K70" s="4" t="str">
        <f>_xlfn.IFNA(INDEX(buff!$C:$C,MATCH(描述!E70,buff!$A:$A,0)),"")</f>
        <v/>
      </c>
      <c r="L70" s="4" t="str">
        <f>_xlfn.IFNA(INDEX(buff!$C:$C,MATCH(描述!F70,buff!$A:$A,0)),"")</f>
        <v/>
      </c>
      <c r="M70" s="4">
        <f>_xlfn.IFNA(INDEX(buff!$O:$O,MATCH(B70,buff!$A:$A,0)),"")</f>
        <v>15990010</v>
      </c>
      <c r="N70" s="4" t="str">
        <f>_xlfn.IFNA(INDEX(buff!$O:$O,MATCH(C70,buff!$A:$A,0)),"")</f>
        <v/>
      </c>
      <c r="O70" s="4" t="str">
        <f>_xlfn.IFNA(INDEX(buff!$O:$O,MATCH(D70,buff!$A:$A,0)),"")</f>
        <v/>
      </c>
      <c r="P70" s="4" t="str">
        <f>_xlfn.IFNA(INDEX(buff!$O:$O,MATCH(E70,buff!$A:$A,0)),"")</f>
        <v/>
      </c>
      <c r="Q70" s="4"/>
      <c r="R70" s="4"/>
      <c r="S70" s="4"/>
      <c r="T70" s="4"/>
    </row>
    <row r="71" spans="1:20" x14ac:dyDescent="0.15">
      <c r="A71" s="4" t="s">
        <v>320</v>
      </c>
      <c r="B71" s="4">
        <v>13990010</v>
      </c>
      <c r="C71" s="4"/>
      <c r="D71" s="4"/>
      <c r="E71" s="4"/>
      <c r="F71" s="4"/>
      <c r="G71" s="4" t="str">
        <f>"最大生命值提高"&amp;'skill.talent(结算)'!R71/100&amp;"%"</f>
        <v>最大生命值提高22%</v>
      </c>
      <c r="H71" s="4" t="str">
        <f>_xlfn.IFNA(INDEX(buff!$C:$C,MATCH(描述!B71,buff!$A:$A,0)),"")</f>
        <v>耐力提升生命百分比</v>
      </c>
      <c r="I71" s="4" t="str">
        <f>_xlfn.IFNA(INDEX(buff!$C:$C,MATCH(描述!C71,buff!$A:$A,0)),"")</f>
        <v/>
      </c>
      <c r="J71" s="4" t="str">
        <f>_xlfn.IFNA(INDEX(buff!$C:$C,MATCH(描述!D71,buff!$A:$A,0)),"")</f>
        <v/>
      </c>
      <c r="K71" s="4" t="str">
        <f>_xlfn.IFNA(INDEX(buff!$C:$C,MATCH(描述!E71,buff!$A:$A,0)),"")</f>
        <v/>
      </c>
      <c r="L71" s="4" t="str">
        <f>_xlfn.IFNA(INDEX(buff!$C:$C,MATCH(描述!F71,buff!$A:$A,0)),"")</f>
        <v/>
      </c>
      <c r="M71" s="4">
        <f>_xlfn.IFNA(INDEX(buff!$O:$O,MATCH(B71,buff!$A:$A,0)),"")</f>
        <v>15990010</v>
      </c>
      <c r="N71" s="4" t="str">
        <f>_xlfn.IFNA(INDEX(buff!$O:$O,MATCH(C71,buff!$A:$A,0)),"")</f>
        <v/>
      </c>
      <c r="O71" s="4" t="str">
        <f>_xlfn.IFNA(INDEX(buff!$O:$O,MATCH(D71,buff!$A:$A,0)),"")</f>
        <v/>
      </c>
      <c r="P71" s="4" t="str">
        <f>_xlfn.IFNA(INDEX(buff!$O:$O,MATCH(E71,buff!$A:$A,0)),"")</f>
        <v/>
      </c>
      <c r="Q71" s="4"/>
      <c r="R71" s="4"/>
      <c r="S71" s="4"/>
      <c r="T71" s="4"/>
    </row>
    <row r="72" spans="1:20" x14ac:dyDescent="0.15">
      <c r="A72" s="4" t="s">
        <v>321</v>
      </c>
      <c r="B72" s="4">
        <v>13990010</v>
      </c>
      <c r="C72" s="4"/>
      <c r="D72" s="4"/>
      <c r="E72" s="4"/>
      <c r="F72" s="4"/>
      <c r="G72" s="4" t="str">
        <f>"最大生命值提高"&amp;'skill.talent(结算)'!R72/100&amp;"%"</f>
        <v>最大生命值提高25%</v>
      </c>
      <c r="H72" s="4" t="str">
        <f>_xlfn.IFNA(INDEX(buff!$C:$C,MATCH(描述!B72,buff!$A:$A,0)),"")</f>
        <v>耐力提升生命百分比</v>
      </c>
      <c r="I72" s="4" t="str">
        <f>_xlfn.IFNA(INDEX(buff!$C:$C,MATCH(描述!C72,buff!$A:$A,0)),"")</f>
        <v/>
      </c>
      <c r="J72" s="4" t="str">
        <f>_xlfn.IFNA(INDEX(buff!$C:$C,MATCH(描述!D72,buff!$A:$A,0)),"")</f>
        <v/>
      </c>
      <c r="K72" s="4" t="str">
        <f>_xlfn.IFNA(INDEX(buff!$C:$C,MATCH(描述!E72,buff!$A:$A,0)),"")</f>
        <v/>
      </c>
      <c r="L72" s="4" t="str">
        <f>_xlfn.IFNA(INDEX(buff!$C:$C,MATCH(描述!F72,buff!$A:$A,0)),"")</f>
        <v/>
      </c>
      <c r="M72" s="4">
        <f>_xlfn.IFNA(INDEX(buff!$O:$O,MATCH(B72,buff!$A:$A,0)),"")</f>
        <v>15990010</v>
      </c>
      <c r="N72" s="4" t="str">
        <f>_xlfn.IFNA(INDEX(buff!$O:$O,MATCH(C72,buff!$A:$A,0)),"")</f>
        <v/>
      </c>
      <c r="O72" s="4" t="str">
        <f>_xlfn.IFNA(INDEX(buff!$O:$O,MATCH(D72,buff!$A:$A,0)),"")</f>
        <v/>
      </c>
      <c r="P72" s="4" t="str">
        <f>_xlfn.IFNA(INDEX(buff!$O:$O,MATCH(E72,buff!$A:$A,0)),"")</f>
        <v/>
      </c>
      <c r="Q72" s="4"/>
      <c r="R72" s="4"/>
      <c r="S72" s="4"/>
      <c r="T72" s="4"/>
    </row>
    <row r="73" spans="1:20" x14ac:dyDescent="0.15">
      <c r="A73" s="4" t="s">
        <v>322</v>
      </c>
      <c r="B73" s="4">
        <v>13990011</v>
      </c>
      <c r="C73" s="4"/>
      <c r="D73" s="4"/>
      <c r="E73" s="4"/>
      <c r="F73" s="4"/>
      <c r="G73" s="4" t="str">
        <f>"暴击等级+"&amp;'skill.talent(结算)'!R73</f>
        <v>暴击等级+60</v>
      </c>
      <c r="H73" s="4" t="str">
        <f>_xlfn.IFNA(INDEX(buff!$C:$C,MATCH(描述!B73,buff!$A:$A,0)),"")</f>
        <v>暴击提升暴击</v>
      </c>
      <c r="I73" s="4" t="str">
        <f>_xlfn.IFNA(INDEX(buff!$C:$C,MATCH(描述!C73,buff!$A:$A,0)),"")</f>
        <v/>
      </c>
      <c r="J73" s="4" t="str">
        <f>_xlfn.IFNA(INDEX(buff!$C:$C,MATCH(描述!D73,buff!$A:$A,0)),"")</f>
        <v/>
      </c>
      <c r="K73" s="4" t="str">
        <f>_xlfn.IFNA(INDEX(buff!$C:$C,MATCH(描述!E73,buff!$A:$A,0)),"")</f>
        <v/>
      </c>
      <c r="L73" s="4" t="str">
        <f>_xlfn.IFNA(INDEX(buff!$C:$C,MATCH(描述!F73,buff!$A:$A,0)),"")</f>
        <v/>
      </c>
      <c r="M73" s="4">
        <f>_xlfn.IFNA(INDEX(buff!$O:$O,MATCH(B73,buff!$A:$A,0)),"")</f>
        <v>15990011</v>
      </c>
      <c r="N73" s="4" t="str">
        <f>_xlfn.IFNA(INDEX(buff!$O:$O,MATCH(C73,buff!$A:$A,0)),"")</f>
        <v/>
      </c>
      <c r="O73" s="4" t="str">
        <f>_xlfn.IFNA(INDEX(buff!$O:$O,MATCH(D73,buff!$A:$A,0)),"")</f>
        <v/>
      </c>
      <c r="P73" s="4" t="str">
        <f>_xlfn.IFNA(INDEX(buff!$O:$O,MATCH(E73,buff!$A:$A,0)),"")</f>
        <v/>
      </c>
      <c r="Q73" s="4"/>
      <c r="R73" s="4"/>
      <c r="S73" s="4"/>
      <c r="T73" s="4"/>
    </row>
    <row r="74" spans="1:20" x14ac:dyDescent="0.15">
      <c r="A74" s="4" t="s">
        <v>323</v>
      </c>
      <c r="B74" s="4">
        <v>13990011</v>
      </c>
      <c r="C74" s="4"/>
      <c r="D74" s="4"/>
      <c r="E74" s="4"/>
      <c r="F74" s="4"/>
      <c r="G74" s="4" t="str">
        <f>"暴击等级+"&amp;'skill.talent(结算)'!R74</f>
        <v>暴击等级+100</v>
      </c>
      <c r="H74" s="4" t="str">
        <f>_xlfn.IFNA(INDEX(buff!$C:$C,MATCH(描述!B74,buff!$A:$A,0)),"")</f>
        <v>暴击提升暴击</v>
      </c>
      <c r="I74" s="4" t="str">
        <f>_xlfn.IFNA(INDEX(buff!$C:$C,MATCH(描述!C74,buff!$A:$A,0)),"")</f>
        <v/>
      </c>
      <c r="J74" s="4" t="str">
        <f>_xlfn.IFNA(INDEX(buff!$C:$C,MATCH(描述!D74,buff!$A:$A,0)),"")</f>
        <v/>
      </c>
      <c r="K74" s="4" t="str">
        <f>_xlfn.IFNA(INDEX(buff!$C:$C,MATCH(描述!E74,buff!$A:$A,0)),"")</f>
        <v/>
      </c>
      <c r="L74" s="4" t="str">
        <f>_xlfn.IFNA(INDEX(buff!$C:$C,MATCH(描述!F74,buff!$A:$A,0)),"")</f>
        <v/>
      </c>
      <c r="M74" s="4">
        <f>_xlfn.IFNA(INDEX(buff!$O:$O,MATCH(B74,buff!$A:$A,0)),"")</f>
        <v>15990011</v>
      </c>
      <c r="N74" s="4" t="str">
        <f>_xlfn.IFNA(INDEX(buff!$O:$O,MATCH(C74,buff!$A:$A,0)),"")</f>
        <v/>
      </c>
      <c r="O74" s="4" t="str">
        <f>_xlfn.IFNA(INDEX(buff!$O:$O,MATCH(D74,buff!$A:$A,0)),"")</f>
        <v/>
      </c>
      <c r="P74" s="4" t="str">
        <f>_xlfn.IFNA(INDEX(buff!$O:$O,MATCH(E74,buff!$A:$A,0)),"")</f>
        <v/>
      </c>
      <c r="Q74" s="4"/>
      <c r="R74" s="4"/>
      <c r="S74" s="4"/>
      <c r="T74" s="4"/>
    </row>
    <row r="75" spans="1:20" x14ac:dyDescent="0.15">
      <c r="A75" s="4" t="s">
        <v>324</v>
      </c>
      <c r="B75" s="4">
        <v>13990011</v>
      </c>
      <c r="C75" s="4"/>
      <c r="D75" s="4"/>
      <c r="E75" s="4"/>
      <c r="F75" s="4"/>
      <c r="G75" s="4" t="str">
        <f>"暴击等级+"&amp;'skill.talent(结算)'!R75</f>
        <v>暴击等级+140</v>
      </c>
      <c r="H75" s="4" t="str">
        <f>_xlfn.IFNA(INDEX(buff!$C:$C,MATCH(描述!B75,buff!$A:$A,0)),"")</f>
        <v>暴击提升暴击</v>
      </c>
      <c r="I75" s="4" t="str">
        <f>_xlfn.IFNA(INDEX(buff!$C:$C,MATCH(描述!C75,buff!$A:$A,0)),"")</f>
        <v/>
      </c>
      <c r="J75" s="4" t="str">
        <f>_xlfn.IFNA(INDEX(buff!$C:$C,MATCH(描述!D75,buff!$A:$A,0)),"")</f>
        <v/>
      </c>
      <c r="K75" s="4" t="str">
        <f>_xlfn.IFNA(INDEX(buff!$C:$C,MATCH(描述!E75,buff!$A:$A,0)),"")</f>
        <v/>
      </c>
      <c r="L75" s="4" t="str">
        <f>_xlfn.IFNA(INDEX(buff!$C:$C,MATCH(描述!F75,buff!$A:$A,0)),"")</f>
        <v/>
      </c>
      <c r="M75" s="4">
        <f>_xlfn.IFNA(INDEX(buff!$O:$O,MATCH(B75,buff!$A:$A,0)),"")</f>
        <v>15990011</v>
      </c>
      <c r="N75" s="4" t="str">
        <f>_xlfn.IFNA(INDEX(buff!$O:$O,MATCH(C75,buff!$A:$A,0)),"")</f>
        <v/>
      </c>
      <c r="O75" s="4" t="str">
        <f>_xlfn.IFNA(INDEX(buff!$O:$O,MATCH(D75,buff!$A:$A,0)),"")</f>
        <v/>
      </c>
      <c r="P75" s="4" t="str">
        <f>_xlfn.IFNA(INDEX(buff!$O:$O,MATCH(E75,buff!$A:$A,0)),"")</f>
        <v/>
      </c>
      <c r="Q75" s="4"/>
      <c r="R75" s="4"/>
      <c r="S75" s="4"/>
      <c r="T75" s="4"/>
    </row>
    <row r="76" spans="1:20" x14ac:dyDescent="0.15">
      <c r="A76" s="4" t="s">
        <v>325</v>
      </c>
      <c r="B76" s="4">
        <v>13990011</v>
      </c>
      <c r="C76" s="4"/>
      <c r="D76" s="4"/>
      <c r="E76" s="4"/>
      <c r="F76" s="4"/>
      <c r="G76" s="4" t="str">
        <f>"暴击等级+"&amp;'skill.talent(结算)'!R76</f>
        <v>暴击等级+180</v>
      </c>
      <c r="H76" s="4" t="str">
        <f>_xlfn.IFNA(INDEX(buff!$C:$C,MATCH(描述!B76,buff!$A:$A,0)),"")</f>
        <v>暴击提升暴击</v>
      </c>
      <c r="I76" s="4" t="str">
        <f>_xlfn.IFNA(INDEX(buff!$C:$C,MATCH(描述!C76,buff!$A:$A,0)),"")</f>
        <v/>
      </c>
      <c r="J76" s="4" t="str">
        <f>_xlfn.IFNA(INDEX(buff!$C:$C,MATCH(描述!D76,buff!$A:$A,0)),"")</f>
        <v/>
      </c>
      <c r="K76" s="4" t="str">
        <f>_xlfn.IFNA(INDEX(buff!$C:$C,MATCH(描述!E76,buff!$A:$A,0)),"")</f>
        <v/>
      </c>
      <c r="L76" s="4" t="str">
        <f>_xlfn.IFNA(INDEX(buff!$C:$C,MATCH(描述!F76,buff!$A:$A,0)),"")</f>
        <v/>
      </c>
      <c r="M76" s="4">
        <f>_xlfn.IFNA(INDEX(buff!$O:$O,MATCH(B76,buff!$A:$A,0)),"")</f>
        <v>15990011</v>
      </c>
      <c r="N76" s="4" t="str">
        <f>_xlfn.IFNA(INDEX(buff!$O:$O,MATCH(C76,buff!$A:$A,0)),"")</f>
        <v/>
      </c>
      <c r="O76" s="4" t="str">
        <f>_xlfn.IFNA(INDEX(buff!$O:$O,MATCH(D76,buff!$A:$A,0)),"")</f>
        <v/>
      </c>
      <c r="P76" s="4" t="str">
        <f>_xlfn.IFNA(INDEX(buff!$O:$O,MATCH(E76,buff!$A:$A,0)),"")</f>
        <v/>
      </c>
      <c r="Q76" s="4"/>
      <c r="R76" s="4"/>
      <c r="S76" s="4"/>
      <c r="T76" s="4"/>
    </row>
    <row r="77" spans="1:20" x14ac:dyDescent="0.15">
      <c r="A77" s="4" t="s">
        <v>326</v>
      </c>
      <c r="B77" s="4">
        <v>13990011</v>
      </c>
      <c r="C77" s="4"/>
      <c r="D77" s="4"/>
      <c r="E77" s="4"/>
      <c r="F77" s="4"/>
      <c r="G77" s="4" t="str">
        <f>"暴击等级+"&amp;'skill.talent(结算)'!R77</f>
        <v>暴击等级+220</v>
      </c>
      <c r="H77" s="4" t="str">
        <f>_xlfn.IFNA(INDEX(buff!$C:$C,MATCH(描述!B77,buff!$A:$A,0)),"")</f>
        <v>暴击提升暴击</v>
      </c>
      <c r="I77" s="4" t="str">
        <f>_xlfn.IFNA(INDEX(buff!$C:$C,MATCH(描述!C77,buff!$A:$A,0)),"")</f>
        <v/>
      </c>
      <c r="J77" s="4" t="str">
        <f>_xlfn.IFNA(INDEX(buff!$C:$C,MATCH(描述!D77,buff!$A:$A,0)),"")</f>
        <v/>
      </c>
      <c r="K77" s="4" t="str">
        <f>_xlfn.IFNA(INDEX(buff!$C:$C,MATCH(描述!E77,buff!$A:$A,0)),"")</f>
        <v/>
      </c>
      <c r="L77" s="4" t="str">
        <f>_xlfn.IFNA(INDEX(buff!$C:$C,MATCH(描述!F77,buff!$A:$A,0)),"")</f>
        <v/>
      </c>
      <c r="M77" s="4">
        <f>_xlfn.IFNA(INDEX(buff!$O:$O,MATCH(B77,buff!$A:$A,0)),"")</f>
        <v>15990011</v>
      </c>
      <c r="N77" s="4" t="str">
        <f>_xlfn.IFNA(INDEX(buff!$O:$O,MATCH(C77,buff!$A:$A,0)),"")</f>
        <v/>
      </c>
      <c r="O77" s="4" t="str">
        <f>_xlfn.IFNA(INDEX(buff!$O:$O,MATCH(D77,buff!$A:$A,0)),"")</f>
        <v/>
      </c>
      <c r="P77" s="4" t="str">
        <f>_xlfn.IFNA(INDEX(buff!$O:$O,MATCH(E77,buff!$A:$A,0)),"")</f>
        <v/>
      </c>
      <c r="Q77" s="4"/>
      <c r="R77" s="4"/>
      <c r="S77" s="4"/>
      <c r="T77" s="4"/>
    </row>
    <row r="78" spans="1:20" x14ac:dyDescent="0.15">
      <c r="A78" s="4" t="s">
        <v>327</v>
      </c>
      <c r="B78" s="4">
        <v>13990011</v>
      </c>
      <c r="C78" s="4"/>
      <c r="D78" s="4"/>
      <c r="E78" s="4"/>
      <c r="F78" s="4"/>
      <c r="G78" s="4" t="str">
        <f>"暴击等级+"&amp;'skill.talent(结算)'!R78</f>
        <v>暴击等级+260</v>
      </c>
      <c r="H78" s="4" t="str">
        <f>_xlfn.IFNA(INDEX(buff!$C:$C,MATCH(描述!B78,buff!$A:$A,0)),"")</f>
        <v>暴击提升暴击</v>
      </c>
      <c r="I78" s="4" t="str">
        <f>_xlfn.IFNA(INDEX(buff!$C:$C,MATCH(描述!C78,buff!$A:$A,0)),"")</f>
        <v/>
      </c>
      <c r="J78" s="4" t="str">
        <f>_xlfn.IFNA(INDEX(buff!$C:$C,MATCH(描述!D78,buff!$A:$A,0)),"")</f>
        <v/>
      </c>
      <c r="K78" s="4" t="str">
        <f>_xlfn.IFNA(INDEX(buff!$C:$C,MATCH(描述!E78,buff!$A:$A,0)),"")</f>
        <v/>
      </c>
      <c r="L78" s="4" t="str">
        <f>_xlfn.IFNA(INDEX(buff!$C:$C,MATCH(描述!F78,buff!$A:$A,0)),"")</f>
        <v/>
      </c>
      <c r="M78" s="4">
        <f>_xlfn.IFNA(INDEX(buff!$O:$O,MATCH(B78,buff!$A:$A,0)),"")</f>
        <v>15990011</v>
      </c>
      <c r="N78" s="4" t="str">
        <f>_xlfn.IFNA(INDEX(buff!$O:$O,MATCH(C78,buff!$A:$A,0)),"")</f>
        <v/>
      </c>
      <c r="O78" s="4" t="str">
        <f>_xlfn.IFNA(INDEX(buff!$O:$O,MATCH(D78,buff!$A:$A,0)),"")</f>
        <v/>
      </c>
      <c r="P78" s="4" t="str">
        <f>_xlfn.IFNA(INDEX(buff!$O:$O,MATCH(E78,buff!$A:$A,0)),"")</f>
        <v/>
      </c>
      <c r="Q78" s="4"/>
      <c r="R78" s="4"/>
      <c r="S78" s="4"/>
      <c r="T78" s="4"/>
    </row>
    <row r="79" spans="1:20" x14ac:dyDescent="0.15">
      <c r="A79" s="4" t="s">
        <v>328</v>
      </c>
      <c r="B79" s="4">
        <v>13990011</v>
      </c>
      <c r="C79" s="4"/>
      <c r="D79" s="4"/>
      <c r="E79" s="4"/>
      <c r="F79" s="4"/>
      <c r="G79" s="4" t="str">
        <f>"暴击等级+"&amp;'skill.talent(结算)'!R79</f>
        <v>暴击等级+300</v>
      </c>
      <c r="H79" s="4" t="str">
        <f>_xlfn.IFNA(INDEX(buff!$C:$C,MATCH(描述!B79,buff!$A:$A,0)),"")</f>
        <v>暴击提升暴击</v>
      </c>
      <c r="I79" s="4" t="str">
        <f>_xlfn.IFNA(INDEX(buff!$C:$C,MATCH(描述!C79,buff!$A:$A,0)),"")</f>
        <v/>
      </c>
      <c r="J79" s="4" t="str">
        <f>_xlfn.IFNA(INDEX(buff!$C:$C,MATCH(描述!D79,buff!$A:$A,0)),"")</f>
        <v/>
      </c>
      <c r="K79" s="4" t="str">
        <f>_xlfn.IFNA(INDEX(buff!$C:$C,MATCH(描述!E79,buff!$A:$A,0)),"")</f>
        <v/>
      </c>
      <c r="L79" s="4" t="str">
        <f>_xlfn.IFNA(INDEX(buff!$C:$C,MATCH(描述!F79,buff!$A:$A,0)),"")</f>
        <v/>
      </c>
      <c r="M79" s="4">
        <f>_xlfn.IFNA(INDEX(buff!$O:$O,MATCH(B79,buff!$A:$A,0)),"")</f>
        <v>15990011</v>
      </c>
      <c r="N79" s="4" t="str">
        <f>_xlfn.IFNA(INDEX(buff!$O:$O,MATCH(C79,buff!$A:$A,0)),"")</f>
        <v/>
      </c>
      <c r="O79" s="4" t="str">
        <f>_xlfn.IFNA(INDEX(buff!$O:$O,MATCH(D79,buff!$A:$A,0)),"")</f>
        <v/>
      </c>
      <c r="P79" s="4" t="str">
        <f>_xlfn.IFNA(INDEX(buff!$O:$O,MATCH(E79,buff!$A:$A,0)),"")</f>
        <v/>
      </c>
      <c r="Q79" s="4"/>
      <c r="R79" s="4"/>
      <c r="S79" s="4"/>
      <c r="T79" s="4"/>
    </row>
    <row r="80" spans="1:20" x14ac:dyDescent="0.15">
      <c r="A80" s="4" t="s">
        <v>329</v>
      </c>
      <c r="B80" s="4">
        <v>13990012</v>
      </c>
      <c r="C80" s="4"/>
      <c r="D80" s="4"/>
      <c r="E80" s="4"/>
      <c r="F80" s="4"/>
      <c r="G80" s="4" t="str">
        <f>"韧性等级+"&amp;'skill.talent(结算)'!R80</f>
        <v>韧性等级+60</v>
      </c>
      <c r="H80" s="4" t="str">
        <f>_xlfn.IFNA(INDEX(buff!$C:$C,MATCH(描述!B80,buff!$A:$A,0)),"")</f>
        <v>韧性提升韧性</v>
      </c>
      <c r="I80" s="4" t="str">
        <f>_xlfn.IFNA(INDEX(buff!$C:$C,MATCH(描述!C80,buff!$A:$A,0)),"")</f>
        <v/>
      </c>
      <c r="J80" s="4" t="str">
        <f>_xlfn.IFNA(INDEX(buff!$C:$C,MATCH(描述!D80,buff!$A:$A,0)),"")</f>
        <v/>
      </c>
      <c r="K80" s="4" t="str">
        <f>_xlfn.IFNA(INDEX(buff!$C:$C,MATCH(描述!E80,buff!$A:$A,0)),"")</f>
        <v/>
      </c>
      <c r="L80" s="4" t="str">
        <f>_xlfn.IFNA(INDEX(buff!$C:$C,MATCH(描述!F80,buff!$A:$A,0)),"")</f>
        <v/>
      </c>
      <c r="M80" s="4">
        <f>_xlfn.IFNA(INDEX(buff!$O:$O,MATCH(B80,buff!$A:$A,0)),"")</f>
        <v>15990012</v>
      </c>
      <c r="N80" s="4" t="str">
        <f>_xlfn.IFNA(INDEX(buff!$O:$O,MATCH(C80,buff!$A:$A,0)),"")</f>
        <v/>
      </c>
      <c r="O80" s="4" t="str">
        <f>_xlfn.IFNA(INDEX(buff!$O:$O,MATCH(D80,buff!$A:$A,0)),"")</f>
        <v/>
      </c>
      <c r="P80" s="4" t="str">
        <f>_xlfn.IFNA(INDEX(buff!$O:$O,MATCH(E80,buff!$A:$A,0)),"")</f>
        <v/>
      </c>
      <c r="Q80" s="4"/>
      <c r="R80" s="4"/>
      <c r="S80" s="4"/>
      <c r="T80" s="4"/>
    </row>
    <row r="81" spans="1:20" x14ac:dyDescent="0.15">
      <c r="A81" s="4" t="s">
        <v>330</v>
      </c>
      <c r="B81" s="4">
        <v>13990012</v>
      </c>
      <c r="C81" s="4"/>
      <c r="D81" s="4"/>
      <c r="E81" s="4"/>
      <c r="F81" s="4"/>
      <c r="G81" s="4" t="str">
        <f>"韧性等级+"&amp;'skill.talent(结算)'!R81</f>
        <v>韧性等级+100</v>
      </c>
      <c r="H81" s="4" t="str">
        <f>_xlfn.IFNA(INDEX(buff!$C:$C,MATCH(描述!B81,buff!$A:$A,0)),"")</f>
        <v>韧性提升韧性</v>
      </c>
      <c r="I81" s="4" t="str">
        <f>_xlfn.IFNA(INDEX(buff!$C:$C,MATCH(描述!C81,buff!$A:$A,0)),"")</f>
        <v/>
      </c>
      <c r="J81" s="4" t="str">
        <f>_xlfn.IFNA(INDEX(buff!$C:$C,MATCH(描述!D81,buff!$A:$A,0)),"")</f>
        <v/>
      </c>
      <c r="K81" s="4" t="str">
        <f>_xlfn.IFNA(INDEX(buff!$C:$C,MATCH(描述!E81,buff!$A:$A,0)),"")</f>
        <v/>
      </c>
      <c r="L81" s="4" t="str">
        <f>_xlfn.IFNA(INDEX(buff!$C:$C,MATCH(描述!F81,buff!$A:$A,0)),"")</f>
        <v/>
      </c>
      <c r="M81" s="4">
        <f>_xlfn.IFNA(INDEX(buff!$O:$O,MATCH(B81,buff!$A:$A,0)),"")</f>
        <v>15990012</v>
      </c>
      <c r="N81" s="4" t="str">
        <f>_xlfn.IFNA(INDEX(buff!$O:$O,MATCH(C81,buff!$A:$A,0)),"")</f>
        <v/>
      </c>
      <c r="O81" s="4" t="str">
        <f>_xlfn.IFNA(INDEX(buff!$O:$O,MATCH(D81,buff!$A:$A,0)),"")</f>
        <v/>
      </c>
      <c r="P81" s="4" t="str">
        <f>_xlfn.IFNA(INDEX(buff!$O:$O,MATCH(E81,buff!$A:$A,0)),"")</f>
        <v/>
      </c>
      <c r="Q81" s="4"/>
      <c r="R81" s="4"/>
      <c r="S81" s="4"/>
      <c r="T81" s="4"/>
    </row>
    <row r="82" spans="1:20" x14ac:dyDescent="0.15">
      <c r="A82" s="4" t="s">
        <v>331</v>
      </c>
      <c r="B82" s="4">
        <v>13990012</v>
      </c>
      <c r="C82" s="4"/>
      <c r="D82" s="4"/>
      <c r="E82" s="4"/>
      <c r="F82" s="4"/>
      <c r="G82" s="4" t="str">
        <f>"韧性等级+"&amp;'skill.talent(结算)'!R82</f>
        <v>韧性等级+140</v>
      </c>
      <c r="H82" s="4" t="str">
        <f>_xlfn.IFNA(INDEX(buff!$C:$C,MATCH(描述!B82,buff!$A:$A,0)),"")</f>
        <v>韧性提升韧性</v>
      </c>
      <c r="I82" s="4" t="str">
        <f>_xlfn.IFNA(INDEX(buff!$C:$C,MATCH(描述!C82,buff!$A:$A,0)),"")</f>
        <v/>
      </c>
      <c r="J82" s="4" t="str">
        <f>_xlfn.IFNA(INDEX(buff!$C:$C,MATCH(描述!D82,buff!$A:$A,0)),"")</f>
        <v/>
      </c>
      <c r="K82" s="4" t="str">
        <f>_xlfn.IFNA(INDEX(buff!$C:$C,MATCH(描述!E82,buff!$A:$A,0)),"")</f>
        <v/>
      </c>
      <c r="L82" s="4" t="str">
        <f>_xlfn.IFNA(INDEX(buff!$C:$C,MATCH(描述!F82,buff!$A:$A,0)),"")</f>
        <v/>
      </c>
      <c r="M82" s="4">
        <f>_xlfn.IFNA(INDEX(buff!$O:$O,MATCH(B82,buff!$A:$A,0)),"")</f>
        <v>15990012</v>
      </c>
      <c r="N82" s="4" t="str">
        <f>_xlfn.IFNA(INDEX(buff!$O:$O,MATCH(C82,buff!$A:$A,0)),"")</f>
        <v/>
      </c>
      <c r="O82" s="4" t="str">
        <f>_xlfn.IFNA(INDEX(buff!$O:$O,MATCH(D82,buff!$A:$A,0)),"")</f>
        <v/>
      </c>
      <c r="P82" s="4" t="str">
        <f>_xlfn.IFNA(INDEX(buff!$O:$O,MATCH(E82,buff!$A:$A,0)),"")</f>
        <v/>
      </c>
      <c r="Q82" s="4"/>
      <c r="R82" s="4"/>
      <c r="S82" s="4"/>
      <c r="T82" s="4"/>
    </row>
    <row r="83" spans="1:20" x14ac:dyDescent="0.15">
      <c r="A83" s="4" t="s">
        <v>332</v>
      </c>
      <c r="B83" s="4">
        <v>13990012</v>
      </c>
      <c r="C83" s="4"/>
      <c r="D83" s="4"/>
      <c r="E83" s="4"/>
      <c r="F83" s="4"/>
      <c r="G83" s="4" t="str">
        <f>"韧性等级+"&amp;'skill.talent(结算)'!R83</f>
        <v>韧性等级+180</v>
      </c>
      <c r="H83" s="4" t="str">
        <f>_xlfn.IFNA(INDEX(buff!$C:$C,MATCH(描述!B83,buff!$A:$A,0)),"")</f>
        <v>韧性提升韧性</v>
      </c>
      <c r="I83" s="4" t="str">
        <f>_xlfn.IFNA(INDEX(buff!$C:$C,MATCH(描述!C83,buff!$A:$A,0)),"")</f>
        <v/>
      </c>
      <c r="J83" s="4" t="str">
        <f>_xlfn.IFNA(INDEX(buff!$C:$C,MATCH(描述!D83,buff!$A:$A,0)),"")</f>
        <v/>
      </c>
      <c r="K83" s="4" t="str">
        <f>_xlfn.IFNA(INDEX(buff!$C:$C,MATCH(描述!E83,buff!$A:$A,0)),"")</f>
        <v/>
      </c>
      <c r="L83" s="4" t="str">
        <f>_xlfn.IFNA(INDEX(buff!$C:$C,MATCH(描述!F83,buff!$A:$A,0)),"")</f>
        <v/>
      </c>
      <c r="M83" s="4">
        <f>_xlfn.IFNA(INDEX(buff!$O:$O,MATCH(B83,buff!$A:$A,0)),"")</f>
        <v>15990012</v>
      </c>
      <c r="N83" s="4" t="str">
        <f>_xlfn.IFNA(INDEX(buff!$O:$O,MATCH(C83,buff!$A:$A,0)),"")</f>
        <v/>
      </c>
      <c r="O83" s="4" t="str">
        <f>_xlfn.IFNA(INDEX(buff!$O:$O,MATCH(D83,buff!$A:$A,0)),"")</f>
        <v/>
      </c>
      <c r="P83" s="4" t="str">
        <f>_xlfn.IFNA(INDEX(buff!$O:$O,MATCH(E83,buff!$A:$A,0)),"")</f>
        <v/>
      </c>
      <c r="Q83" s="4"/>
      <c r="R83" s="4"/>
      <c r="S83" s="4"/>
      <c r="T83" s="4"/>
    </row>
    <row r="84" spans="1:20" x14ac:dyDescent="0.15">
      <c r="A84" s="4" t="s">
        <v>333</v>
      </c>
      <c r="B84" s="4">
        <v>13990012</v>
      </c>
      <c r="C84" s="4"/>
      <c r="D84" s="4"/>
      <c r="E84" s="4"/>
      <c r="F84" s="4"/>
      <c r="G84" s="4" t="str">
        <f>"韧性等级+"&amp;'skill.talent(结算)'!R84</f>
        <v>韧性等级+220</v>
      </c>
      <c r="H84" s="4" t="str">
        <f>_xlfn.IFNA(INDEX(buff!$C:$C,MATCH(描述!B84,buff!$A:$A,0)),"")</f>
        <v>韧性提升韧性</v>
      </c>
      <c r="I84" s="4" t="str">
        <f>_xlfn.IFNA(INDEX(buff!$C:$C,MATCH(描述!C84,buff!$A:$A,0)),"")</f>
        <v/>
      </c>
      <c r="J84" s="4" t="str">
        <f>_xlfn.IFNA(INDEX(buff!$C:$C,MATCH(描述!D84,buff!$A:$A,0)),"")</f>
        <v/>
      </c>
      <c r="K84" s="4" t="str">
        <f>_xlfn.IFNA(INDEX(buff!$C:$C,MATCH(描述!E84,buff!$A:$A,0)),"")</f>
        <v/>
      </c>
      <c r="L84" s="4" t="str">
        <f>_xlfn.IFNA(INDEX(buff!$C:$C,MATCH(描述!F84,buff!$A:$A,0)),"")</f>
        <v/>
      </c>
      <c r="M84" s="4">
        <f>_xlfn.IFNA(INDEX(buff!$O:$O,MATCH(B84,buff!$A:$A,0)),"")</f>
        <v>15990012</v>
      </c>
      <c r="N84" s="4" t="str">
        <f>_xlfn.IFNA(INDEX(buff!$O:$O,MATCH(C84,buff!$A:$A,0)),"")</f>
        <v/>
      </c>
      <c r="O84" s="4" t="str">
        <f>_xlfn.IFNA(INDEX(buff!$O:$O,MATCH(D84,buff!$A:$A,0)),"")</f>
        <v/>
      </c>
      <c r="P84" s="4" t="str">
        <f>_xlfn.IFNA(INDEX(buff!$O:$O,MATCH(E84,buff!$A:$A,0)),"")</f>
        <v/>
      </c>
      <c r="Q84" s="4"/>
      <c r="R84" s="4"/>
      <c r="S84" s="4"/>
      <c r="T84" s="4"/>
    </row>
    <row r="85" spans="1:20" x14ac:dyDescent="0.15">
      <c r="A85" s="4" t="s">
        <v>334</v>
      </c>
      <c r="B85" s="4">
        <v>13990012</v>
      </c>
      <c r="C85" s="4"/>
      <c r="D85" s="4"/>
      <c r="E85" s="4"/>
      <c r="F85" s="4"/>
      <c r="G85" s="4" t="str">
        <f>"韧性等级+"&amp;'skill.talent(结算)'!R85</f>
        <v>韧性等级+260</v>
      </c>
      <c r="H85" s="4" t="str">
        <f>_xlfn.IFNA(INDEX(buff!$C:$C,MATCH(描述!B85,buff!$A:$A,0)),"")</f>
        <v>韧性提升韧性</v>
      </c>
      <c r="I85" s="4" t="str">
        <f>_xlfn.IFNA(INDEX(buff!$C:$C,MATCH(描述!C85,buff!$A:$A,0)),"")</f>
        <v/>
      </c>
      <c r="J85" s="4" t="str">
        <f>_xlfn.IFNA(INDEX(buff!$C:$C,MATCH(描述!D85,buff!$A:$A,0)),"")</f>
        <v/>
      </c>
      <c r="K85" s="4" t="str">
        <f>_xlfn.IFNA(INDEX(buff!$C:$C,MATCH(描述!E85,buff!$A:$A,0)),"")</f>
        <v/>
      </c>
      <c r="L85" s="4" t="str">
        <f>_xlfn.IFNA(INDEX(buff!$C:$C,MATCH(描述!F85,buff!$A:$A,0)),"")</f>
        <v/>
      </c>
      <c r="M85" s="4">
        <f>_xlfn.IFNA(INDEX(buff!$O:$O,MATCH(B85,buff!$A:$A,0)),"")</f>
        <v>15990012</v>
      </c>
      <c r="N85" s="4" t="str">
        <f>_xlfn.IFNA(INDEX(buff!$O:$O,MATCH(C85,buff!$A:$A,0)),"")</f>
        <v/>
      </c>
      <c r="O85" s="4" t="str">
        <f>_xlfn.IFNA(INDEX(buff!$O:$O,MATCH(D85,buff!$A:$A,0)),"")</f>
        <v/>
      </c>
      <c r="P85" s="4" t="str">
        <f>_xlfn.IFNA(INDEX(buff!$O:$O,MATCH(E85,buff!$A:$A,0)),"")</f>
        <v/>
      </c>
      <c r="Q85" s="4"/>
      <c r="R85" s="4"/>
      <c r="S85" s="4"/>
      <c r="T85" s="4"/>
    </row>
    <row r="86" spans="1:20" x14ac:dyDescent="0.15">
      <c r="A86" s="4" t="s">
        <v>335</v>
      </c>
      <c r="B86" s="4">
        <v>13990012</v>
      </c>
      <c r="C86" s="4"/>
      <c r="D86" s="4"/>
      <c r="E86" s="4"/>
      <c r="F86" s="4"/>
      <c r="G86" s="4" t="str">
        <f>"韧性等级+"&amp;'skill.talent(结算)'!R86</f>
        <v>韧性等级+300</v>
      </c>
      <c r="H86" s="4" t="str">
        <f>_xlfn.IFNA(INDEX(buff!$C:$C,MATCH(描述!B86,buff!$A:$A,0)),"")</f>
        <v>韧性提升韧性</v>
      </c>
      <c r="I86" s="4" t="str">
        <f>_xlfn.IFNA(INDEX(buff!$C:$C,MATCH(描述!C86,buff!$A:$A,0)),"")</f>
        <v/>
      </c>
      <c r="J86" s="4" t="str">
        <f>_xlfn.IFNA(INDEX(buff!$C:$C,MATCH(描述!D86,buff!$A:$A,0)),"")</f>
        <v/>
      </c>
      <c r="K86" s="4" t="str">
        <f>_xlfn.IFNA(INDEX(buff!$C:$C,MATCH(描述!E86,buff!$A:$A,0)),"")</f>
        <v/>
      </c>
      <c r="L86" s="4" t="str">
        <f>_xlfn.IFNA(INDEX(buff!$C:$C,MATCH(描述!F86,buff!$A:$A,0)),"")</f>
        <v/>
      </c>
      <c r="M86" s="4">
        <f>_xlfn.IFNA(INDEX(buff!$O:$O,MATCH(B86,buff!$A:$A,0)),"")</f>
        <v>15990012</v>
      </c>
      <c r="N86" s="4" t="str">
        <f>_xlfn.IFNA(INDEX(buff!$O:$O,MATCH(C86,buff!$A:$A,0)),"")</f>
        <v/>
      </c>
      <c r="O86" s="4" t="str">
        <f>_xlfn.IFNA(INDEX(buff!$O:$O,MATCH(D86,buff!$A:$A,0)),"")</f>
        <v/>
      </c>
      <c r="P86" s="4" t="str">
        <f>_xlfn.IFNA(INDEX(buff!$O:$O,MATCH(E86,buff!$A:$A,0)),"")</f>
        <v/>
      </c>
      <c r="Q86" s="4"/>
      <c r="R86" s="4"/>
      <c r="S86" s="4"/>
      <c r="T86" s="4"/>
    </row>
    <row r="87" spans="1:20" x14ac:dyDescent="0.15">
      <c r="A87" s="4" t="s">
        <v>336</v>
      </c>
      <c r="B87" s="4">
        <v>13990013</v>
      </c>
      <c r="C87" s="4"/>
      <c r="D87" s="4"/>
      <c r="E87" s="4"/>
      <c r="F87" s="4"/>
      <c r="G87" s="4" t="str">
        <f>"击破等级+"&amp;'skill.talent(结算)'!R87</f>
        <v>击破等级+60</v>
      </c>
      <c r="H87" s="4" t="str">
        <f>_xlfn.IFNA(INDEX(buff!$C:$C,MATCH(描述!B87,buff!$A:$A,0)),"")</f>
        <v>击破提升击破</v>
      </c>
      <c r="I87" s="4" t="str">
        <f>_xlfn.IFNA(INDEX(buff!$C:$C,MATCH(描述!C87,buff!$A:$A,0)),"")</f>
        <v/>
      </c>
      <c r="J87" s="4" t="str">
        <f>_xlfn.IFNA(INDEX(buff!$C:$C,MATCH(描述!D87,buff!$A:$A,0)),"")</f>
        <v/>
      </c>
      <c r="K87" s="4" t="str">
        <f>_xlfn.IFNA(INDEX(buff!$C:$C,MATCH(描述!E87,buff!$A:$A,0)),"")</f>
        <v/>
      </c>
      <c r="L87" s="4" t="str">
        <f>_xlfn.IFNA(INDEX(buff!$C:$C,MATCH(描述!F87,buff!$A:$A,0)),"")</f>
        <v/>
      </c>
      <c r="M87" s="4">
        <f>_xlfn.IFNA(INDEX(buff!$O:$O,MATCH(B87,buff!$A:$A,0)),"")</f>
        <v>15990013</v>
      </c>
      <c r="N87" s="4" t="str">
        <f>_xlfn.IFNA(INDEX(buff!$O:$O,MATCH(C87,buff!$A:$A,0)),"")</f>
        <v/>
      </c>
      <c r="O87" s="4" t="str">
        <f>_xlfn.IFNA(INDEX(buff!$O:$O,MATCH(D87,buff!$A:$A,0)),"")</f>
        <v/>
      </c>
      <c r="P87" s="4" t="str">
        <f>_xlfn.IFNA(INDEX(buff!$O:$O,MATCH(E87,buff!$A:$A,0)),"")</f>
        <v/>
      </c>
      <c r="Q87" s="4"/>
      <c r="R87" s="4"/>
      <c r="S87" s="4"/>
      <c r="T87" s="4"/>
    </row>
    <row r="88" spans="1:20" x14ac:dyDescent="0.15">
      <c r="A88" s="4" t="s">
        <v>337</v>
      </c>
      <c r="B88" s="4">
        <v>13990013</v>
      </c>
      <c r="C88" s="4"/>
      <c r="D88" s="4"/>
      <c r="E88" s="4"/>
      <c r="F88" s="4"/>
      <c r="G88" s="4" t="str">
        <f>"击破等级+"&amp;'skill.talent(结算)'!R88</f>
        <v>击破等级+100</v>
      </c>
      <c r="H88" s="4" t="str">
        <f>_xlfn.IFNA(INDEX(buff!$C:$C,MATCH(描述!B88,buff!$A:$A,0)),"")</f>
        <v>击破提升击破</v>
      </c>
      <c r="I88" s="4" t="str">
        <f>_xlfn.IFNA(INDEX(buff!$C:$C,MATCH(描述!C88,buff!$A:$A,0)),"")</f>
        <v/>
      </c>
      <c r="J88" s="4" t="str">
        <f>_xlfn.IFNA(INDEX(buff!$C:$C,MATCH(描述!D88,buff!$A:$A,0)),"")</f>
        <v/>
      </c>
      <c r="K88" s="4" t="str">
        <f>_xlfn.IFNA(INDEX(buff!$C:$C,MATCH(描述!E88,buff!$A:$A,0)),"")</f>
        <v/>
      </c>
      <c r="L88" s="4" t="str">
        <f>_xlfn.IFNA(INDEX(buff!$C:$C,MATCH(描述!F88,buff!$A:$A,0)),"")</f>
        <v/>
      </c>
      <c r="M88" s="4">
        <f>_xlfn.IFNA(INDEX(buff!$O:$O,MATCH(B88,buff!$A:$A,0)),"")</f>
        <v>15990013</v>
      </c>
      <c r="N88" s="4" t="str">
        <f>_xlfn.IFNA(INDEX(buff!$O:$O,MATCH(C88,buff!$A:$A,0)),"")</f>
        <v/>
      </c>
      <c r="O88" s="4" t="str">
        <f>_xlfn.IFNA(INDEX(buff!$O:$O,MATCH(D88,buff!$A:$A,0)),"")</f>
        <v/>
      </c>
      <c r="P88" s="4" t="str">
        <f>_xlfn.IFNA(INDEX(buff!$O:$O,MATCH(E88,buff!$A:$A,0)),"")</f>
        <v/>
      </c>
      <c r="Q88" s="4"/>
      <c r="R88" s="4"/>
      <c r="S88" s="4"/>
      <c r="T88" s="4"/>
    </row>
    <row r="89" spans="1:20" x14ac:dyDescent="0.15">
      <c r="A89" s="4" t="s">
        <v>338</v>
      </c>
      <c r="B89" s="4">
        <v>13990013</v>
      </c>
      <c r="C89" s="4"/>
      <c r="D89" s="4"/>
      <c r="E89" s="4"/>
      <c r="F89" s="4"/>
      <c r="G89" s="4" t="str">
        <f>"击破等级+"&amp;'skill.talent(结算)'!R89</f>
        <v>击破等级+140</v>
      </c>
      <c r="H89" s="4" t="str">
        <f>_xlfn.IFNA(INDEX(buff!$C:$C,MATCH(描述!B89,buff!$A:$A,0)),"")</f>
        <v>击破提升击破</v>
      </c>
      <c r="I89" s="4" t="str">
        <f>_xlfn.IFNA(INDEX(buff!$C:$C,MATCH(描述!C89,buff!$A:$A,0)),"")</f>
        <v/>
      </c>
      <c r="J89" s="4" t="str">
        <f>_xlfn.IFNA(INDEX(buff!$C:$C,MATCH(描述!D89,buff!$A:$A,0)),"")</f>
        <v/>
      </c>
      <c r="K89" s="4" t="str">
        <f>_xlfn.IFNA(INDEX(buff!$C:$C,MATCH(描述!E89,buff!$A:$A,0)),"")</f>
        <v/>
      </c>
      <c r="L89" s="4" t="str">
        <f>_xlfn.IFNA(INDEX(buff!$C:$C,MATCH(描述!F89,buff!$A:$A,0)),"")</f>
        <v/>
      </c>
      <c r="M89" s="4">
        <f>_xlfn.IFNA(INDEX(buff!$O:$O,MATCH(B89,buff!$A:$A,0)),"")</f>
        <v>15990013</v>
      </c>
      <c r="N89" s="4" t="str">
        <f>_xlfn.IFNA(INDEX(buff!$O:$O,MATCH(C89,buff!$A:$A,0)),"")</f>
        <v/>
      </c>
      <c r="O89" s="4" t="str">
        <f>_xlfn.IFNA(INDEX(buff!$O:$O,MATCH(D89,buff!$A:$A,0)),"")</f>
        <v/>
      </c>
      <c r="P89" s="4" t="str">
        <f>_xlfn.IFNA(INDEX(buff!$O:$O,MATCH(E89,buff!$A:$A,0)),"")</f>
        <v/>
      </c>
      <c r="Q89" s="4"/>
      <c r="R89" s="4"/>
      <c r="S89" s="4"/>
      <c r="T89" s="4"/>
    </row>
    <row r="90" spans="1:20" x14ac:dyDescent="0.15">
      <c r="A90" s="4" t="s">
        <v>339</v>
      </c>
      <c r="B90" s="4">
        <v>13990013</v>
      </c>
      <c r="C90" s="4"/>
      <c r="D90" s="4"/>
      <c r="E90" s="4"/>
      <c r="F90" s="4"/>
      <c r="G90" s="4" t="str">
        <f>"击破等级+"&amp;'skill.talent(结算)'!R90</f>
        <v>击破等级+180</v>
      </c>
      <c r="H90" s="4" t="str">
        <f>_xlfn.IFNA(INDEX(buff!$C:$C,MATCH(描述!B90,buff!$A:$A,0)),"")</f>
        <v>击破提升击破</v>
      </c>
      <c r="I90" s="4" t="str">
        <f>_xlfn.IFNA(INDEX(buff!$C:$C,MATCH(描述!C90,buff!$A:$A,0)),"")</f>
        <v/>
      </c>
      <c r="J90" s="4" t="str">
        <f>_xlfn.IFNA(INDEX(buff!$C:$C,MATCH(描述!D90,buff!$A:$A,0)),"")</f>
        <v/>
      </c>
      <c r="K90" s="4" t="str">
        <f>_xlfn.IFNA(INDEX(buff!$C:$C,MATCH(描述!E90,buff!$A:$A,0)),"")</f>
        <v/>
      </c>
      <c r="L90" s="4" t="str">
        <f>_xlfn.IFNA(INDEX(buff!$C:$C,MATCH(描述!F90,buff!$A:$A,0)),"")</f>
        <v/>
      </c>
      <c r="M90" s="4">
        <f>_xlfn.IFNA(INDEX(buff!$O:$O,MATCH(B90,buff!$A:$A,0)),"")</f>
        <v>15990013</v>
      </c>
      <c r="N90" s="4" t="str">
        <f>_xlfn.IFNA(INDEX(buff!$O:$O,MATCH(C90,buff!$A:$A,0)),"")</f>
        <v/>
      </c>
      <c r="O90" s="4" t="str">
        <f>_xlfn.IFNA(INDEX(buff!$O:$O,MATCH(D90,buff!$A:$A,0)),"")</f>
        <v/>
      </c>
      <c r="P90" s="4" t="str">
        <f>_xlfn.IFNA(INDEX(buff!$O:$O,MATCH(E90,buff!$A:$A,0)),"")</f>
        <v/>
      </c>
      <c r="Q90" s="4"/>
      <c r="R90" s="4"/>
      <c r="S90" s="4"/>
      <c r="T90" s="4"/>
    </row>
    <row r="91" spans="1:20" x14ac:dyDescent="0.15">
      <c r="A91" s="4" t="s">
        <v>340</v>
      </c>
      <c r="B91" s="4">
        <v>13990013</v>
      </c>
      <c r="C91" s="4"/>
      <c r="D91" s="4"/>
      <c r="E91" s="4"/>
      <c r="F91" s="4"/>
      <c r="G91" s="4" t="str">
        <f>"击破等级+"&amp;'skill.talent(结算)'!R91</f>
        <v>击破等级+220</v>
      </c>
      <c r="H91" s="4" t="str">
        <f>_xlfn.IFNA(INDEX(buff!$C:$C,MATCH(描述!B91,buff!$A:$A,0)),"")</f>
        <v>击破提升击破</v>
      </c>
      <c r="I91" s="4" t="str">
        <f>_xlfn.IFNA(INDEX(buff!$C:$C,MATCH(描述!C91,buff!$A:$A,0)),"")</f>
        <v/>
      </c>
      <c r="J91" s="4" t="str">
        <f>_xlfn.IFNA(INDEX(buff!$C:$C,MATCH(描述!D91,buff!$A:$A,0)),"")</f>
        <v/>
      </c>
      <c r="K91" s="4" t="str">
        <f>_xlfn.IFNA(INDEX(buff!$C:$C,MATCH(描述!E91,buff!$A:$A,0)),"")</f>
        <v/>
      </c>
      <c r="L91" s="4" t="str">
        <f>_xlfn.IFNA(INDEX(buff!$C:$C,MATCH(描述!F91,buff!$A:$A,0)),"")</f>
        <v/>
      </c>
      <c r="M91" s="4">
        <f>_xlfn.IFNA(INDEX(buff!$O:$O,MATCH(B91,buff!$A:$A,0)),"")</f>
        <v>15990013</v>
      </c>
      <c r="N91" s="4" t="str">
        <f>_xlfn.IFNA(INDEX(buff!$O:$O,MATCH(C91,buff!$A:$A,0)),"")</f>
        <v/>
      </c>
      <c r="O91" s="4" t="str">
        <f>_xlfn.IFNA(INDEX(buff!$O:$O,MATCH(D91,buff!$A:$A,0)),"")</f>
        <v/>
      </c>
      <c r="P91" s="4" t="str">
        <f>_xlfn.IFNA(INDEX(buff!$O:$O,MATCH(E91,buff!$A:$A,0)),"")</f>
        <v/>
      </c>
      <c r="Q91" s="4"/>
      <c r="R91" s="4"/>
      <c r="S91" s="4"/>
      <c r="T91" s="4"/>
    </row>
    <row r="92" spans="1:20" x14ac:dyDescent="0.15">
      <c r="A92" s="4" t="s">
        <v>341</v>
      </c>
      <c r="B92" s="4">
        <v>13990013</v>
      </c>
      <c r="C92" s="4"/>
      <c r="D92" s="4"/>
      <c r="E92" s="4"/>
      <c r="F92" s="4"/>
      <c r="G92" s="4" t="str">
        <f>"击破等级+"&amp;'skill.talent(结算)'!R92</f>
        <v>击破等级+260</v>
      </c>
      <c r="H92" s="4" t="str">
        <f>_xlfn.IFNA(INDEX(buff!$C:$C,MATCH(描述!B92,buff!$A:$A,0)),"")</f>
        <v>击破提升击破</v>
      </c>
      <c r="I92" s="4" t="str">
        <f>_xlfn.IFNA(INDEX(buff!$C:$C,MATCH(描述!C92,buff!$A:$A,0)),"")</f>
        <v/>
      </c>
      <c r="J92" s="4" t="str">
        <f>_xlfn.IFNA(INDEX(buff!$C:$C,MATCH(描述!D92,buff!$A:$A,0)),"")</f>
        <v/>
      </c>
      <c r="K92" s="4" t="str">
        <f>_xlfn.IFNA(INDEX(buff!$C:$C,MATCH(描述!E92,buff!$A:$A,0)),"")</f>
        <v/>
      </c>
      <c r="L92" s="4" t="str">
        <f>_xlfn.IFNA(INDEX(buff!$C:$C,MATCH(描述!F92,buff!$A:$A,0)),"")</f>
        <v/>
      </c>
      <c r="M92" s="4">
        <f>_xlfn.IFNA(INDEX(buff!$O:$O,MATCH(B92,buff!$A:$A,0)),"")</f>
        <v>15990013</v>
      </c>
      <c r="N92" s="4" t="str">
        <f>_xlfn.IFNA(INDEX(buff!$O:$O,MATCH(C92,buff!$A:$A,0)),"")</f>
        <v/>
      </c>
      <c r="O92" s="4" t="str">
        <f>_xlfn.IFNA(INDEX(buff!$O:$O,MATCH(D92,buff!$A:$A,0)),"")</f>
        <v/>
      </c>
      <c r="P92" s="4" t="str">
        <f>_xlfn.IFNA(INDEX(buff!$O:$O,MATCH(E92,buff!$A:$A,0)),"")</f>
        <v/>
      </c>
      <c r="Q92" s="4"/>
      <c r="R92" s="4"/>
      <c r="S92" s="4"/>
      <c r="T92" s="4"/>
    </row>
    <row r="93" spans="1:20" x14ac:dyDescent="0.15">
      <c r="A93" s="4" t="s">
        <v>342</v>
      </c>
      <c r="B93" s="4">
        <v>13990013</v>
      </c>
      <c r="C93" s="4"/>
      <c r="D93" s="4"/>
      <c r="E93" s="4"/>
      <c r="F93" s="4"/>
      <c r="G93" s="4" t="str">
        <f>"击破等级+"&amp;'skill.talent(结算)'!R93</f>
        <v>击破等级+300</v>
      </c>
      <c r="H93" s="4" t="str">
        <f>_xlfn.IFNA(INDEX(buff!$C:$C,MATCH(描述!B93,buff!$A:$A,0)),"")</f>
        <v>击破提升击破</v>
      </c>
      <c r="I93" s="4" t="str">
        <f>_xlfn.IFNA(INDEX(buff!$C:$C,MATCH(描述!C93,buff!$A:$A,0)),"")</f>
        <v/>
      </c>
      <c r="J93" s="4" t="str">
        <f>_xlfn.IFNA(INDEX(buff!$C:$C,MATCH(描述!D93,buff!$A:$A,0)),"")</f>
        <v/>
      </c>
      <c r="K93" s="4" t="str">
        <f>_xlfn.IFNA(INDEX(buff!$C:$C,MATCH(描述!E93,buff!$A:$A,0)),"")</f>
        <v/>
      </c>
      <c r="L93" s="4" t="str">
        <f>_xlfn.IFNA(INDEX(buff!$C:$C,MATCH(描述!F93,buff!$A:$A,0)),"")</f>
        <v/>
      </c>
      <c r="M93" s="4">
        <f>_xlfn.IFNA(INDEX(buff!$O:$O,MATCH(B93,buff!$A:$A,0)),"")</f>
        <v>15990013</v>
      </c>
      <c r="N93" s="4" t="str">
        <f>_xlfn.IFNA(INDEX(buff!$O:$O,MATCH(C93,buff!$A:$A,0)),"")</f>
        <v/>
      </c>
      <c r="O93" s="4" t="str">
        <f>_xlfn.IFNA(INDEX(buff!$O:$O,MATCH(D93,buff!$A:$A,0)),"")</f>
        <v/>
      </c>
      <c r="P93" s="4" t="str">
        <f>_xlfn.IFNA(INDEX(buff!$O:$O,MATCH(E93,buff!$A:$A,0)),"")</f>
        <v/>
      </c>
      <c r="Q93" s="4"/>
      <c r="R93" s="4"/>
      <c r="S93" s="4"/>
      <c r="T93" s="4"/>
    </row>
    <row r="94" spans="1:20" x14ac:dyDescent="0.15">
      <c r="A94" s="4" t="s">
        <v>343</v>
      </c>
      <c r="B94" s="4">
        <v>13990014</v>
      </c>
      <c r="C94" s="4"/>
      <c r="D94" s="4"/>
      <c r="E94" s="4"/>
      <c r="F94" s="4"/>
      <c r="G94" s="4" t="str">
        <f>"格挡等级+"&amp;'skill.talent(结算)'!R94</f>
        <v>格挡等级+60</v>
      </c>
      <c r="H94" s="4" t="str">
        <f>_xlfn.IFNA(INDEX(buff!$C:$C,MATCH(描述!B94,buff!$A:$A,0)),"")</f>
        <v>格挡提升格挡</v>
      </c>
      <c r="I94" s="4" t="str">
        <f>_xlfn.IFNA(INDEX(buff!$C:$C,MATCH(描述!C94,buff!$A:$A,0)),"")</f>
        <v/>
      </c>
      <c r="J94" s="4" t="str">
        <f>_xlfn.IFNA(INDEX(buff!$C:$C,MATCH(描述!D94,buff!$A:$A,0)),"")</f>
        <v/>
      </c>
      <c r="K94" s="4" t="str">
        <f>_xlfn.IFNA(INDEX(buff!$C:$C,MATCH(描述!E94,buff!$A:$A,0)),"")</f>
        <v/>
      </c>
      <c r="L94" s="4" t="str">
        <f>_xlfn.IFNA(INDEX(buff!$C:$C,MATCH(描述!F94,buff!$A:$A,0)),"")</f>
        <v/>
      </c>
      <c r="M94" s="4">
        <f>_xlfn.IFNA(INDEX(buff!$O:$O,MATCH(B94,buff!$A:$A,0)),"")</f>
        <v>15990014</v>
      </c>
      <c r="N94" s="4" t="str">
        <f>_xlfn.IFNA(INDEX(buff!$O:$O,MATCH(C94,buff!$A:$A,0)),"")</f>
        <v/>
      </c>
      <c r="O94" s="4" t="str">
        <f>_xlfn.IFNA(INDEX(buff!$O:$O,MATCH(D94,buff!$A:$A,0)),"")</f>
        <v/>
      </c>
      <c r="P94" s="4" t="str">
        <f>_xlfn.IFNA(INDEX(buff!$O:$O,MATCH(E94,buff!$A:$A,0)),"")</f>
        <v/>
      </c>
      <c r="Q94" s="4"/>
      <c r="R94" s="4"/>
      <c r="S94" s="4"/>
      <c r="T94" s="4"/>
    </row>
    <row r="95" spans="1:20" x14ac:dyDescent="0.15">
      <c r="A95" s="4" t="s">
        <v>344</v>
      </c>
      <c r="B95" s="4">
        <v>13990014</v>
      </c>
      <c r="C95" s="4"/>
      <c r="D95" s="4"/>
      <c r="E95" s="4"/>
      <c r="F95" s="4"/>
      <c r="G95" s="4" t="str">
        <f>"格挡等级+"&amp;'skill.talent(结算)'!R95</f>
        <v>格挡等级+100</v>
      </c>
      <c r="H95" s="4" t="str">
        <f>_xlfn.IFNA(INDEX(buff!$C:$C,MATCH(描述!B95,buff!$A:$A,0)),"")</f>
        <v>格挡提升格挡</v>
      </c>
      <c r="I95" s="4" t="str">
        <f>_xlfn.IFNA(INDEX(buff!$C:$C,MATCH(描述!C95,buff!$A:$A,0)),"")</f>
        <v/>
      </c>
      <c r="J95" s="4" t="str">
        <f>_xlfn.IFNA(INDEX(buff!$C:$C,MATCH(描述!D95,buff!$A:$A,0)),"")</f>
        <v/>
      </c>
      <c r="K95" s="4" t="str">
        <f>_xlfn.IFNA(INDEX(buff!$C:$C,MATCH(描述!E95,buff!$A:$A,0)),"")</f>
        <v/>
      </c>
      <c r="L95" s="4" t="str">
        <f>_xlfn.IFNA(INDEX(buff!$C:$C,MATCH(描述!F95,buff!$A:$A,0)),"")</f>
        <v/>
      </c>
      <c r="M95" s="4">
        <f>_xlfn.IFNA(INDEX(buff!$O:$O,MATCH(B95,buff!$A:$A,0)),"")</f>
        <v>15990014</v>
      </c>
      <c r="N95" s="4" t="str">
        <f>_xlfn.IFNA(INDEX(buff!$O:$O,MATCH(C95,buff!$A:$A,0)),"")</f>
        <v/>
      </c>
      <c r="O95" s="4" t="str">
        <f>_xlfn.IFNA(INDEX(buff!$O:$O,MATCH(D95,buff!$A:$A,0)),"")</f>
        <v/>
      </c>
      <c r="P95" s="4" t="str">
        <f>_xlfn.IFNA(INDEX(buff!$O:$O,MATCH(E95,buff!$A:$A,0)),"")</f>
        <v/>
      </c>
      <c r="Q95" s="4"/>
      <c r="R95" s="4"/>
      <c r="S95" s="4"/>
      <c r="T95" s="4"/>
    </row>
    <row r="96" spans="1:20" x14ac:dyDescent="0.15">
      <c r="A96" s="4" t="s">
        <v>345</v>
      </c>
      <c r="B96" s="4">
        <v>13990014</v>
      </c>
      <c r="C96" s="4"/>
      <c r="D96" s="4"/>
      <c r="E96" s="4"/>
      <c r="F96" s="4"/>
      <c r="G96" s="4" t="str">
        <f>"格挡等级+"&amp;'skill.talent(结算)'!R96</f>
        <v>格挡等级+140</v>
      </c>
      <c r="H96" s="4" t="str">
        <f>_xlfn.IFNA(INDEX(buff!$C:$C,MATCH(描述!B96,buff!$A:$A,0)),"")</f>
        <v>格挡提升格挡</v>
      </c>
      <c r="I96" s="4" t="str">
        <f>_xlfn.IFNA(INDEX(buff!$C:$C,MATCH(描述!C96,buff!$A:$A,0)),"")</f>
        <v/>
      </c>
      <c r="J96" s="4" t="str">
        <f>_xlfn.IFNA(INDEX(buff!$C:$C,MATCH(描述!D96,buff!$A:$A,0)),"")</f>
        <v/>
      </c>
      <c r="K96" s="4" t="str">
        <f>_xlfn.IFNA(INDEX(buff!$C:$C,MATCH(描述!E96,buff!$A:$A,0)),"")</f>
        <v/>
      </c>
      <c r="L96" s="4" t="str">
        <f>_xlfn.IFNA(INDEX(buff!$C:$C,MATCH(描述!F96,buff!$A:$A,0)),"")</f>
        <v/>
      </c>
      <c r="M96" s="4">
        <f>_xlfn.IFNA(INDEX(buff!$O:$O,MATCH(B96,buff!$A:$A,0)),"")</f>
        <v>15990014</v>
      </c>
      <c r="N96" s="4" t="str">
        <f>_xlfn.IFNA(INDEX(buff!$O:$O,MATCH(C96,buff!$A:$A,0)),"")</f>
        <v/>
      </c>
      <c r="O96" s="4" t="str">
        <f>_xlfn.IFNA(INDEX(buff!$O:$O,MATCH(D96,buff!$A:$A,0)),"")</f>
        <v/>
      </c>
      <c r="P96" s="4" t="str">
        <f>_xlfn.IFNA(INDEX(buff!$O:$O,MATCH(E96,buff!$A:$A,0)),"")</f>
        <v/>
      </c>
      <c r="Q96" s="4"/>
      <c r="R96" s="4"/>
      <c r="S96" s="4"/>
      <c r="T96" s="4"/>
    </row>
    <row r="97" spans="1:20" x14ac:dyDescent="0.15">
      <c r="A97" s="4" t="s">
        <v>346</v>
      </c>
      <c r="B97" s="4">
        <v>13990014</v>
      </c>
      <c r="C97" s="4"/>
      <c r="D97" s="4"/>
      <c r="E97" s="4"/>
      <c r="F97" s="4"/>
      <c r="G97" s="4" t="str">
        <f>"格挡等级+"&amp;'skill.talent(结算)'!R97</f>
        <v>格挡等级+180</v>
      </c>
      <c r="H97" s="4" t="str">
        <f>_xlfn.IFNA(INDEX(buff!$C:$C,MATCH(描述!B97,buff!$A:$A,0)),"")</f>
        <v>格挡提升格挡</v>
      </c>
      <c r="I97" s="4" t="str">
        <f>_xlfn.IFNA(INDEX(buff!$C:$C,MATCH(描述!C97,buff!$A:$A,0)),"")</f>
        <v/>
      </c>
      <c r="J97" s="4" t="str">
        <f>_xlfn.IFNA(INDEX(buff!$C:$C,MATCH(描述!D97,buff!$A:$A,0)),"")</f>
        <v/>
      </c>
      <c r="K97" s="4" t="str">
        <f>_xlfn.IFNA(INDEX(buff!$C:$C,MATCH(描述!E97,buff!$A:$A,0)),"")</f>
        <v/>
      </c>
      <c r="L97" s="4" t="str">
        <f>_xlfn.IFNA(INDEX(buff!$C:$C,MATCH(描述!F97,buff!$A:$A,0)),"")</f>
        <v/>
      </c>
      <c r="M97" s="4">
        <f>_xlfn.IFNA(INDEX(buff!$O:$O,MATCH(B97,buff!$A:$A,0)),"")</f>
        <v>15990014</v>
      </c>
      <c r="N97" s="4" t="str">
        <f>_xlfn.IFNA(INDEX(buff!$O:$O,MATCH(C97,buff!$A:$A,0)),"")</f>
        <v/>
      </c>
      <c r="O97" s="4" t="str">
        <f>_xlfn.IFNA(INDEX(buff!$O:$O,MATCH(D97,buff!$A:$A,0)),"")</f>
        <v/>
      </c>
      <c r="P97" s="4" t="str">
        <f>_xlfn.IFNA(INDEX(buff!$O:$O,MATCH(E97,buff!$A:$A,0)),"")</f>
        <v/>
      </c>
      <c r="Q97" s="4"/>
      <c r="R97" s="4"/>
      <c r="S97" s="4"/>
      <c r="T97" s="4"/>
    </row>
    <row r="98" spans="1:20" x14ac:dyDescent="0.15">
      <c r="A98" s="4" t="s">
        <v>347</v>
      </c>
      <c r="B98" s="4">
        <v>13990014</v>
      </c>
      <c r="C98" s="4"/>
      <c r="D98" s="4"/>
      <c r="E98" s="4"/>
      <c r="F98" s="4"/>
      <c r="G98" s="4" t="str">
        <f>"格挡等级+"&amp;'skill.talent(结算)'!R98</f>
        <v>格挡等级+220</v>
      </c>
      <c r="H98" s="4" t="str">
        <f>_xlfn.IFNA(INDEX(buff!$C:$C,MATCH(描述!B98,buff!$A:$A,0)),"")</f>
        <v>格挡提升格挡</v>
      </c>
      <c r="I98" s="4" t="str">
        <f>_xlfn.IFNA(INDEX(buff!$C:$C,MATCH(描述!C98,buff!$A:$A,0)),"")</f>
        <v/>
      </c>
      <c r="J98" s="4" t="str">
        <f>_xlfn.IFNA(INDEX(buff!$C:$C,MATCH(描述!D98,buff!$A:$A,0)),"")</f>
        <v/>
      </c>
      <c r="K98" s="4" t="str">
        <f>_xlfn.IFNA(INDEX(buff!$C:$C,MATCH(描述!E98,buff!$A:$A,0)),"")</f>
        <v/>
      </c>
      <c r="L98" s="4" t="str">
        <f>_xlfn.IFNA(INDEX(buff!$C:$C,MATCH(描述!F98,buff!$A:$A,0)),"")</f>
        <v/>
      </c>
      <c r="M98" s="4">
        <f>_xlfn.IFNA(INDEX(buff!$O:$O,MATCH(B98,buff!$A:$A,0)),"")</f>
        <v>15990014</v>
      </c>
      <c r="N98" s="4" t="str">
        <f>_xlfn.IFNA(INDEX(buff!$O:$O,MATCH(C98,buff!$A:$A,0)),"")</f>
        <v/>
      </c>
      <c r="O98" s="4" t="str">
        <f>_xlfn.IFNA(INDEX(buff!$O:$O,MATCH(D98,buff!$A:$A,0)),"")</f>
        <v/>
      </c>
      <c r="P98" s="4" t="str">
        <f>_xlfn.IFNA(INDEX(buff!$O:$O,MATCH(E98,buff!$A:$A,0)),"")</f>
        <v/>
      </c>
      <c r="Q98" s="4"/>
      <c r="R98" s="4"/>
      <c r="S98" s="4"/>
      <c r="T98" s="4"/>
    </row>
    <row r="99" spans="1:20" x14ac:dyDescent="0.15">
      <c r="A99" s="4" t="s">
        <v>348</v>
      </c>
      <c r="B99" s="4">
        <v>13990014</v>
      </c>
      <c r="C99" s="4"/>
      <c r="D99" s="4"/>
      <c r="E99" s="4"/>
      <c r="F99" s="4"/>
      <c r="G99" s="4" t="str">
        <f>"格挡等级+"&amp;'skill.talent(结算)'!R99</f>
        <v>格挡等级+260</v>
      </c>
      <c r="H99" s="4" t="str">
        <f>_xlfn.IFNA(INDEX(buff!$C:$C,MATCH(描述!B99,buff!$A:$A,0)),"")</f>
        <v>格挡提升格挡</v>
      </c>
      <c r="I99" s="4" t="str">
        <f>_xlfn.IFNA(INDEX(buff!$C:$C,MATCH(描述!C99,buff!$A:$A,0)),"")</f>
        <v/>
      </c>
      <c r="J99" s="4" t="str">
        <f>_xlfn.IFNA(INDEX(buff!$C:$C,MATCH(描述!D99,buff!$A:$A,0)),"")</f>
        <v/>
      </c>
      <c r="K99" s="4" t="str">
        <f>_xlfn.IFNA(INDEX(buff!$C:$C,MATCH(描述!E99,buff!$A:$A,0)),"")</f>
        <v/>
      </c>
      <c r="L99" s="4" t="str">
        <f>_xlfn.IFNA(INDEX(buff!$C:$C,MATCH(描述!F99,buff!$A:$A,0)),"")</f>
        <v/>
      </c>
      <c r="M99" s="4">
        <f>_xlfn.IFNA(INDEX(buff!$O:$O,MATCH(B99,buff!$A:$A,0)),"")</f>
        <v>15990014</v>
      </c>
      <c r="N99" s="4" t="str">
        <f>_xlfn.IFNA(INDEX(buff!$O:$O,MATCH(C99,buff!$A:$A,0)),"")</f>
        <v/>
      </c>
      <c r="O99" s="4" t="str">
        <f>_xlfn.IFNA(INDEX(buff!$O:$O,MATCH(D99,buff!$A:$A,0)),"")</f>
        <v/>
      </c>
      <c r="P99" s="4" t="str">
        <f>_xlfn.IFNA(INDEX(buff!$O:$O,MATCH(E99,buff!$A:$A,0)),"")</f>
        <v/>
      </c>
      <c r="Q99" s="4"/>
      <c r="R99" s="4"/>
      <c r="S99" s="4"/>
      <c r="T99" s="4"/>
    </row>
    <row r="100" spans="1:20" x14ac:dyDescent="0.15">
      <c r="A100" s="4" t="s">
        <v>349</v>
      </c>
      <c r="B100" s="4">
        <v>13990014</v>
      </c>
      <c r="C100" s="4"/>
      <c r="D100" s="4"/>
      <c r="E100" s="4"/>
      <c r="F100" s="4"/>
      <c r="G100" s="4" t="str">
        <f>"格挡等级+"&amp;'skill.talent(结算)'!R100</f>
        <v>格挡等级+300</v>
      </c>
      <c r="H100" s="4" t="str">
        <f>_xlfn.IFNA(INDEX(buff!$C:$C,MATCH(描述!B100,buff!$A:$A,0)),"")</f>
        <v>格挡提升格挡</v>
      </c>
      <c r="I100" s="4" t="str">
        <f>_xlfn.IFNA(INDEX(buff!$C:$C,MATCH(描述!C100,buff!$A:$A,0)),"")</f>
        <v/>
      </c>
      <c r="J100" s="4" t="str">
        <f>_xlfn.IFNA(INDEX(buff!$C:$C,MATCH(描述!D100,buff!$A:$A,0)),"")</f>
        <v/>
      </c>
      <c r="K100" s="4" t="str">
        <f>_xlfn.IFNA(INDEX(buff!$C:$C,MATCH(描述!E100,buff!$A:$A,0)),"")</f>
        <v/>
      </c>
      <c r="L100" s="4" t="str">
        <f>_xlfn.IFNA(INDEX(buff!$C:$C,MATCH(描述!F100,buff!$A:$A,0)),"")</f>
        <v/>
      </c>
      <c r="M100" s="4">
        <f>_xlfn.IFNA(INDEX(buff!$O:$O,MATCH(B100,buff!$A:$A,0)),"")</f>
        <v>15990014</v>
      </c>
      <c r="N100" s="4" t="str">
        <f>_xlfn.IFNA(INDEX(buff!$O:$O,MATCH(C100,buff!$A:$A,0)),"")</f>
        <v/>
      </c>
      <c r="O100" s="4" t="str">
        <f>_xlfn.IFNA(INDEX(buff!$O:$O,MATCH(D100,buff!$A:$A,0)),"")</f>
        <v/>
      </c>
      <c r="P100" s="4" t="str">
        <f>_xlfn.IFNA(INDEX(buff!$O:$O,MATCH(E100,buff!$A:$A,0)),"")</f>
        <v/>
      </c>
      <c r="Q100" s="4"/>
      <c r="R100" s="4"/>
      <c r="S100" s="4"/>
      <c r="T100" s="4"/>
    </row>
    <row r="101" spans="1:20" x14ac:dyDescent="0.15">
      <c r="A101" s="4" t="s">
        <v>350</v>
      </c>
      <c r="B101" s="4">
        <v>13990015</v>
      </c>
      <c r="C101" s="4"/>
      <c r="D101" s="4"/>
      <c r="E101" s="4"/>
      <c r="F101" s="4"/>
      <c r="G101" s="4" t="str">
        <f>"命中等级+"&amp;'skill.talent(结算)'!R101</f>
        <v>命中等级+150</v>
      </c>
      <c r="H101" s="4" t="str">
        <f>_xlfn.IFNA(INDEX(buff!$C:$C,MATCH(描述!B101,buff!$A:$A,0)),"")</f>
        <v>命中提升命中</v>
      </c>
      <c r="I101" s="4" t="str">
        <f>_xlfn.IFNA(INDEX(buff!$C:$C,MATCH(描述!C101,buff!$A:$A,0)),"")</f>
        <v/>
      </c>
      <c r="J101" s="4" t="str">
        <f>_xlfn.IFNA(INDEX(buff!$C:$C,MATCH(描述!D101,buff!$A:$A,0)),"")</f>
        <v/>
      </c>
      <c r="K101" s="4" t="str">
        <f>_xlfn.IFNA(INDEX(buff!$C:$C,MATCH(描述!E101,buff!$A:$A,0)),"")</f>
        <v/>
      </c>
      <c r="L101" s="4" t="str">
        <f>_xlfn.IFNA(INDEX(buff!$C:$C,MATCH(描述!F101,buff!$A:$A,0)),"")</f>
        <v/>
      </c>
      <c r="M101" s="4">
        <f>_xlfn.IFNA(INDEX(buff!$O:$O,MATCH(B101,buff!$A:$A,0)),"")</f>
        <v>15990015</v>
      </c>
      <c r="N101" s="4" t="str">
        <f>_xlfn.IFNA(INDEX(buff!$O:$O,MATCH(C101,buff!$A:$A,0)),"")</f>
        <v/>
      </c>
      <c r="O101" s="4" t="str">
        <f>_xlfn.IFNA(INDEX(buff!$O:$O,MATCH(D101,buff!$A:$A,0)),"")</f>
        <v/>
      </c>
      <c r="P101" s="4" t="str">
        <f>_xlfn.IFNA(INDEX(buff!$O:$O,MATCH(E101,buff!$A:$A,0)),"")</f>
        <v/>
      </c>
      <c r="Q101" s="4"/>
      <c r="R101" s="4"/>
      <c r="S101" s="4"/>
      <c r="T101" s="4"/>
    </row>
    <row r="102" spans="1:20" x14ac:dyDescent="0.15">
      <c r="A102" s="4" t="s">
        <v>351</v>
      </c>
      <c r="B102" s="4">
        <v>13990015</v>
      </c>
      <c r="C102" s="4"/>
      <c r="D102" s="4"/>
      <c r="E102" s="4"/>
      <c r="F102" s="4"/>
      <c r="G102" s="4" t="str">
        <f>"命中等级+"&amp;'skill.talent(结算)'!R102</f>
        <v>命中等级+200</v>
      </c>
      <c r="H102" s="4" t="str">
        <f>_xlfn.IFNA(INDEX(buff!$C:$C,MATCH(描述!B102,buff!$A:$A,0)),"")</f>
        <v>命中提升命中</v>
      </c>
      <c r="I102" s="4" t="str">
        <f>_xlfn.IFNA(INDEX(buff!$C:$C,MATCH(描述!C102,buff!$A:$A,0)),"")</f>
        <v/>
      </c>
      <c r="J102" s="4" t="str">
        <f>_xlfn.IFNA(INDEX(buff!$C:$C,MATCH(描述!D102,buff!$A:$A,0)),"")</f>
        <v/>
      </c>
      <c r="K102" s="4" t="str">
        <f>_xlfn.IFNA(INDEX(buff!$C:$C,MATCH(描述!E102,buff!$A:$A,0)),"")</f>
        <v/>
      </c>
      <c r="L102" s="4" t="str">
        <f>_xlfn.IFNA(INDEX(buff!$C:$C,MATCH(描述!F102,buff!$A:$A,0)),"")</f>
        <v/>
      </c>
      <c r="M102" s="4">
        <f>_xlfn.IFNA(INDEX(buff!$O:$O,MATCH(B102,buff!$A:$A,0)),"")</f>
        <v>15990015</v>
      </c>
      <c r="N102" s="4" t="str">
        <f>_xlfn.IFNA(INDEX(buff!$O:$O,MATCH(C102,buff!$A:$A,0)),"")</f>
        <v/>
      </c>
      <c r="O102" s="4" t="str">
        <f>_xlfn.IFNA(INDEX(buff!$O:$O,MATCH(D102,buff!$A:$A,0)),"")</f>
        <v/>
      </c>
      <c r="P102" s="4" t="str">
        <f>_xlfn.IFNA(INDEX(buff!$O:$O,MATCH(E102,buff!$A:$A,0)),"")</f>
        <v/>
      </c>
      <c r="Q102" s="4"/>
      <c r="R102" s="4"/>
      <c r="S102" s="4"/>
      <c r="T102" s="4"/>
    </row>
    <row r="103" spans="1:20" x14ac:dyDescent="0.15">
      <c r="A103" s="4" t="s">
        <v>352</v>
      </c>
      <c r="B103" s="4">
        <v>13990015</v>
      </c>
      <c r="C103" s="4"/>
      <c r="D103" s="4"/>
      <c r="E103" s="4"/>
      <c r="F103" s="4"/>
      <c r="G103" s="4" t="str">
        <f>"命中等级+"&amp;'skill.talent(结算)'!R103</f>
        <v>命中等级+250</v>
      </c>
      <c r="H103" s="4" t="str">
        <f>_xlfn.IFNA(INDEX(buff!$C:$C,MATCH(描述!B103,buff!$A:$A,0)),"")</f>
        <v>命中提升命中</v>
      </c>
      <c r="I103" s="4" t="str">
        <f>_xlfn.IFNA(INDEX(buff!$C:$C,MATCH(描述!C103,buff!$A:$A,0)),"")</f>
        <v/>
      </c>
      <c r="J103" s="4" t="str">
        <f>_xlfn.IFNA(INDEX(buff!$C:$C,MATCH(描述!D103,buff!$A:$A,0)),"")</f>
        <v/>
      </c>
      <c r="K103" s="4" t="str">
        <f>_xlfn.IFNA(INDEX(buff!$C:$C,MATCH(描述!E103,buff!$A:$A,0)),"")</f>
        <v/>
      </c>
      <c r="L103" s="4" t="str">
        <f>_xlfn.IFNA(INDEX(buff!$C:$C,MATCH(描述!F103,buff!$A:$A,0)),"")</f>
        <v/>
      </c>
      <c r="M103" s="4">
        <f>_xlfn.IFNA(INDEX(buff!$O:$O,MATCH(B103,buff!$A:$A,0)),"")</f>
        <v>15990015</v>
      </c>
      <c r="N103" s="4" t="str">
        <f>_xlfn.IFNA(INDEX(buff!$O:$O,MATCH(C103,buff!$A:$A,0)),"")</f>
        <v/>
      </c>
      <c r="O103" s="4" t="str">
        <f>_xlfn.IFNA(INDEX(buff!$O:$O,MATCH(D103,buff!$A:$A,0)),"")</f>
        <v/>
      </c>
      <c r="P103" s="4" t="str">
        <f>_xlfn.IFNA(INDEX(buff!$O:$O,MATCH(E103,buff!$A:$A,0)),"")</f>
        <v/>
      </c>
      <c r="Q103" s="4"/>
      <c r="R103" s="4"/>
      <c r="S103" s="4"/>
      <c r="T103" s="4"/>
    </row>
    <row r="104" spans="1:20" x14ac:dyDescent="0.15">
      <c r="A104" s="4" t="s">
        <v>353</v>
      </c>
      <c r="B104" s="4">
        <v>13990015</v>
      </c>
      <c r="C104" s="4"/>
      <c r="D104" s="4"/>
      <c r="E104" s="4"/>
      <c r="F104" s="4"/>
      <c r="G104" s="4" t="str">
        <f>"命中等级+"&amp;'skill.talent(结算)'!R104</f>
        <v>命中等级+300</v>
      </c>
      <c r="H104" s="4" t="str">
        <f>_xlfn.IFNA(INDEX(buff!$C:$C,MATCH(描述!B104,buff!$A:$A,0)),"")</f>
        <v>命中提升命中</v>
      </c>
      <c r="I104" s="4" t="str">
        <f>_xlfn.IFNA(INDEX(buff!$C:$C,MATCH(描述!C104,buff!$A:$A,0)),"")</f>
        <v/>
      </c>
      <c r="J104" s="4" t="str">
        <f>_xlfn.IFNA(INDEX(buff!$C:$C,MATCH(描述!D104,buff!$A:$A,0)),"")</f>
        <v/>
      </c>
      <c r="K104" s="4" t="str">
        <f>_xlfn.IFNA(INDEX(buff!$C:$C,MATCH(描述!E104,buff!$A:$A,0)),"")</f>
        <v/>
      </c>
      <c r="L104" s="4" t="str">
        <f>_xlfn.IFNA(INDEX(buff!$C:$C,MATCH(描述!F104,buff!$A:$A,0)),"")</f>
        <v/>
      </c>
      <c r="M104" s="4">
        <f>_xlfn.IFNA(INDEX(buff!$O:$O,MATCH(B104,buff!$A:$A,0)),"")</f>
        <v>15990015</v>
      </c>
      <c r="N104" s="4" t="str">
        <f>_xlfn.IFNA(INDEX(buff!$O:$O,MATCH(C104,buff!$A:$A,0)),"")</f>
        <v/>
      </c>
      <c r="O104" s="4" t="str">
        <f>_xlfn.IFNA(INDEX(buff!$O:$O,MATCH(D104,buff!$A:$A,0)),"")</f>
        <v/>
      </c>
      <c r="P104" s="4" t="str">
        <f>_xlfn.IFNA(INDEX(buff!$O:$O,MATCH(E104,buff!$A:$A,0)),"")</f>
        <v/>
      </c>
      <c r="Q104" s="4"/>
      <c r="R104" s="4"/>
      <c r="S104" s="4"/>
      <c r="T104" s="4"/>
    </row>
    <row r="105" spans="1:20" x14ac:dyDescent="0.15">
      <c r="A105" s="4" t="s">
        <v>354</v>
      </c>
      <c r="B105" s="4">
        <v>13990015</v>
      </c>
      <c r="C105" s="4"/>
      <c r="D105" s="4"/>
      <c r="E105" s="4"/>
      <c r="F105" s="4"/>
      <c r="G105" s="4" t="str">
        <f>"命中等级+"&amp;'skill.talent(结算)'!R105</f>
        <v>命中等级+350</v>
      </c>
      <c r="H105" s="4" t="str">
        <f>_xlfn.IFNA(INDEX(buff!$C:$C,MATCH(描述!B105,buff!$A:$A,0)),"")</f>
        <v>命中提升命中</v>
      </c>
      <c r="I105" s="4" t="str">
        <f>_xlfn.IFNA(INDEX(buff!$C:$C,MATCH(描述!C105,buff!$A:$A,0)),"")</f>
        <v/>
      </c>
      <c r="J105" s="4" t="str">
        <f>_xlfn.IFNA(INDEX(buff!$C:$C,MATCH(描述!D105,buff!$A:$A,0)),"")</f>
        <v/>
      </c>
      <c r="K105" s="4" t="str">
        <f>_xlfn.IFNA(INDEX(buff!$C:$C,MATCH(描述!E105,buff!$A:$A,0)),"")</f>
        <v/>
      </c>
      <c r="L105" s="4" t="str">
        <f>_xlfn.IFNA(INDEX(buff!$C:$C,MATCH(描述!F105,buff!$A:$A,0)),"")</f>
        <v/>
      </c>
      <c r="M105" s="4">
        <f>_xlfn.IFNA(INDEX(buff!$O:$O,MATCH(B105,buff!$A:$A,0)),"")</f>
        <v>15990015</v>
      </c>
      <c r="N105" s="4" t="str">
        <f>_xlfn.IFNA(INDEX(buff!$O:$O,MATCH(C105,buff!$A:$A,0)),"")</f>
        <v/>
      </c>
      <c r="O105" s="4" t="str">
        <f>_xlfn.IFNA(INDEX(buff!$O:$O,MATCH(D105,buff!$A:$A,0)),"")</f>
        <v/>
      </c>
      <c r="P105" s="4" t="str">
        <f>_xlfn.IFNA(INDEX(buff!$O:$O,MATCH(E105,buff!$A:$A,0)),"")</f>
        <v/>
      </c>
      <c r="Q105" s="4"/>
      <c r="R105" s="4"/>
      <c r="S105" s="4"/>
      <c r="T105" s="4"/>
    </row>
    <row r="106" spans="1:20" x14ac:dyDescent="0.15">
      <c r="A106" s="4" t="s">
        <v>355</v>
      </c>
      <c r="B106" s="4">
        <v>13990015</v>
      </c>
      <c r="C106" s="4"/>
      <c r="D106" s="4"/>
      <c r="E106" s="4"/>
      <c r="F106" s="4"/>
      <c r="G106" s="4" t="str">
        <f>"命中等级+"&amp;'skill.talent(结算)'!R106</f>
        <v>命中等级+400</v>
      </c>
      <c r="H106" s="4" t="str">
        <f>_xlfn.IFNA(INDEX(buff!$C:$C,MATCH(描述!B106,buff!$A:$A,0)),"")</f>
        <v>命中提升命中</v>
      </c>
      <c r="I106" s="4" t="str">
        <f>_xlfn.IFNA(INDEX(buff!$C:$C,MATCH(描述!C106,buff!$A:$A,0)),"")</f>
        <v/>
      </c>
      <c r="J106" s="4" t="str">
        <f>_xlfn.IFNA(INDEX(buff!$C:$C,MATCH(描述!D106,buff!$A:$A,0)),"")</f>
        <v/>
      </c>
      <c r="K106" s="4" t="str">
        <f>_xlfn.IFNA(INDEX(buff!$C:$C,MATCH(描述!E106,buff!$A:$A,0)),"")</f>
        <v/>
      </c>
      <c r="L106" s="4" t="str">
        <f>_xlfn.IFNA(INDEX(buff!$C:$C,MATCH(描述!F106,buff!$A:$A,0)),"")</f>
        <v/>
      </c>
      <c r="M106" s="4">
        <f>_xlfn.IFNA(INDEX(buff!$O:$O,MATCH(B106,buff!$A:$A,0)),"")</f>
        <v>15990015</v>
      </c>
      <c r="N106" s="4" t="str">
        <f>_xlfn.IFNA(INDEX(buff!$O:$O,MATCH(C106,buff!$A:$A,0)),"")</f>
        <v/>
      </c>
      <c r="O106" s="4" t="str">
        <f>_xlfn.IFNA(INDEX(buff!$O:$O,MATCH(D106,buff!$A:$A,0)),"")</f>
        <v/>
      </c>
      <c r="P106" s="4" t="str">
        <f>_xlfn.IFNA(INDEX(buff!$O:$O,MATCH(E106,buff!$A:$A,0)),"")</f>
        <v/>
      </c>
      <c r="Q106" s="4"/>
      <c r="R106" s="4"/>
      <c r="S106" s="4"/>
      <c r="T106" s="4"/>
    </row>
    <row r="107" spans="1:20" x14ac:dyDescent="0.15">
      <c r="A107" s="4" t="s">
        <v>356</v>
      </c>
      <c r="B107" s="4">
        <v>13990015</v>
      </c>
      <c r="C107" s="4"/>
      <c r="D107" s="4"/>
      <c r="E107" s="4"/>
      <c r="F107" s="4"/>
      <c r="G107" s="4" t="str">
        <f>"命中等级+"&amp;'skill.talent(结算)'!R107</f>
        <v>命中等级+450</v>
      </c>
      <c r="H107" s="4" t="str">
        <f>_xlfn.IFNA(INDEX(buff!$C:$C,MATCH(描述!B107,buff!$A:$A,0)),"")</f>
        <v>命中提升命中</v>
      </c>
      <c r="I107" s="4" t="str">
        <f>_xlfn.IFNA(INDEX(buff!$C:$C,MATCH(描述!C107,buff!$A:$A,0)),"")</f>
        <v/>
      </c>
      <c r="J107" s="4" t="str">
        <f>_xlfn.IFNA(INDEX(buff!$C:$C,MATCH(描述!D107,buff!$A:$A,0)),"")</f>
        <v/>
      </c>
      <c r="K107" s="4" t="str">
        <f>_xlfn.IFNA(INDEX(buff!$C:$C,MATCH(描述!E107,buff!$A:$A,0)),"")</f>
        <v/>
      </c>
      <c r="L107" s="4" t="str">
        <f>_xlfn.IFNA(INDEX(buff!$C:$C,MATCH(描述!F107,buff!$A:$A,0)),"")</f>
        <v/>
      </c>
      <c r="M107" s="4">
        <f>_xlfn.IFNA(INDEX(buff!$O:$O,MATCH(B107,buff!$A:$A,0)),"")</f>
        <v>15990015</v>
      </c>
      <c r="N107" s="4" t="str">
        <f>_xlfn.IFNA(INDEX(buff!$O:$O,MATCH(C107,buff!$A:$A,0)),"")</f>
        <v/>
      </c>
      <c r="O107" s="4" t="str">
        <f>_xlfn.IFNA(INDEX(buff!$O:$O,MATCH(D107,buff!$A:$A,0)),"")</f>
        <v/>
      </c>
      <c r="P107" s="4" t="str">
        <f>_xlfn.IFNA(INDEX(buff!$O:$O,MATCH(E107,buff!$A:$A,0)),"")</f>
        <v/>
      </c>
      <c r="Q107" s="4"/>
      <c r="R107" s="4"/>
      <c r="S107" s="4"/>
      <c r="T107" s="4"/>
    </row>
    <row r="108" spans="1:20" x14ac:dyDescent="0.15">
      <c r="A108" s="4" t="s">
        <v>357</v>
      </c>
      <c r="B108" s="4">
        <v>13990016</v>
      </c>
      <c r="C108" s="4"/>
      <c r="D108" s="4"/>
      <c r="E108" s="4"/>
      <c r="F108" s="4"/>
      <c r="G108" s="4" t="str">
        <f>"闪避等级+"&amp;'skill.talent(结算)'!R108</f>
        <v>闪避等级+150</v>
      </c>
      <c r="H108" s="4" t="str">
        <f>_xlfn.IFNA(INDEX(buff!$C:$C,MATCH(描述!B108,buff!$A:$A,0)),"")</f>
        <v>闪避提升闪避</v>
      </c>
      <c r="I108" s="4" t="str">
        <f>_xlfn.IFNA(INDEX(buff!$C:$C,MATCH(描述!C108,buff!$A:$A,0)),"")</f>
        <v/>
      </c>
      <c r="J108" s="4" t="str">
        <f>_xlfn.IFNA(INDEX(buff!$C:$C,MATCH(描述!D108,buff!$A:$A,0)),"")</f>
        <v/>
      </c>
      <c r="K108" s="4" t="str">
        <f>_xlfn.IFNA(INDEX(buff!$C:$C,MATCH(描述!E108,buff!$A:$A,0)),"")</f>
        <v/>
      </c>
      <c r="L108" s="4" t="str">
        <f>_xlfn.IFNA(INDEX(buff!$C:$C,MATCH(描述!F108,buff!$A:$A,0)),"")</f>
        <v/>
      </c>
      <c r="M108" s="4">
        <f>_xlfn.IFNA(INDEX(buff!$O:$O,MATCH(B108,buff!$A:$A,0)),"")</f>
        <v>15990016</v>
      </c>
      <c r="N108" s="4" t="str">
        <f>_xlfn.IFNA(INDEX(buff!$O:$O,MATCH(C108,buff!$A:$A,0)),"")</f>
        <v/>
      </c>
      <c r="O108" s="4" t="str">
        <f>_xlfn.IFNA(INDEX(buff!$O:$O,MATCH(D108,buff!$A:$A,0)),"")</f>
        <v/>
      </c>
      <c r="P108" s="4" t="str">
        <f>_xlfn.IFNA(INDEX(buff!$O:$O,MATCH(E108,buff!$A:$A,0)),"")</f>
        <v/>
      </c>
      <c r="Q108" s="4"/>
      <c r="R108" s="4"/>
      <c r="S108" s="4"/>
      <c r="T108" s="4"/>
    </row>
    <row r="109" spans="1:20" x14ac:dyDescent="0.15">
      <c r="A109" s="4" t="s">
        <v>358</v>
      </c>
      <c r="B109" s="4">
        <v>13990016</v>
      </c>
      <c r="C109" s="4"/>
      <c r="D109" s="4"/>
      <c r="E109" s="4"/>
      <c r="F109" s="4"/>
      <c r="G109" s="4" t="str">
        <f>"闪避等级+"&amp;'skill.talent(结算)'!R109</f>
        <v>闪避等级+200</v>
      </c>
      <c r="H109" s="4" t="str">
        <f>_xlfn.IFNA(INDEX(buff!$C:$C,MATCH(描述!B109,buff!$A:$A,0)),"")</f>
        <v>闪避提升闪避</v>
      </c>
      <c r="I109" s="4" t="str">
        <f>_xlfn.IFNA(INDEX(buff!$C:$C,MATCH(描述!C109,buff!$A:$A,0)),"")</f>
        <v/>
      </c>
      <c r="J109" s="4" t="str">
        <f>_xlfn.IFNA(INDEX(buff!$C:$C,MATCH(描述!D109,buff!$A:$A,0)),"")</f>
        <v/>
      </c>
      <c r="K109" s="4" t="str">
        <f>_xlfn.IFNA(INDEX(buff!$C:$C,MATCH(描述!E109,buff!$A:$A,0)),"")</f>
        <v/>
      </c>
      <c r="L109" s="4" t="str">
        <f>_xlfn.IFNA(INDEX(buff!$C:$C,MATCH(描述!F109,buff!$A:$A,0)),"")</f>
        <v/>
      </c>
      <c r="M109" s="4">
        <f>_xlfn.IFNA(INDEX(buff!$O:$O,MATCH(B109,buff!$A:$A,0)),"")</f>
        <v>15990016</v>
      </c>
      <c r="N109" s="4" t="str">
        <f>_xlfn.IFNA(INDEX(buff!$O:$O,MATCH(C109,buff!$A:$A,0)),"")</f>
        <v/>
      </c>
      <c r="O109" s="4" t="str">
        <f>_xlfn.IFNA(INDEX(buff!$O:$O,MATCH(D109,buff!$A:$A,0)),"")</f>
        <v/>
      </c>
      <c r="P109" s="4" t="str">
        <f>_xlfn.IFNA(INDEX(buff!$O:$O,MATCH(E109,buff!$A:$A,0)),"")</f>
        <v/>
      </c>
      <c r="Q109" s="4"/>
      <c r="R109" s="4"/>
      <c r="S109" s="4"/>
      <c r="T109" s="4"/>
    </row>
    <row r="110" spans="1:20" x14ac:dyDescent="0.15">
      <c r="A110" s="4" t="s">
        <v>359</v>
      </c>
      <c r="B110" s="4">
        <v>13990016</v>
      </c>
      <c r="C110" s="4"/>
      <c r="D110" s="4"/>
      <c r="E110" s="4"/>
      <c r="F110" s="4"/>
      <c r="G110" s="4" t="str">
        <f>"闪避等级+"&amp;'skill.talent(结算)'!R110</f>
        <v>闪避等级+250</v>
      </c>
      <c r="H110" s="4" t="str">
        <f>_xlfn.IFNA(INDEX(buff!$C:$C,MATCH(描述!B110,buff!$A:$A,0)),"")</f>
        <v>闪避提升闪避</v>
      </c>
      <c r="I110" s="4" t="str">
        <f>_xlfn.IFNA(INDEX(buff!$C:$C,MATCH(描述!C110,buff!$A:$A,0)),"")</f>
        <v/>
      </c>
      <c r="J110" s="4" t="str">
        <f>_xlfn.IFNA(INDEX(buff!$C:$C,MATCH(描述!D110,buff!$A:$A,0)),"")</f>
        <v/>
      </c>
      <c r="K110" s="4" t="str">
        <f>_xlfn.IFNA(INDEX(buff!$C:$C,MATCH(描述!E110,buff!$A:$A,0)),"")</f>
        <v/>
      </c>
      <c r="L110" s="4" t="str">
        <f>_xlfn.IFNA(INDEX(buff!$C:$C,MATCH(描述!F110,buff!$A:$A,0)),"")</f>
        <v/>
      </c>
      <c r="M110" s="4">
        <f>_xlfn.IFNA(INDEX(buff!$O:$O,MATCH(B110,buff!$A:$A,0)),"")</f>
        <v>15990016</v>
      </c>
      <c r="N110" s="4" t="str">
        <f>_xlfn.IFNA(INDEX(buff!$O:$O,MATCH(C110,buff!$A:$A,0)),"")</f>
        <v/>
      </c>
      <c r="O110" s="4" t="str">
        <f>_xlfn.IFNA(INDEX(buff!$O:$O,MATCH(D110,buff!$A:$A,0)),"")</f>
        <v/>
      </c>
      <c r="P110" s="4" t="str">
        <f>_xlfn.IFNA(INDEX(buff!$O:$O,MATCH(E110,buff!$A:$A,0)),"")</f>
        <v/>
      </c>
      <c r="Q110" s="4"/>
      <c r="R110" s="4"/>
      <c r="S110" s="4"/>
      <c r="T110" s="4"/>
    </row>
    <row r="111" spans="1:20" x14ac:dyDescent="0.15">
      <c r="A111" s="4" t="s">
        <v>360</v>
      </c>
      <c r="B111" s="4">
        <v>13990016</v>
      </c>
      <c r="C111" s="4"/>
      <c r="D111" s="4"/>
      <c r="E111" s="4"/>
      <c r="F111" s="4"/>
      <c r="G111" s="4" t="str">
        <f>"闪避等级+"&amp;'skill.talent(结算)'!R111</f>
        <v>闪避等级+300</v>
      </c>
      <c r="H111" s="4" t="str">
        <f>_xlfn.IFNA(INDEX(buff!$C:$C,MATCH(描述!B111,buff!$A:$A,0)),"")</f>
        <v>闪避提升闪避</v>
      </c>
      <c r="I111" s="4" t="str">
        <f>_xlfn.IFNA(INDEX(buff!$C:$C,MATCH(描述!C111,buff!$A:$A,0)),"")</f>
        <v/>
      </c>
      <c r="J111" s="4" t="str">
        <f>_xlfn.IFNA(INDEX(buff!$C:$C,MATCH(描述!D111,buff!$A:$A,0)),"")</f>
        <v/>
      </c>
      <c r="K111" s="4" t="str">
        <f>_xlfn.IFNA(INDEX(buff!$C:$C,MATCH(描述!E111,buff!$A:$A,0)),"")</f>
        <v/>
      </c>
      <c r="L111" s="4" t="str">
        <f>_xlfn.IFNA(INDEX(buff!$C:$C,MATCH(描述!F111,buff!$A:$A,0)),"")</f>
        <v/>
      </c>
      <c r="M111" s="4">
        <f>_xlfn.IFNA(INDEX(buff!$O:$O,MATCH(B111,buff!$A:$A,0)),"")</f>
        <v>15990016</v>
      </c>
      <c r="N111" s="4" t="str">
        <f>_xlfn.IFNA(INDEX(buff!$O:$O,MATCH(C111,buff!$A:$A,0)),"")</f>
        <v/>
      </c>
      <c r="O111" s="4" t="str">
        <f>_xlfn.IFNA(INDEX(buff!$O:$O,MATCH(D111,buff!$A:$A,0)),"")</f>
        <v/>
      </c>
      <c r="P111" s="4" t="str">
        <f>_xlfn.IFNA(INDEX(buff!$O:$O,MATCH(E111,buff!$A:$A,0)),"")</f>
        <v/>
      </c>
      <c r="Q111" s="4"/>
      <c r="R111" s="4"/>
      <c r="S111" s="4"/>
      <c r="T111" s="4"/>
    </row>
    <row r="112" spans="1:20" x14ac:dyDescent="0.15">
      <c r="A112" s="4" t="s">
        <v>361</v>
      </c>
      <c r="B112" s="4">
        <v>13990016</v>
      </c>
      <c r="C112" s="4"/>
      <c r="D112" s="4"/>
      <c r="E112" s="4"/>
      <c r="F112" s="4"/>
      <c r="G112" s="4" t="str">
        <f>"闪避等级+"&amp;'skill.talent(结算)'!R112</f>
        <v>闪避等级+350</v>
      </c>
      <c r="H112" s="4" t="str">
        <f>_xlfn.IFNA(INDEX(buff!$C:$C,MATCH(描述!B112,buff!$A:$A,0)),"")</f>
        <v>闪避提升闪避</v>
      </c>
      <c r="I112" s="4" t="str">
        <f>_xlfn.IFNA(INDEX(buff!$C:$C,MATCH(描述!C112,buff!$A:$A,0)),"")</f>
        <v/>
      </c>
      <c r="J112" s="4" t="str">
        <f>_xlfn.IFNA(INDEX(buff!$C:$C,MATCH(描述!D112,buff!$A:$A,0)),"")</f>
        <v/>
      </c>
      <c r="K112" s="4" t="str">
        <f>_xlfn.IFNA(INDEX(buff!$C:$C,MATCH(描述!E112,buff!$A:$A,0)),"")</f>
        <v/>
      </c>
      <c r="L112" s="4" t="str">
        <f>_xlfn.IFNA(INDEX(buff!$C:$C,MATCH(描述!F112,buff!$A:$A,0)),"")</f>
        <v/>
      </c>
      <c r="M112" s="4">
        <f>_xlfn.IFNA(INDEX(buff!$O:$O,MATCH(B112,buff!$A:$A,0)),"")</f>
        <v>15990016</v>
      </c>
      <c r="N112" s="4" t="str">
        <f>_xlfn.IFNA(INDEX(buff!$O:$O,MATCH(C112,buff!$A:$A,0)),"")</f>
        <v/>
      </c>
      <c r="O112" s="4" t="str">
        <f>_xlfn.IFNA(INDEX(buff!$O:$O,MATCH(D112,buff!$A:$A,0)),"")</f>
        <v/>
      </c>
      <c r="P112" s="4" t="str">
        <f>_xlfn.IFNA(INDEX(buff!$O:$O,MATCH(E112,buff!$A:$A,0)),"")</f>
        <v/>
      </c>
      <c r="Q112" s="4"/>
      <c r="R112" s="4"/>
      <c r="S112" s="4"/>
      <c r="T112" s="4"/>
    </row>
    <row r="113" spans="1:20" x14ac:dyDescent="0.15">
      <c r="A113" s="4" t="s">
        <v>362</v>
      </c>
      <c r="B113" s="4">
        <v>13990016</v>
      </c>
      <c r="C113" s="4"/>
      <c r="D113" s="4"/>
      <c r="E113" s="4"/>
      <c r="F113" s="4"/>
      <c r="G113" s="4" t="str">
        <f>"闪避等级+"&amp;'skill.talent(结算)'!R113</f>
        <v>闪避等级+400</v>
      </c>
      <c r="H113" s="4" t="str">
        <f>_xlfn.IFNA(INDEX(buff!$C:$C,MATCH(描述!B113,buff!$A:$A,0)),"")</f>
        <v>闪避提升闪避</v>
      </c>
      <c r="I113" s="4" t="str">
        <f>_xlfn.IFNA(INDEX(buff!$C:$C,MATCH(描述!C113,buff!$A:$A,0)),"")</f>
        <v/>
      </c>
      <c r="J113" s="4" t="str">
        <f>_xlfn.IFNA(INDEX(buff!$C:$C,MATCH(描述!D113,buff!$A:$A,0)),"")</f>
        <v/>
      </c>
      <c r="K113" s="4" t="str">
        <f>_xlfn.IFNA(INDEX(buff!$C:$C,MATCH(描述!E113,buff!$A:$A,0)),"")</f>
        <v/>
      </c>
      <c r="L113" s="4" t="str">
        <f>_xlfn.IFNA(INDEX(buff!$C:$C,MATCH(描述!F113,buff!$A:$A,0)),"")</f>
        <v/>
      </c>
      <c r="M113" s="4">
        <f>_xlfn.IFNA(INDEX(buff!$O:$O,MATCH(B113,buff!$A:$A,0)),"")</f>
        <v>15990016</v>
      </c>
      <c r="N113" s="4" t="str">
        <f>_xlfn.IFNA(INDEX(buff!$O:$O,MATCH(C113,buff!$A:$A,0)),"")</f>
        <v/>
      </c>
      <c r="O113" s="4" t="str">
        <f>_xlfn.IFNA(INDEX(buff!$O:$O,MATCH(D113,buff!$A:$A,0)),"")</f>
        <v/>
      </c>
      <c r="P113" s="4" t="str">
        <f>_xlfn.IFNA(INDEX(buff!$O:$O,MATCH(E113,buff!$A:$A,0)),"")</f>
        <v/>
      </c>
      <c r="Q113" s="4"/>
      <c r="R113" s="4"/>
      <c r="S113" s="4"/>
      <c r="T113" s="4"/>
    </row>
    <row r="114" spans="1:20" x14ac:dyDescent="0.15">
      <c r="A114" s="4" t="s">
        <v>363</v>
      </c>
      <c r="B114" s="4">
        <v>13990016</v>
      </c>
      <c r="C114" s="4"/>
      <c r="D114" s="4"/>
      <c r="E114" s="4"/>
      <c r="F114" s="4"/>
      <c r="G114" s="4" t="str">
        <f>"闪避等级+"&amp;'skill.talent(结算)'!R114</f>
        <v>闪避等级+450</v>
      </c>
      <c r="H114" s="4" t="str">
        <f>_xlfn.IFNA(INDEX(buff!$C:$C,MATCH(描述!B114,buff!$A:$A,0)),"")</f>
        <v>闪避提升闪避</v>
      </c>
      <c r="I114" s="4" t="str">
        <f>_xlfn.IFNA(INDEX(buff!$C:$C,MATCH(描述!C114,buff!$A:$A,0)),"")</f>
        <v/>
      </c>
      <c r="J114" s="4" t="str">
        <f>_xlfn.IFNA(INDEX(buff!$C:$C,MATCH(描述!D114,buff!$A:$A,0)),"")</f>
        <v/>
      </c>
      <c r="K114" s="4" t="str">
        <f>_xlfn.IFNA(INDEX(buff!$C:$C,MATCH(描述!E114,buff!$A:$A,0)),"")</f>
        <v/>
      </c>
      <c r="L114" s="4" t="str">
        <f>_xlfn.IFNA(INDEX(buff!$C:$C,MATCH(描述!F114,buff!$A:$A,0)),"")</f>
        <v/>
      </c>
      <c r="M114" s="4">
        <f>_xlfn.IFNA(INDEX(buff!$O:$O,MATCH(B114,buff!$A:$A,0)),"")</f>
        <v>15990016</v>
      </c>
      <c r="N114" s="4" t="str">
        <f>_xlfn.IFNA(INDEX(buff!$O:$O,MATCH(C114,buff!$A:$A,0)),"")</f>
        <v/>
      </c>
      <c r="O114" s="4" t="str">
        <f>_xlfn.IFNA(INDEX(buff!$O:$O,MATCH(D114,buff!$A:$A,0)),"")</f>
        <v/>
      </c>
      <c r="P114" s="4" t="str">
        <f>_xlfn.IFNA(INDEX(buff!$O:$O,MATCH(E114,buff!$A:$A,0)),"")</f>
        <v/>
      </c>
      <c r="Q114" s="4"/>
      <c r="R114" s="4"/>
      <c r="S114" s="4"/>
      <c r="T114" s="4"/>
    </row>
    <row r="115" spans="1:20" x14ac:dyDescent="0.15">
      <c r="A115" s="4" t="s">
        <v>364</v>
      </c>
      <c r="B115" s="4">
        <v>13990017</v>
      </c>
      <c r="C115" s="4">
        <v>13990018</v>
      </c>
      <c r="D115" s="4"/>
      <c r="E115" s="4"/>
      <c r="F115" s="4"/>
      <c r="G115" s="25" t="str">
        <f>"暴击等级+"&amp;'skill.talent(结算)'!R115&amp;"，且暴击伤害倍数提高"&amp;'skill.talent(结算)'!R122*100&amp;"%"</f>
        <v>暴击等级+60，且暴击伤害倍数提高10%</v>
      </c>
      <c r="H115" s="4" t="str">
        <f>_xlfn.IFNA(INDEX(buff!$C:$C,MATCH(描述!B115,buff!$A:$A,0)),"")</f>
        <v>狂怒之提升暴击</v>
      </c>
      <c r="I115" s="4" t="str">
        <f>_xlfn.IFNA(INDEX(buff!$C:$C,MATCH(描述!C115,buff!$A:$A,0)),"")</f>
        <v>狂怒之提升暴击倍数</v>
      </c>
      <c r="J115" s="4" t="str">
        <f>_xlfn.IFNA(INDEX(buff!$C:$C,MATCH(描述!D115,buff!$A:$A,0)),"")</f>
        <v/>
      </c>
      <c r="K115" s="4" t="str">
        <f>_xlfn.IFNA(INDEX(buff!$C:$C,MATCH(描述!E115,buff!$A:$A,0)),"")</f>
        <v/>
      </c>
      <c r="L115" s="4" t="str">
        <f>_xlfn.IFNA(INDEX(buff!$C:$C,MATCH(描述!F115,buff!$A:$A,0)),"")</f>
        <v/>
      </c>
      <c r="M115" s="4">
        <f>_xlfn.IFNA(INDEX(buff!$O:$O,MATCH(B115,buff!$A:$A,0)),"")</f>
        <v>15990017</v>
      </c>
      <c r="N115" s="4">
        <f>_xlfn.IFNA(INDEX(buff!$O:$O,MATCH(C115,buff!$A:$A,0)),"")</f>
        <v>15990018</v>
      </c>
      <c r="O115" s="4" t="str">
        <f>_xlfn.IFNA(INDEX(buff!$O:$O,MATCH(D115,buff!$A:$A,0)),"")</f>
        <v/>
      </c>
      <c r="P115" s="4" t="str">
        <f>_xlfn.IFNA(INDEX(buff!$O:$O,MATCH(E115,buff!$A:$A,0)),"")</f>
        <v/>
      </c>
      <c r="Q115" s="4"/>
      <c r="R115" s="4"/>
      <c r="S115" s="4"/>
      <c r="T115" s="4"/>
    </row>
    <row r="116" spans="1:20" x14ac:dyDescent="0.15">
      <c r="A116" s="4" t="s">
        <v>365</v>
      </c>
      <c r="B116" s="4">
        <v>13990017</v>
      </c>
      <c r="C116" s="4">
        <v>13990018</v>
      </c>
      <c r="D116" s="4"/>
      <c r="E116" s="4"/>
      <c r="F116" s="4"/>
      <c r="G116" s="25" t="str">
        <f>"暴击等级+"&amp;'skill.talent(结算)'!R116&amp;"，且暴击伤害倍数提高"&amp;'skill.talent(结算)'!R123*100&amp;"%"</f>
        <v>暴击等级+100，且暴击伤害倍数提高15%</v>
      </c>
      <c r="H116" s="4" t="str">
        <f>_xlfn.IFNA(INDEX(buff!$C:$C,MATCH(描述!B116,buff!$A:$A,0)),"")</f>
        <v>狂怒之提升暴击</v>
      </c>
      <c r="I116" s="4" t="str">
        <f>_xlfn.IFNA(INDEX(buff!$C:$C,MATCH(描述!C116,buff!$A:$A,0)),"")</f>
        <v>狂怒之提升暴击倍数</v>
      </c>
      <c r="J116" s="4" t="str">
        <f>_xlfn.IFNA(INDEX(buff!$C:$C,MATCH(描述!D116,buff!$A:$A,0)),"")</f>
        <v/>
      </c>
      <c r="K116" s="4" t="str">
        <f>_xlfn.IFNA(INDEX(buff!$C:$C,MATCH(描述!E116,buff!$A:$A,0)),"")</f>
        <v/>
      </c>
      <c r="L116" s="4" t="str">
        <f>_xlfn.IFNA(INDEX(buff!$C:$C,MATCH(描述!F116,buff!$A:$A,0)),"")</f>
        <v/>
      </c>
      <c r="M116" s="4">
        <f>_xlfn.IFNA(INDEX(buff!$O:$O,MATCH(B116,buff!$A:$A,0)),"")</f>
        <v>15990017</v>
      </c>
      <c r="N116" s="4">
        <f>_xlfn.IFNA(INDEX(buff!$O:$O,MATCH(C116,buff!$A:$A,0)),"")</f>
        <v>15990018</v>
      </c>
      <c r="O116" s="4" t="str">
        <f>_xlfn.IFNA(INDEX(buff!$O:$O,MATCH(D116,buff!$A:$A,0)),"")</f>
        <v/>
      </c>
      <c r="P116" s="4" t="str">
        <f>_xlfn.IFNA(INDEX(buff!$O:$O,MATCH(E116,buff!$A:$A,0)),"")</f>
        <v/>
      </c>
      <c r="Q116" s="4"/>
      <c r="R116" s="4"/>
      <c r="S116" s="4"/>
      <c r="T116" s="4"/>
    </row>
    <row r="117" spans="1:20" x14ac:dyDescent="0.15">
      <c r="A117" s="4" t="s">
        <v>366</v>
      </c>
      <c r="B117" s="4">
        <v>13990017</v>
      </c>
      <c r="C117" s="4">
        <v>13990018</v>
      </c>
      <c r="D117" s="4"/>
      <c r="E117" s="4"/>
      <c r="F117" s="4"/>
      <c r="G117" s="25" t="str">
        <f>"暴击等级+"&amp;'skill.talent(结算)'!R117&amp;"，且暴击伤害倍数提高"&amp;'skill.talent(结算)'!R124*100&amp;"%"</f>
        <v>暴击等级+140，且暴击伤害倍数提高20%</v>
      </c>
      <c r="H117" s="4" t="str">
        <f>_xlfn.IFNA(INDEX(buff!$C:$C,MATCH(描述!B117,buff!$A:$A,0)),"")</f>
        <v>狂怒之提升暴击</v>
      </c>
      <c r="I117" s="4" t="str">
        <f>_xlfn.IFNA(INDEX(buff!$C:$C,MATCH(描述!C117,buff!$A:$A,0)),"")</f>
        <v>狂怒之提升暴击倍数</v>
      </c>
      <c r="J117" s="4" t="str">
        <f>_xlfn.IFNA(INDEX(buff!$C:$C,MATCH(描述!D117,buff!$A:$A,0)),"")</f>
        <v/>
      </c>
      <c r="K117" s="4" t="str">
        <f>_xlfn.IFNA(INDEX(buff!$C:$C,MATCH(描述!E117,buff!$A:$A,0)),"")</f>
        <v/>
      </c>
      <c r="L117" s="4" t="str">
        <f>_xlfn.IFNA(INDEX(buff!$C:$C,MATCH(描述!F117,buff!$A:$A,0)),"")</f>
        <v/>
      </c>
      <c r="M117" s="4">
        <f>_xlfn.IFNA(INDEX(buff!$O:$O,MATCH(B117,buff!$A:$A,0)),"")</f>
        <v>15990017</v>
      </c>
      <c r="N117" s="4">
        <f>_xlfn.IFNA(INDEX(buff!$O:$O,MATCH(C117,buff!$A:$A,0)),"")</f>
        <v>15990018</v>
      </c>
      <c r="O117" s="4" t="str">
        <f>_xlfn.IFNA(INDEX(buff!$O:$O,MATCH(D117,buff!$A:$A,0)),"")</f>
        <v/>
      </c>
      <c r="P117" s="4" t="str">
        <f>_xlfn.IFNA(INDEX(buff!$O:$O,MATCH(E117,buff!$A:$A,0)),"")</f>
        <v/>
      </c>
      <c r="Q117" s="4"/>
      <c r="R117" s="4"/>
      <c r="S117" s="4"/>
      <c r="T117" s="4"/>
    </row>
    <row r="118" spans="1:20" x14ac:dyDescent="0.15">
      <c r="A118" s="4" t="s">
        <v>367</v>
      </c>
      <c r="B118" s="4">
        <v>13990017</v>
      </c>
      <c r="C118" s="4">
        <v>13990018</v>
      </c>
      <c r="D118" s="4"/>
      <c r="E118" s="4"/>
      <c r="F118" s="4"/>
      <c r="G118" s="25" t="str">
        <f>"暴击等级+"&amp;'skill.talent(结算)'!R118&amp;"，且暴击伤害倍数提高"&amp;'skill.talent(结算)'!R125*100&amp;"%"</f>
        <v>暴击等级+180，且暴击伤害倍数提高25%</v>
      </c>
      <c r="H118" s="4" t="str">
        <f>_xlfn.IFNA(INDEX(buff!$C:$C,MATCH(描述!B118,buff!$A:$A,0)),"")</f>
        <v>狂怒之提升暴击</v>
      </c>
      <c r="I118" s="4" t="str">
        <f>_xlfn.IFNA(INDEX(buff!$C:$C,MATCH(描述!C118,buff!$A:$A,0)),"")</f>
        <v>狂怒之提升暴击倍数</v>
      </c>
      <c r="J118" s="4" t="str">
        <f>_xlfn.IFNA(INDEX(buff!$C:$C,MATCH(描述!D118,buff!$A:$A,0)),"")</f>
        <v/>
      </c>
      <c r="K118" s="4" t="str">
        <f>_xlfn.IFNA(INDEX(buff!$C:$C,MATCH(描述!E118,buff!$A:$A,0)),"")</f>
        <v/>
      </c>
      <c r="L118" s="4" t="str">
        <f>_xlfn.IFNA(INDEX(buff!$C:$C,MATCH(描述!F118,buff!$A:$A,0)),"")</f>
        <v/>
      </c>
      <c r="M118" s="4">
        <f>_xlfn.IFNA(INDEX(buff!$O:$O,MATCH(B118,buff!$A:$A,0)),"")</f>
        <v>15990017</v>
      </c>
      <c r="N118" s="4">
        <f>_xlfn.IFNA(INDEX(buff!$O:$O,MATCH(C118,buff!$A:$A,0)),"")</f>
        <v>15990018</v>
      </c>
      <c r="O118" s="4" t="str">
        <f>_xlfn.IFNA(INDEX(buff!$O:$O,MATCH(D118,buff!$A:$A,0)),"")</f>
        <v/>
      </c>
      <c r="P118" s="4" t="str">
        <f>_xlfn.IFNA(INDEX(buff!$O:$O,MATCH(E118,buff!$A:$A,0)),"")</f>
        <v/>
      </c>
      <c r="Q118" s="4"/>
      <c r="R118" s="4"/>
      <c r="S118" s="4"/>
      <c r="T118" s="4"/>
    </row>
    <row r="119" spans="1:20" x14ac:dyDescent="0.15">
      <c r="A119" s="4" t="s">
        <v>368</v>
      </c>
      <c r="B119" s="4">
        <v>13990017</v>
      </c>
      <c r="C119" s="4">
        <v>13990018</v>
      </c>
      <c r="D119" s="4"/>
      <c r="E119" s="4"/>
      <c r="F119" s="4"/>
      <c r="G119" s="25" t="str">
        <f>"暴击等级+"&amp;'skill.talent(结算)'!R119&amp;"，且暴击伤害倍数提高"&amp;'skill.talent(结算)'!R126*100&amp;"%"</f>
        <v>暴击等级+220，且暴击伤害倍数提高30%</v>
      </c>
      <c r="H119" s="4" t="str">
        <f>_xlfn.IFNA(INDEX(buff!$C:$C,MATCH(描述!B119,buff!$A:$A,0)),"")</f>
        <v>狂怒之提升暴击</v>
      </c>
      <c r="I119" s="4" t="str">
        <f>_xlfn.IFNA(INDEX(buff!$C:$C,MATCH(描述!C119,buff!$A:$A,0)),"")</f>
        <v>狂怒之提升暴击倍数</v>
      </c>
      <c r="J119" s="4" t="str">
        <f>_xlfn.IFNA(INDEX(buff!$C:$C,MATCH(描述!D119,buff!$A:$A,0)),"")</f>
        <v/>
      </c>
      <c r="K119" s="4" t="str">
        <f>_xlfn.IFNA(INDEX(buff!$C:$C,MATCH(描述!E119,buff!$A:$A,0)),"")</f>
        <v/>
      </c>
      <c r="L119" s="4" t="str">
        <f>_xlfn.IFNA(INDEX(buff!$C:$C,MATCH(描述!F119,buff!$A:$A,0)),"")</f>
        <v/>
      </c>
      <c r="M119" s="4">
        <f>_xlfn.IFNA(INDEX(buff!$O:$O,MATCH(B119,buff!$A:$A,0)),"")</f>
        <v>15990017</v>
      </c>
      <c r="N119" s="4">
        <f>_xlfn.IFNA(INDEX(buff!$O:$O,MATCH(C119,buff!$A:$A,0)),"")</f>
        <v>15990018</v>
      </c>
      <c r="O119" s="4" t="str">
        <f>_xlfn.IFNA(INDEX(buff!$O:$O,MATCH(D119,buff!$A:$A,0)),"")</f>
        <v/>
      </c>
      <c r="P119" s="4" t="str">
        <f>_xlfn.IFNA(INDEX(buff!$O:$O,MATCH(E119,buff!$A:$A,0)),"")</f>
        <v/>
      </c>
      <c r="Q119" s="4"/>
      <c r="R119" s="4"/>
      <c r="S119" s="4"/>
      <c r="T119" s="4"/>
    </row>
    <row r="120" spans="1:20" x14ac:dyDescent="0.15">
      <c r="A120" s="4" t="s">
        <v>369</v>
      </c>
      <c r="B120" s="4">
        <v>13990017</v>
      </c>
      <c r="C120" s="4">
        <v>13990018</v>
      </c>
      <c r="D120" s="4"/>
      <c r="E120" s="4"/>
      <c r="F120" s="4"/>
      <c r="G120" s="25" t="str">
        <f>"暴击等级+"&amp;'skill.talent(结算)'!R120&amp;"，且暴击伤害倍数提高"&amp;'skill.talent(结算)'!R127*100&amp;"%"</f>
        <v>暴击等级+260，且暴击伤害倍数提高35%</v>
      </c>
      <c r="H120" s="4" t="str">
        <f>_xlfn.IFNA(INDEX(buff!$C:$C,MATCH(描述!B120,buff!$A:$A,0)),"")</f>
        <v>狂怒之提升暴击</v>
      </c>
      <c r="I120" s="4" t="str">
        <f>_xlfn.IFNA(INDEX(buff!$C:$C,MATCH(描述!C120,buff!$A:$A,0)),"")</f>
        <v>狂怒之提升暴击倍数</v>
      </c>
      <c r="J120" s="4" t="str">
        <f>_xlfn.IFNA(INDEX(buff!$C:$C,MATCH(描述!D120,buff!$A:$A,0)),"")</f>
        <v/>
      </c>
      <c r="K120" s="4" t="str">
        <f>_xlfn.IFNA(INDEX(buff!$C:$C,MATCH(描述!E120,buff!$A:$A,0)),"")</f>
        <v/>
      </c>
      <c r="L120" s="4" t="str">
        <f>_xlfn.IFNA(INDEX(buff!$C:$C,MATCH(描述!F120,buff!$A:$A,0)),"")</f>
        <v/>
      </c>
      <c r="M120" s="4">
        <f>_xlfn.IFNA(INDEX(buff!$O:$O,MATCH(B120,buff!$A:$A,0)),"")</f>
        <v>15990017</v>
      </c>
      <c r="N120" s="4">
        <f>_xlfn.IFNA(INDEX(buff!$O:$O,MATCH(C120,buff!$A:$A,0)),"")</f>
        <v>15990018</v>
      </c>
      <c r="O120" s="4" t="str">
        <f>_xlfn.IFNA(INDEX(buff!$O:$O,MATCH(D120,buff!$A:$A,0)),"")</f>
        <v/>
      </c>
      <c r="P120" s="4" t="str">
        <f>_xlfn.IFNA(INDEX(buff!$O:$O,MATCH(E120,buff!$A:$A,0)),"")</f>
        <v/>
      </c>
      <c r="Q120" s="4"/>
      <c r="R120" s="4"/>
      <c r="S120" s="4"/>
      <c r="T120" s="4"/>
    </row>
    <row r="121" spans="1:20" x14ac:dyDescent="0.15">
      <c r="A121" s="4" t="s">
        <v>370</v>
      </c>
      <c r="B121" s="4">
        <v>13990017</v>
      </c>
      <c r="C121" s="4">
        <v>13990018</v>
      </c>
      <c r="D121" s="4"/>
      <c r="E121" s="4"/>
      <c r="F121" s="4"/>
      <c r="G121" s="25" t="str">
        <f>"暴击等级+"&amp;'skill.talent(结算)'!R121&amp;"，且暴击伤害倍数提高"&amp;'skill.talent(结算)'!R128*100&amp;"%"</f>
        <v>暴击等级+300，且暴击伤害倍数提高40%</v>
      </c>
      <c r="H121" s="4" t="str">
        <f>_xlfn.IFNA(INDEX(buff!$C:$C,MATCH(描述!B121,buff!$A:$A,0)),"")</f>
        <v>狂怒之提升暴击</v>
      </c>
      <c r="I121" s="4" t="str">
        <f>_xlfn.IFNA(INDEX(buff!$C:$C,MATCH(描述!C121,buff!$A:$A,0)),"")</f>
        <v>狂怒之提升暴击倍数</v>
      </c>
      <c r="J121" s="4" t="str">
        <f>_xlfn.IFNA(INDEX(buff!$C:$C,MATCH(描述!D121,buff!$A:$A,0)),"")</f>
        <v/>
      </c>
      <c r="K121" s="4" t="str">
        <f>_xlfn.IFNA(INDEX(buff!$C:$C,MATCH(描述!E121,buff!$A:$A,0)),"")</f>
        <v/>
      </c>
      <c r="L121" s="4" t="str">
        <f>_xlfn.IFNA(INDEX(buff!$C:$C,MATCH(描述!F121,buff!$A:$A,0)),"")</f>
        <v/>
      </c>
      <c r="M121" s="4">
        <f>_xlfn.IFNA(INDEX(buff!$O:$O,MATCH(B121,buff!$A:$A,0)),"")</f>
        <v>15990017</v>
      </c>
      <c r="N121" s="4">
        <f>_xlfn.IFNA(INDEX(buff!$O:$O,MATCH(C121,buff!$A:$A,0)),"")</f>
        <v>15990018</v>
      </c>
      <c r="O121" s="4" t="str">
        <f>_xlfn.IFNA(INDEX(buff!$O:$O,MATCH(D121,buff!$A:$A,0)),"")</f>
        <v/>
      </c>
      <c r="P121" s="4" t="str">
        <f>_xlfn.IFNA(INDEX(buff!$O:$O,MATCH(E121,buff!$A:$A,0)),"")</f>
        <v/>
      </c>
      <c r="Q121" s="4"/>
      <c r="R121" s="4"/>
      <c r="S121" s="4"/>
      <c r="T121" s="4"/>
    </row>
    <row r="122" spans="1:20" x14ac:dyDescent="0.15">
      <c r="A122" s="4" t="s">
        <v>371</v>
      </c>
      <c r="B122" s="4">
        <v>13990019</v>
      </c>
      <c r="C122" s="4">
        <v>13990020</v>
      </c>
      <c r="D122" s="4"/>
      <c r="E122" s="4"/>
      <c r="F122" s="4"/>
      <c r="G122" s="25" t="str">
        <f>"格挡等级+"&amp;'skill.talent(结算)'!R129&amp;"，且格档免伤倍数提高"&amp;'skill.talent(结算)'!R136/100&amp;"%"</f>
        <v>格挡等级+60，且格档免伤倍数提高10%</v>
      </c>
      <c r="H122" s="4" t="str">
        <f>_xlfn.IFNA(INDEX(buff!$C:$C,MATCH(描述!B122,buff!$A:$A,0)),"")</f>
        <v>壁垒之提升格挡</v>
      </c>
      <c r="I122" s="4" t="str">
        <f>_xlfn.IFNA(INDEX(buff!$C:$C,MATCH(描述!C122,buff!$A:$A,0)),"")</f>
        <v>壁垒之提升格挡倍数</v>
      </c>
      <c r="J122" s="4" t="str">
        <f>_xlfn.IFNA(INDEX(buff!$C:$C,MATCH(描述!D122,buff!$A:$A,0)),"")</f>
        <v/>
      </c>
      <c r="K122" s="4" t="str">
        <f>_xlfn.IFNA(INDEX(buff!$C:$C,MATCH(描述!E122,buff!$A:$A,0)),"")</f>
        <v/>
      </c>
      <c r="L122" s="4" t="str">
        <f>_xlfn.IFNA(INDEX(buff!$C:$C,MATCH(描述!F122,buff!$A:$A,0)),"")</f>
        <v/>
      </c>
      <c r="M122" s="4">
        <f>_xlfn.IFNA(INDEX(buff!$O:$O,MATCH(B122,buff!$A:$A,0)),"")</f>
        <v>15990019</v>
      </c>
      <c r="N122" s="4">
        <f>_xlfn.IFNA(INDEX(buff!$O:$O,MATCH(C122,buff!$A:$A,0)),"")</f>
        <v>15990020</v>
      </c>
      <c r="O122" s="4" t="str">
        <f>_xlfn.IFNA(INDEX(buff!$O:$O,MATCH(D122,buff!$A:$A,0)),"")</f>
        <v/>
      </c>
      <c r="P122" s="4" t="str">
        <f>_xlfn.IFNA(INDEX(buff!$O:$O,MATCH(E122,buff!$A:$A,0)),"")</f>
        <v/>
      </c>
      <c r="Q122" s="4"/>
      <c r="R122" s="4"/>
      <c r="S122" s="4"/>
      <c r="T122" s="4"/>
    </row>
    <row r="123" spans="1:20" x14ac:dyDescent="0.15">
      <c r="A123" s="4" t="s">
        <v>372</v>
      </c>
      <c r="B123" s="4">
        <v>13990019</v>
      </c>
      <c r="C123" s="4">
        <v>13990020</v>
      </c>
      <c r="D123" s="4"/>
      <c r="E123" s="4"/>
      <c r="F123" s="4"/>
      <c r="G123" s="25" t="str">
        <f>"格挡等级+"&amp;'skill.talent(结算)'!R130&amp;"，且格档免伤倍数提高"&amp;'skill.talent(结算)'!R137/100&amp;"%"</f>
        <v>格挡等级+100，且格档免伤倍数提高15%</v>
      </c>
      <c r="H123" s="4" t="str">
        <f>_xlfn.IFNA(INDEX(buff!$C:$C,MATCH(描述!B123,buff!$A:$A,0)),"")</f>
        <v>壁垒之提升格挡</v>
      </c>
      <c r="I123" s="4" t="str">
        <f>_xlfn.IFNA(INDEX(buff!$C:$C,MATCH(描述!C123,buff!$A:$A,0)),"")</f>
        <v>壁垒之提升格挡倍数</v>
      </c>
      <c r="J123" s="4" t="str">
        <f>_xlfn.IFNA(INDEX(buff!$C:$C,MATCH(描述!D123,buff!$A:$A,0)),"")</f>
        <v/>
      </c>
      <c r="K123" s="4" t="str">
        <f>_xlfn.IFNA(INDEX(buff!$C:$C,MATCH(描述!E123,buff!$A:$A,0)),"")</f>
        <v/>
      </c>
      <c r="L123" s="4" t="str">
        <f>_xlfn.IFNA(INDEX(buff!$C:$C,MATCH(描述!F123,buff!$A:$A,0)),"")</f>
        <v/>
      </c>
      <c r="M123" s="4">
        <f>_xlfn.IFNA(INDEX(buff!$O:$O,MATCH(B123,buff!$A:$A,0)),"")</f>
        <v>15990019</v>
      </c>
      <c r="N123" s="4">
        <f>_xlfn.IFNA(INDEX(buff!$O:$O,MATCH(C123,buff!$A:$A,0)),"")</f>
        <v>15990020</v>
      </c>
      <c r="O123" s="4" t="str">
        <f>_xlfn.IFNA(INDEX(buff!$O:$O,MATCH(D123,buff!$A:$A,0)),"")</f>
        <v/>
      </c>
      <c r="P123" s="4" t="str">
        <f>_xlfn.IFNA(INDEX(buff!$O:$O,MATCH(E123,buff!$A:$A,0)),"")</f>
        <v/>
      </c>
      <c r="Q123" s="4"/>
      <c r="R123" s="4"/>
      <c r="S123" s="4"/>
      <c r="T123" s="4"/>
    </row>
    <row r="124" spans="1:20" x14ac:dyDescent="0.15">
      <c r="A124" s="4" t="s">
        <v>373</v>
      </c>
      <c r="B124" s="4">
        <v>13990019</v>
      </c>
      <c r="C124" s="4">
        <v>13990020</v>
      </c>
      <c r="D124" s="4"/>
      <c r="E124" s="4"/>
      <c r="F124" s="4"/>
      <c r="G124" s="25" t="str">
        <f>"格挡等级+"&amp;'skill.talent(结算)'!R131&amp;"，且格档免伤倍数提高"&amp;'skill.talent(结算)'!R138/100&amp;"%"</f>
        <v>格挡等级+140，且格档免伤倍数提高20%</v>
      </c>
      <c r="H124" s="4" t="str">
        <f>_xlfn.IFNA(INDEX(buff!$C:$C,MATCH(描述!B124,buff!$A:$A,0)),"")</f>
        <v>壁垒之提升格挡</v>
      </c>
      <c r="I124" s="4" t="str">
        <f>_xlfn.IFNA(INDEX(buff!$C:$C,MATCH(描述!C124,buff!$A:$A,0)),"")</f>
        <v>壁垒之提升格挡倍数</v>
      </c>
      <c r="J124" s="4" t="str">
        <f>_xlfn.IFNA(INDEX(buff!$C:$C,MATCH(描述!D124,buff!$A:$A,0)),"")</f>
        <v/>
      </c>
      <c r="K124" s="4" t="str">
        <f>_xlfn.IFNA(INDEX(buff!$C:$C,MATCH(描述!E124,buff!$A:$A,0)),"")</f>
        <v/>
      </c>
      <c r="L124" s="4" t="str">
        <f>_xlfn.IFNA(INDEX(buff!$C:$C,MATCH(描述!F124,buff!$A:$A,0)),"")</f>
        <v/>
      </c>
      <c r="M124" s="4">
        <f>_xlfn.IFNA(INDEX(buff!$O:$O,MATCH(B124,buff!$A:$A,0)),"")</f>
        <v>15990019</v>
      </c>
      <c r="N124" s="4">
        <f>_xlfn.IFNA(INDEX(buff!$O:$O,MATCH(C124,buff!$A:$A,0)),"")</f>
        <v>15990020</v>
      </c>
      <c r="O124" s="4" t="str">
        <f>_xlfn.IFNA(INDEX(buff!$O:$O,MATCH(D124,buff!$A:$A,0)),"")</f>
        <v/>
      </c>
      <c r="P124" s="4" t="str">
        <f>_xlfn.IFNA(INDEX(buff!$O:$O,MATCH(E124,buff!$A:$A,0)),"")</f>
        <v/>
      </c>
      <c r="Q124" s="4"/>
      <c r="R124" s="4"/>
      <c r="S124" s="4"/>
      <c r="T124" s="4"/>
    </row>
    <row r="125" spans="1:20" x14ac:dyDescent="0.15">
      <c r="A125" s="4" t="s">
        <v>374</v>
      </c>
      <c r="B125" s="4">
        <v>13990019</v>
      </c>
      <c r="C125" s="4">
        <v>13990020</v>
      </c>
      <c r="D125" s="4"/>
      <c r="E125" s="4"/>
      <c r="F125" s="4"/>
      <c r="G125" s="25" t="str">
        <f>"格挡等级+"&amp;'skill.talent(结算)'!R132&amp;"，且格档免伤倍数提高"&amp;'skill.talent(结算)'!R139/100&amp;"%"</f>
        <v>格挡等级+180，且格档免伤倍数提高25%</v>
      </c>
      <c r="H125" s="4" t="str">
        <f>_xlfn.IFNA(INDEX(buff!$C:$C,MATCH(描述!B125,buff!$A:$A,0)),"")</f>
        <v>壁垒之提升格挡</v>
      </c>
      <c r="I125" s="4" t="str">
        <f>_xlfn.IFNA(INDEX(buff!$C:$C,MATCH(描述!C125,buff!$A:$A,0)),"")</f>
        <v>壁垒之提升格挡倍数</v>
      </c>
      <c r="J125" s="4" t="str">
        <f>_xlfn.IFNA(INDEX(buff!$C:$C,MATCH(描述!D125,buff!$A:$A,0)),"")</f>
        <v/>
      </c>
      <c r="K125" s="4" t="str">
        <f>_xlfn.IFNA(INDEX(buff!$C:$C,MATCH(描述!E125,buff!$A:$A,0)),"")</f>
        <v/>
      </c>
      <c r="L125" s="4" t="str">
        <f>_xlfn.IFNA(INDEX(buff!$C:$C,MATCH(描述!F125,buff!$A:$A,0)),"")</f>
        <v/>
      </c>
      <c r="M125" s="4">
        <f>_xlfn.IFNA(INDEX(buff!$O:$O,MATCH(B125,buff!$A:$A,0)),"")</f>
        <v>15990019</v>
      </c>
      <c r="N125" s="4">
        <f>_xlfn.IFNA(INDEX(buff!$O:$O,MATCH(C125,buff!$A:$A,0)),"")</f>
        <v>15990020</v>
      </c>
      <c r="O125" s="4" t="str">
        <f>_xlfn.IFNA(INDEX(buff!$O:$O,MATCH(D125,buff!$A:$A,0)),"")</f>
        <v/>
      </c>
      <c r="P125" s="4" t="str">
        <f>_xlfn.IFNA(INDEX(buff!$O:$O,MATCH(E125,buff!$A:$A,0)),"")</f>
        <v/>
      </c>
      <c r="Q125" s="4"/>
      <c r="R125" s="4"/>
      <c r="S125" s="4"/>
      <c r="T125" s="4"/>
    </row>
    <row r="126" spans="1:20" x14ac:dyDescent="0.15">
      <c r="A126" s="4" t="s">
        <v>375</v>
      </c>
      <c r="B126" s="4">
        <v>13990019</v>
      </c>
      <c r="C126" s="4">
        <v>13990020</v>
      </c>
      <c r="D126" s="4"/>
      <c r="E126" s="4"/>
      <c r="F126" s="4"/>
      <c r="G126" s="25" t="str">
        <f>"格挡等级+"&amp;'skill.talent(结算)'!R133&amp;"，且格档免伤倍数提高"&amp;'skill.talent(结算)'!R140/100&amp;"%"</f>
        <v>格挡等级+220，且格档免伤倍数提高30%</v>
      </c>
      <c r="H126" s="4" t="str">
        <f>_xlfn.IFNA(INDEX(buff!$C:$C,MATCH(描述!B126,buff!$A:$A,0)),"")</f>
        <v>壁垒之提升格挡</v>
      </c>
      <c r="I126" s="4" t="str">
        <f>_xlfn.IFNA(INDEX(buff!$C:$C,MATCH(描述!C126,buff!$A:$A,0)),"")</f>
        <v>壁垒之提升格挡倍数</v>
      </c>
      <c r="J126" s="4" t="str">
        <f>_xlfn.IFNA(INDEX(buff!$C:$C,MATCH(描述!D126,buff!$A:$A,0)),"")</f>
        <v/>
      </c>
      <c r="K126" s="4" t="str">
        <f>_xlfn.IFNA(INDEX(buff!$C:$C,MATCH(描述!E126,buff!$A:$A,0)),"")</f>
        <v/>
      </c>
      <c r="L126" s="4" t="str">
        <f>_xlfn.IFNA(INDEX(buff!$C:$C,MATCH(描述!F126,buff!$A:$A,0)),"")</f>
        <v/>
      </c>
      <c r="M126" s="4">
        <f>_xlfn.IFNA(INDEX(buff!$O:$O,MATCH(B126,buff!$A:$A,0)),"")</f>
        <v>15990019</v>
      </c>
      <c r="N126" s="4">
        <f>_xlfn.IFNA(INDEX(buff!$O:$O,MATCH(C126,buff!$A:$A,0)),"")</f>
        <v>15990020</v>
      </c>
      <c r="O126" s="4" t="str">
        <f>_xlfn.IFNA(INDEX(buff!$O:$O,MATCH(D126,buff!$A:$A,0)),"")</f>
        <v/>
      </c>
      <c r="P126" s="4" t="str">
        <f>_xlfn.IFNA(INDEX(buff!$O:$O,MATCH(E126,buff!$A:$A,0)),"")</f>
        <v/>
      </c>
      <c r="Q126" s="4"/>
      <c r="R126" s="4"/>
      <c r="S126" s="4"/>
      <c r="T126" s="4"/>
    </row>
    <row r="127" spans="1:20" x14ac:dyDescent="0.15">
      <c r="A127" s="4" t="s">
        <v>376</v>
      </c>
      <c r="B127" s="4">
        <v>13990019</v>
      </c>
      <c r="C127" s="4">
        <v>13990020</v>
      </c>
      <c r="D127" s="4"/>
      <c r="E127" s="4"/>
      <c r="F127" s="4"/>
      <c r="G127" s="25" t="str">
        <f>"格挡等级+"&amp;'skill.talent(结算)'!R134&amp;"，且格档免伤倍数提高"&amp;'skill.talent(结算)'!R141/100&amp;"%"</f>
        <v>格挡等级+260，且格档免伤倍数提高35%</v>
      </c>
      <c r="H127" s="4" t="str">
        <f>_xlfn.IFNA(INDEX(buff!$C:$C,MATCH(描述!B127,buff!$A:$A,0)),"")</f>
        <v>壁垒之提升格挡</v>
      </c>
      <c r="I127" s="4" t="str">
        <f>_xlfn.IFNA(INDEX(buff!$C:$C,MATCH(描述!C127,buff!$A:$A,0)),"")</f>
        <v>壁垒之提升格挡倍数</v>
      </c>
      <c r="J127" s="4" t="str">
        <f>_xlfn.IFNA(INDEX(buff!$C:$C,MATCH(描述!D127,buff!$A:$A,0)),"")</f>
        <v/>
      </c>
      <c r="K127" s="4" t="str">
        <f>_xlfn.IFNA(INDEX(buff!$C:$C,MATCH(描述!E127,buff!$A:$A,0)),"")</f>
        <v/>
      </c>
      <c r="L127" s="4" t="str">
        <f>_xlfn.IFNA(INDEX(buff!$C:$C,MATCH(描述!F127,buff!$A:$A,0)),"")</f>
        <v/>
      </c>
      <c r="M127" s="4">
        <f>_xlfn.IFNA(INDEX(buff!$O:$O,MATCH(B127,buff!$A:$A,0)),"")</f>
        <v>15990019</v>
      </c>
      <c r="N127" s="4">
        <f>_xlfn.IFNA(INDEX(buff!$O:$O,MATCH(C127,buff!$A:$A,0)),"")</f>
        <v>15990020</v>
      </c>
      <c r="O127" s="4" t="str">
        <f>_xlfn.IFNA(INDEX(buff!$O:$O,MATCH(D127,buff!$A:$A,0)),"")</f>
        <v/>
      </c>
      <c r="P127" s="4" t="str">
        <f>_xlfn.IFNA(INDEX(buff!$O:$O,MATCH(E127,buff!$A:$A,0)),"")</f>
        <v/>
      </c>
      <c r="Q127" s="4"/>
      <c r="R127" s="4"/>
      <c r="S127" s="4"/>
      <c r="T127" s="4"/>
    </row>
    <row r="128" spans="1:20" x14ac:dyDescent="0.15">
      <c r="A128" s="4" t="s">
        <v>377</v>
      </c>
      <c r="B128" s="4">
        <v>13990019</v>
      </c>
      <c r="C128" s="4">
        <v>13990020</v>
      </c>
      <c r="D128" s="4"/>
      <c r="E128" s="4"/>
      <c r="F128" s="4"/>
      <c r="G128" s="25" t="str">
        <f>"格挡等级+"&amp;'skill.talent(结算)'!R135&amp;"，且格档免伤倍数提高"&amp;'skill.talent(结算)'!R142/100&amp;"%"</f>
        <v>格挡等级+300，且格档免伤倍数提高40%</v>
      </c>
      <c r="H128" s="4" t="str">
        <f>_xlfn.IFNA(INDEX(buff!$C:$C,MATCH(描述!B128,buff!$A:$A,0)),"")</f>
        <v>壁垒之提升格挡</v>
      </c>
      <c r="I128" s="4" t="str">
        <f>_xlfn.IFNA(INDEX(buff!$C:$C,MATCH(描述!C128,buff!$A:$A,0)),"")</f>
        <v>壁垒之提升格挡倍数</v>
      </c>
      <c r="J128" s="4" t="str">
        <f>_xlfn.IFNA(INDEX(buff!$C:$C,MATCH(描述!D128,buff!$A:$A,0)),"")</f>
        <v/>
      </c>
      <c r="K128" s="4" t="str">
        <f>_xlfn.IFNA(INDEX(buff!$C:$C,MATCH(描述!E128,buff!$A:$A,0)),"")</f>
        <v/>
      </c>
      <c r="L128" s="4" t="str">
        <f>_xlfn.IFNA(INDEX(buff!$C:$C,MATCH(描述!F128,buff!$A:$A,0)),"")</f>
        <v/>
      </c>
      <c r="M128" s="4">
        <f>_xlfn.IFNA(INDEX(buff!$O:$O,MATCH(B128,buff!$A:$A,0)),"")</f>
        <v>15990019</v>
      </c>
      <c r="N128" s="4">
        <f>_xlfn.IFNA(INDEX(buff!$O:$O,MATCH(C128,buff!$A:$A,0)),"")</f>
        <v>15990020</v>
      </c>
      <c r="O128" s="4" t="str">
        <f>_xlfn.IFNA(INDEX(buff!$O:$O,MATCH(D128,buff!$A:$A,0)),"")</f>
        <v/>
      </c>
      <c r="P128" s="4" t="str">
        <f>_xlfn.IFNA(INDEX(buff!$O:$O,MATCH(E128,buff!$A:$A,0)),"")</f>
        <v/>
      </c>
      <c r="Q128" s="4"/>
      <c r="R128" s="4"/>
      <c r="S128" s="4"/>
      <c r="T128" s="4"/>
    </row>
    <row r="129" spans="1:20" x14ac:dyDescent="0.15">
      <c r="A129" s="4" t="s">
        <v>378</v>
      </c>
      <c r="B129" s="4">
        <v>13990021</v>
      </c>
      <c r="C129" s="4"/>
      <c r="D129" s="4"/>
      <c r="E129" s="4"/>
      <c r="F129" s="4"/>
      <c r="G129" s="4" t="str">
        <f>"造成的伤害提高"&amp;'skill.talent(结算)'!R143/100&amp;"%"</f>
        <v>造成的伤害提高1%</v>
      </c>
      <c r="H129" s="4" t="str">
        <f>_xlfn.IFNA(INDEX(buff!$C:$C,MATCH(描述!B129,buff!$A:$A,0)),"")</f>
        <v>突击提升伤害率</v>
      </c>
      <c r="I129" s="4" t="str">
        <f>_xlfn.IFNA(INDEX(buff!$C:$C,MATCH(描述!C129,buff!$A:$A,0)),"")</f>
        <v/>
      </c>
      <c r="J129" s="4" t="str">
        <f>_xlfn.IFNA(INDEX(buff!$C:$C,MATCH(描述!D129,buff!$A:$A,0)),"")</f>
        <v/>
      </c>
      <c r="K129" s="4" t="str">
        <f>_xlfn.IFNA(INDEX(buff!$C:$C,MATCH(描述!E129,buff!$A:$A,0)),"")</f>
        <v/>
      </c>
      <c r="L129" s="4" t="str">
        <f>_xlfn.IFNA(INDEX(buff!$C:$C,MATCH(描述!F129,buff!$A:$A,0)),"")</f>
        <v/>
      </c>
      <c r="M129" s="4">
        <f>_xlfn.IFNA(INDEX(buff!$O:$O,MATCH(B129,buff!$A:$A,0)),"")</f>
        <v>15990021</v>
      </c>
      <c r="N129" s="4" t="str">
        <f>_xlfn.IFNA(INDEX(buff!$O:$O,MATCH(C129,buff!$A:$A,0)),"")</f>
        <v/>
      </c>
      <c r="O129" s="4" t="str">
        <f>_xlfn.IFNA(INDEX(buff!$O:$O,MATCH(D129,buff!$A:$A,0)),"")</f>
        <v/>
      </c>
      <c r="P129" s="4" t="str">
        <f>_xlfn.IFNA(INDEX(buff!$O:$O,MATCH(E129,buff!$A:$A,0)),"")</f>
        <v/>
      </c>
      <c r="Q129" s="4"/>
      <c r="R129" s="4"/>
      <c r="S129" s="4"/>
      <c r="T129" s="4"/>
    </row>
    <row r="130" spans="1:20" x14ac:dyDescent="0.15">
      <c r="A130" s="4" t="s">
        <v>379</v>
      </c>
      <c r="B130" s="4">
        <v>13990021</v>
      </c>
      <c r="C130" s="4"/>
      <c r="D130" s="4"/>
      <c r="E130" s="4"/>
      <c r="F130" s="4"/>
      <c r="G130" s="4" t="str">
        <f>"造成的伤害提高"&amp;'skill.talent(结算)'!R144/100&amp;"%"</f>
        <v>造成的伤害提高2.5%</v>
      </c>
      <c r="H130" s="4" t="str">
        <f>_xlfn.IFNA(INDEX(buff!$C:$C,MATCH(描述!B130,buff!$A:$A,0)),"")</f>
        <v>突击提升伤害率</v>
      </c>
      <c r="I130" s="4" t="str">
        <f>_xlfn.IFNA(INDEX(buff!$C:$C,MATCH(描述!C130,buff!$A:$A,0)),"")</f>
        <v/>
      </c>
      <c r="J130" s="4" t="str">
        <f>_xlfn.IFNA(INDEX(buff!$C:$C,MATCH(描述!D130,buff!$A:$A,0)),"")</f>
        <v/>
      </c>
      <c r="K130" s="4" t="str">
        <f>_xlfn.IFNA(INDEX(buff!$C:$C,MATCH(描述!E130,buff!$A:$A,0)),"")</f>
        <v/>
      </c>
      <c r="L130" s="4" t="str">
        <f>_xlfn.IFNA(INDEX(buff!$C:$C,MATCH(描述!F130,buff!$A:$A,0)),"")</f>
        <v/>
      </c>
      <c r="M130" s="4">
        <f>_xlfn.IFNA(INDEX(buff!$O:$O,MATCH(B130,buff!$A:$A,0)),"")</f>
        <v>15990021</v>
      </c>
      <c r="N130" s="4" t="str">
        <f>_xlfn.IFNA(INDEX(buff!$O:$O,MATCH(C130,buff!$A:$A,0)),"")</f>
        <v/>
      </c>
      <c r="O130" s="4" t="str">
        <f>_xlfn.IFNA(INDEX(buff!$O:$O,MATCH(D130,buff!$A:$A,0)),"")</f>
        <v/>
      </c>
      <c r="P130" s="4" t="str">
        <f>_xlfn.IFNA(INDEX(buff!$O:$O,MATCH(E130,buff!$A:$A,0)),"")</f>
        <v/>
      </c>
      <c r="Q130" s="4"/>
      <c r="R130" s="4"/>
      <c r="S130" s="4"/>
      <c r="T130" s="4"/>
    </row>
    <row r="131" spans="1:20" x14ac:dyDescent="0.15">
      <c r="A131" s="4" t="s">
        <v>380</v>
      </c>
      <c r="B131" s="4">
        <v>13990021</v>
      </c>
      <c r="C131" s="4"/>
      <c r="D131" s="4"/>
      <c r="E131" s="4"/>
      <c r="F131" s="4"/>
      <c r="G131" s="4" t="str">
        <f>"造成的伤害提高"&amp;'skill.talent(结算)'!R145/100&amp;"%"</f>
        <v>造成的伤害提高4%</v>
      </c>
      <c r="H131" s="4" t="str">
        <f>_xlfn.IFNA(INDEX(buff!$C:$C,MATCH(描述!B131,buff!$A:$A,0)),"")</f>
        <v>突击提升伤害率</v>
      </c>
      <c r="I131" s="4" t="str">
        <f>_xlfn.IFNA(INDEX(buff!$C:$C,MATCH(描述!C131,buff!$A:$A,0)),"")</f>
        <v/>
      </c>
      <c r="J131" s="4" t="str">
        <f>_xlfn.IFNA(INDEX(buff!$C:$C,MATCH(描述!D131,buff!$A:$A,0)),"")</f>
        <v/>
      </c>
      <c r="K131" s="4" t="str">
        <f>_xlfn.IFNA(INDEX(buff!$C:$C,MATCH(描述!E131,buff!$A:$A,0)),"")</f>
        <v/>
      </c>
      <c r="L131" s="4" t="str">
        <f>_xlfn.IFNA(INDEX(buff!$C:$C,MATCH(描述!F131,buff!$A:$A,0)),"")</f>
        <v/>
      </c>
      <c r="M131" s="4">
        <f>_xlfn.IFNA(INDEX(buff!$O:$O,MATCH(B131,buff!$A:$A,0)),"")</f>
        <v>15990021</v>
      </c>
      <c r="N131" s="4" t="str">
        <f>_xlfn.IFNA(INDEX(buff!$O:$O,MATCH(C131,buff!$A:$A,0)),"")</f>
        <v/>
      </c>
      <c r="O131" s="4" t="str">
        <f>_xlfn.IFNA(INDEX(buff!$O:$O,MATCH(D131,buff!$A:$A,0)),"")</f>
        <v/>
      </c>
      <c r="P131" s="4" t="str">
        <f>_xlfn.IFNA(INDEX(buff!$O:$O,MATCH(E131,buff!$A:$A,0)),"")</f>
        <v/>
      </c>
      <c r="Q131" s="4"/>
      <c r="R131" s="4"/>
      <c r="S131" s="4"/>
      <c r="T131" s="4"/>
    </row>
    <row r="132" spans="1:20" x14ac:dyDescent="0.15">
      <c r="A132" s="4" t="s">
        <v>381</v>
      </c>
      <c r="B132" s="4">
        <v>13990021</v>
      </c>
      <c r="C132" s="4"/>
      <c r="D132" s="4"/>
      <c r="E132" s="4"/>
      <c r="F132" s="4"/>
      <c r="G132" s="4" t="str">
        <f>"造成的伤害提高"&amp;'skill.talent(结算)'!R146/100&amp;"%"</f>
        <v>造成的伤害提高5.5%</v>
      </c>
      <c r="H132" s="4" t="str">
        <f>_xlfn.IFNA(INDEX(buff!$C:$C,MATCH(描述!B132,buff!$A:$A,0)),"")</f>
        <v>突击提升伤害率</v>
      </c>
      <c r="I132" s="4" t="str">
        <f>_xlfn.IFNA(INDEX(buff!$C:$C,MATCH(描述!C132,buff!$A:$A,0)),"")</f>
        <v/>
      </c>
      <c r="J132" s="4" t="str">
        <f>_xlfn.IFNA(INDEX(buff!$C:$C,MATCH(描述!D132,buff!$A:$A,0)),"")</f>
        <v/>
      </c>
      <c r="K132" s="4" t="str">
        <f>_xlfn.IFNA(INDEX(buff!$C:$C,MATCH(描述!E132,buff!$A:$A,0)),"")</f>
        <v/>
      </c>
      <c r="L132" s="4" t="str">
        <f>_xlfn.IFNA(INDEX(buff!$C:$C,MATCH(描述!F132,buff!$A:$A,0)),"")</f>
        <v/>
      </c>
      <c r="M132" s="4">
        <f>_xlfn.IFNA(INDEX(buff!$O:$O,MATCH(B132,buff!$A:$A,0)),"")</f>
        <v>15990021</v>
      </c>
      <c r="N132" s="4" t="str">
        <f>_xlfn.IFNA(INDEX(buff!$O:$O,MATCH(C132,buff!$A:$A,0)),"")</f>
        <v/>
      </c>
      <c r="O132" s="4" t="str">
        <f>_xlfn.IFNA(INDEX(buff!$O:$O,MATCH(D132,buff!$A:$A,0)),"")</f>
        <v/>
      </c>
      <c r="P132" s="4" t="str">
        <f>_xlfn.IFNA(INDEX(buff!$O:$O,MATCH(E132,buff!$A:$A,0)),"")</f>
        <v/>
      </c>
      <c r="Q132" s="4"/>
      <c r="R132" s="4"/>
      <c r="S132" s="4"/>
      <c r="T132" s="4"/>
    </row>
    <row r="133" spans="1:20" x14ac:dyDescent="0.15">
      <c r="A133" s="4" t="s">
        <v>382</v>
      </c>
      <c r="B133" s="4">
        <v>13990021</v>
      </c>
      <c r="C133" s="4"/>
      <c r="D133" s="4"/>
      <c r="E133" s="4"/>
      <c r="F133" s="4"/>
      <c r="G133" s="4" t="str">
        <f>"造成的伤害提高"&amp;'skill.talent(结算)'!R147/100&amp;"%"</f>
        <v>造成的伤害提高7%</v>
      </c>
      <c r="H133" s="4" t="str">
        <f>_xlfn.IFNA(INDEX(buff!$C:$C,MATCH(描述!B133,buff!$A:$A,0)),"")</f>
        <v>突击提升伤害率</v>
      </c>
      <c r="I133" s="4" t="str">
        <f>_xlfn.IFNA(INDEX(buff!$C:$C,MATCH(描述!C133,buff!$A:$A,0)),"")</f>
        <v/>
      </c>
      <c r="J133" s="4" t="str">
        <f>_xlfn.IFNA(INDEX(buff!$C:$C,MATCH(描述!D133,buff!$A:$A,0)),"")</f>
        <v/>
      </c>
      <c r="K133" s="4" t="str">
        <f>_xlfn.IFNA(INDEX(buff!$C:$C,MATCH(描述!E133,buff!$A:$A,0)),"")</f>
        <v/>
      </c>
      <c r="L133" s="4" t="str">
        <f>_xlfn.IFNA(INDEX(buff!$C:$C,MATCH(描述!F133,buff!$A:$A,0)),"")</f>
        <v/>
      </c>
      <c r="M133" s="4">
        <f>_xlfn.IFNA(INDEX(buff!$O:$O,MATCH(B133,buff!$A:$A,0)),"")</f>
        <v>15990021</v>
      </c>
      <c r="N133" s="4" t="str">
        <f>_xlfn.IFNA(INDEX(buff!$O:$O,MATCH(C133,buff!$A:$A,0)),"")</f>
        <v/>
      </c>
      <c r="O133" s="4" t="str">
        <f>_xlfn.IFNA(INDEX(buff!$O:$O,MATCH(D133,buff!$A:$A,0)),"")</f>
        <v/>
      </c>
      <c r="P133" s="4" t="str">
        <f>_xlfn.IFNA(INDEX(buff!$O:$O,MATCH(E133,buff!$A:$A,0)),"")</f>
        <v/>
      </c>
      <c r="Q133" s="4"/>
      <c r="R133" s="4"/>
      <c r="S133" s="4"/>
      <c r="T133" s="4"/>
    </row>
    <row r="134" spans="1:20" x14ac:dyDescent="0.15">
      <c r="A134" s="4" t="s">
        <v>383</v>
      </c>
      <c r="B134" s="4">
        <v>13990021</v>
      </c>
      <c r="C134" s="4"/>
      <c r="D134" s="4"/>
      <c r="E134" s="4"/>
      <c r="F134" s="4"/>
      <c r="G134" s="4" t="str">
        <f>"造成的伤害提高"&amp;'skill.talent(结算)'!R148/100&amp;"%"</f>
        <v>造成的伤害提高8.5%</v>
      </c>
      <c r="H134" s="4" t="str">
        <f>_xlfn.IFNA(INDEX(buff!$C:$C,MATCH(描述!B134,buff!$A:$A,0)),"")</f>
        <v>突击提升伤害率</v>
      </c>
      <c r="I134" s="4" t="str">
        <f>_xlfn.IFNA(INDEX(buff!$C:$C,MATCH(描述!C134,buff!$A:$A,0)),"")</f>
        <v/>
      </c>
      <c r="J134" s="4" t="str">
        <f>_xlfn.IFNA(INDEX(buff!$C:$C,MATCH(描述!D134,buff!$A:$A,0)),"")</f>
        <v/>
      </c>
      <c r="K134" s="4" t="str">
        <f>_xlfn.IFNA(INDEX(buff!$C:$C,MATCH(描述!E134,buff!$A:$A,0)),"")</f>
        <v/>
      </c>
      <c r="L134" s="4" t="str">
        <f>_xlfn.IFNA(INDEX(buff!$C:$C,MATCH(描述!F134,buff!$A:$A,0)),"")</f>
        <v/>
      </c>
      <c r="M134" s="4">
        <f>_xlfn.IFNA(INDEX(buff!$O:$O,MATCH(B134,buff!$A:$A,0)),"")</f>
        <v>15990021</v>
      </c>
      <c r="N134" s="4" t="str">
        <f>_xlfn.IFNA(INDEX(buff!$O:$O,MATCH(C134,buff!$A:$A,0)),"")</f>
        <v/>
      </c>
      <c r="O134" s="4" t="str">
        <f>_xlfn.IFNA(INDEX(buff!$O:$O,MATCH(D134,buff!$A:$A,0)),"")</f>
        <v/>
      </c>
      <c r="P134" s="4" t="str">
        <f>_xlfn.IFNA(INDEX(buff!$O:$O,MATCH(E134,buff!$A:$A,0)),"")</f>
        <v/>
      </c>
      <c r="Q134" s="4"/>
      <c r="R134" s="4"/>
      <c r="S134" s="4"/>
      <c r="T134" s="4"/>
    </row>
    <row r="135" spans="1:20" x14ac:dyDescent="0.15">
      <c r="A135" s="4" t="s">
        <v>384</v>
      </c>
      <c r="B135" s="4">
        <v>13990021</v>
      </c>
      <c r="C135" s="4"/>
      <c r="D135" s="4"/>
      <c r="E135" s="4"/>
      <c r="F135" s="4"/>
      <c r="G135" s="4" t="str">
        <f>"造成的伤害提高"&amp;'skill.talent(结算)'!R149/100&amp;"%"</f>
        <v>造成的伤害提高10%</v>
      </c>
      <c r="H135" s="4" t="str">
        <f>_xlfn.IFNA(INDEX(buff!$C:$C,MATCH(描述!B135,buff!$A:$A,0)),"")</f>
        <v>突击提升伤害率</v>
      </c>
      <c r="I135" s="4" t="str">
        <f>_xlfn.IFNA(INDEX(buff!$C:$C,MATCH(描述!C135,buff!$A:$A,0)),"")</f>
        <v/>
      </c>
      <c r="J135" s="4" t="str">
        <f>_xlfn.IFNA(INDEX(buff!$C:$C,MATCH(描述!D135,buff!$A:$A,0)),"")</f>
        <v/>
      </c>
      <c r="K135" s="4" t="str">
        <f>_xlfn.IFNA(INDEX(buff!$C:$C,MATCH(描述!E135,buff!$A:$A,0)),"")</f>
        <v/>
      </c>
      <c r="L135" s="4" t="str">
        <f>_xlfn.IFNA(INDEX(buff!$C:$C,MATCH(描述!F135,buff!$A:$A,0)),"")</f>
        <v/>
      </c>
      <c r="M135" s="4">
        <f>_xlfn.IFNA(INDEX(buff!$O:$O,MATCH(B135,buff!$A:$A,0)),"")</f>
        <v>15990021</v>
      </c>
      <c r="N135" s="4" t="str">
        <f>_xlfn.IFNA(INDEX(buff!$O:$O,MATCH(C135,buff!$A:$A,0)),"")</f>
        <v/>
      </c>
      <c r="O135" s="4" t="str">
        <f>_xlfn.IFNA(INDEX(buff!$O:$O,MATCH(D135,buff!$A:$A,0)),"")</f>
        <v/>
      </c>
      <c r="P135" s="4" t="str">
        <f>_xlfn.IFNA(INDEX(buff!$O:$O,MATCH(E135,buff!$A:$A,0)),"")</f>
        <v/>
      </c>
      <c r="Q135" s="4"/>
      <c r="R135" s="4"/>
      <c r="S135" s="4"/>
      <c r="T135" s="4"/>
    </row>
    <row r="136" spans="1:20" x14ac:dyDescent="0.15">
      <c r="A136" s="4" t="s">
        <v>385</v>
      </c>
      <c r="B136" s="4">
        <v>13990022</v>
      </c>
      <c r="C136" s="4"/>
      <c r="D136" s="4"/>
      <c r="E136" s="4"/>
      <c r="F136" s="4"/>
      <c r="G136" s="4" t="str">
        <f>"受到的伤害降低"&amp;'skill.talent(结算)'!R150/100&amp;"%"</f>
        <v>受到的伤害降低1%</v>
      </c>
      <c r="H136" s="4" t="str">
        <f>_xlfn.IFNA(INDEX(buff!$C:$C,MATCH(描述!B136,buff!$A:$A,0)),"")</f>
        <v>自利提升免伤率</v>
      </c>
      <c r="I136" s="4" t="str">
        <f>_xlfn.IFNA(INDEX(buff!$C:$C,MATCH(描述!C136,buff!$A:$A,0)),"")</f>
        <v/>
      </c>
      <c r="J136" s="4" t="str">
        <f>_xlfn.IFNA(INDEX(buff!$C:$C,MATCH(描述!D136,buff!$A:$A,0)),"")</f>
        <v/>
      </c>
      <c r="K136" s="4" t="str">
        <f>_xlfn.IFNA(INDEX(buff!$C:$C,MATCH(描述!E136,buff!$A:$A,0)),"")</f>
        <v/>
      </c>
      <c r="L136" s="4" t="str">
        <f>_xlfn.IFNA(INDEX(buff!$C:$C,MATCH(描述!F136,buff!$A:$A,0)),"")</f>
        <v/>
      </c>
      <c r="M136" s="4">
        <f>_xlfn.IFNA(INDEX(buff!$O:$O,MATCH(B136,buff!$A:$A,0)),"")</f>
        <v>15990022</v>
      </c>
      <c r="N136" s="4" t="str">
        <f>_xlfn.IFNA(INDEX(buff!$O:$O,MATCH(C136,buff!$A:$A,0)),"")</f>
        <v/>
      </c>
      <c r="O136" s="4" t="str">
        <f>_xlfn.IFNA(INDEX(buff!$O:$O,MATCH(D136,buff!$A:$A,0)),"")</f>
        <v/>
      </c>
      <c r="P136" s="4" t="str">
        <f>_xlfn.IFNA(INDEX(buff!$O:$O,MATCH(E136,buff!$A:$A,0)),"")</f>
        <v/>
      </c>
      <c r="Q136" s="4"/>
      <c r="R136" s="4"/>
      <c r="S136" s="4"/>
      <c r="T136" s="4"/>
    </row>
    <row r="137" spans="1:20" x14ac:dyDescent="0.15">
      <c r="A137" s="4" t="s">
        <v>386</v>
      </c>
      <c r="B137" s="4">
        <v>13990022</v>
      </c>
      <c r="C137" s="4"/>
      <c r="D137" s="4"/>
      <c r="E137" s="4"/>
      <c r="F137" s="4"/>
      <c r="G137" s="4" t="str">
        <f>"受到的伤害降低"&amp;'skill.talent(结算)'!R151/100&amp;"%"</f>
        <v>受到的伤害降低2.5%</v>
      </c>
      <c r="H137" s="4" t="str">
        <f>_xlfn.IFNA(INDEX(buff!$C:$C,MATCH(描述!B137,buff!$A:$A,0)),"")</f>
        <v>自利提升免伤率</v>
      </c>
      <c r="I137" s="4" t="str">
        <f>_xlfn.IFNA(INDEX(buff!$C:$C,MATCH(描述!C137,buff!$A:$A,0)),"")</f>
        <v/>
      </c>
      <c r="J137" s="4" t="str">
        <f>_xlfn.IFNA(INDEX(buff!$C:$C,MATCH(描述!D137,buff!$A:$A,0)),"")</f>
        <v/>
      </c>
      <c r="K137" s="4" t="str">
        <f>_xlfn.IFNA(INDEX(buff!$C:$C,MATCH(描述!E137,buff!$A:$A,0)),"")</f>
        <v/>
      </c>
      <c r="L137" s="4" t="str">
        <f>_xlfn.IFNA(INDEX(buff!$C:$C,MATCH(描述!F137,buff!$A:$A,0)),"")</f>
        <v/>
      </c>
      <c r="M137" s="4">
        <f>_xlfn.IFNA(INDEX(buff!$O:$O,MATCH(B137,buff!$A:$A,0)),"")</f>
        <v>15990022</v>
      </c>
      <c r="N137" s="4" t="str">
        <f>_xlfn.IFNA(INDEX(buff!$O:$O,MATCH(C137,buff!$A:$A,0)),"")</f>
        <v/>
      </c>
      <c r="O137" s="4" t="str">
        <f>_xlfn.IFNA(INDEX(buff!$O:$O,MATCH(D137,buff!$A:$A,0)),"")</f>
        <v/>
      </c>
      <c r="P137" s="4" t="str">
        <f>_xlfn.IFNA(INDEX(buff!$O:$O,MATCH(E137,buff!$A:$A,0)),"")</f>
        <v/>
      </c>
      <c r="Q137" s="4"/>
      <c r="R137" s="4"/>
      <c r="S137" s="4"/>
      <c r="T137" s="4"/>
    </row>
    <row r="138" spans="1:20" x14ac:dyDescent="0.15">
      <c r="A138" s="4" t="s">
        <v>387</v>
      </c>
      <c r="B138" s="22">
        <v>13990022</v>
      </c>
      <c r="C138" s="22"/>
      <c r="D138" s="22"/>
      <c r="E138" s="22"/>
      <c r="F138" s="22"/>
      <c r="G138" s="4" t="str">
        <f>"受到的伤害降低"&amp;'skill.talent(结算)'!R152/100&amp;"%"</f>
        <v>受到的伤害降低4%</v>
      </c>
      <c r="H138" s="4" t="str">
        <f>_xlfn.IFNA(INDEX(buff!$C:$C,MATCH(描述!B138,buff!$A:$A,0)),"")</f>
        <v>自利提升免伤率</v>
      </c>
      <c r="I138" s="4" t="str">
        <f>_xlfn.IFNA(INDEX(buff!$C:$C,MATCH(描述!C138,buff!$A:$A,0)),"")</f>
        <v/>
      </c>
      <c r="J138" s="4" t="str">
        <f>_xlfn.IFNA(INDEX(buff!$C:$C,MATCH(描述!D138,buff!$A:$A,0)),"")</f>
        <v/>
      </c>
      <c r="K138" s="4" t="str">
        <f>_xlfn.IFNA(INDEX(buff!$C:$C,MATCH(描述!E138,buff!$A:$A,0)),"")</f>
        <v/>
      </c>
      <c r="L138" s="4" t="str">
        <f>_xlfn.IFNA(INDEX(buff!$C:$C,MATCH(描述!F138,buff!$A:$A,0)),"")</f>
        <v/>
      </c>
      <c r="M138" s="4">
        <f>_xlfn.IFNA(INDEX(buff!$O:$O,MATCH(B138,buff!$A:$A,0)),"")</f>
        <v>15990022</v>
      </c>
      <c r="N138" s="4" t="str">
        <f>_xlfn.IFNA(INDEX(buff!$O:$O,MATCH(C138,buff!$A:$A,0)),"")</f>
        <v/>
      </c>
      <c r="O138" s="4" t="str">
        <f>_xlfn.IFNA(INDEX(buff!$O:$O,MATCH(D138,buff!$A:$A,0)),"")</f>
        <v/>
      </c>
      <c r="P138" s="4" t="str">
        <f>_xlfn.IFNA(INDEX(buff!$O:$O,MATCH(E138,buff!$A:$A,0)),"")</f>
        <v/>
      </c>
      <c r="Q138" s="22"/>
      <c r="R138" s="22"/>
      <c r="S138" s="22"/>
      <c r="T138" s="22"/>
    </row>
    <row r="139" spans="1:20" x14ac:dyDescent="0.15">
      <c r="A139" s="4" t="s">
        <v>388</v>
      </c>
      <c r="B139" s="22">
        <v>13990022</v>
      </c>
      <c r="C139" s="22"/>
      <c r="D139" s="22"/>
      <c r="E139" s="22"/>
      <c r="F139" s="22"/>
      <c r="G139" s="4" t="str">
        <f>"受到的伤害降低"&amp;'skill.talent(结算)'!R153/100&amp;"%"</f>
        <v>受到的伤害降低5.5%</v>
      </c>
      <c r="H139" s="4" t="str">
        <f>_xlfn.IFNA(INDEX(buff!$C:$C,MATCH(描述!B139,buff!$A:$A,0)),"")</f>
        <v>自利提升免伤率</v>
      </c>
      <c r="I139" s="4" t="str">
        <f>_xlfn.IFNA(INDEX(buff!$C:$C,MATCH(描述!C139,buff!$A:$A,0)),"")</f>
        <v/>
      </c>
      <c r="J139" s="4" t="str">
        <f>_xlfn.IFNA(INDEX(buff!$C:$C,MATCH(描述!D139,buff!$A:$A,0)),"")</f>
        <v/>
      </c>
      <c r="K139" s="4" t="str">
        <f>_xlfn.IFNA(INDEX(buff!$C:$C,MATCH(描述!E139,buff!$A:$A,0)),"")</f>
        <v/>
      </c>
      <c r="L139" s="4" t="str">
        <f>_xlfn.IFNA(INDEX(buff!$C:$C,MATCH(描述!F139,buff!$A:$A,0)),"")</f>
        <v/>
      </c>
      <c r="M139" s="4">
        <f>_xlfn.IFNA(INDEX(buff!$O:$O,MATCH(B139,buff!$A:$A,0)),"")</f>
        <v>15990022</v>
      </c>
      <c r="N139" s="4" t="str">
        <f>_xlfn.IFNA(INDEX(buff!$O:$O,MATCH(C139,buff!$A:$A,0)),"")</f>
        <v/>
      </c>
      <c r="O139" s="4" t="str">
        <f>_xlfn.IFNA(INDEX(buff!$O:$O,MATCH(D139,buff!$A:$A,0)),"")</f>
        <v/>
      </c>
      <c r="P139" s="4" t="str">
        <f>_xlfn.IFNA(INDEX(buff!$O:$O,MATCH(E139,buff!$A:$A,0)),"")</f>
        <v/>
      </c>
      <c r="Q139" s="22"/>
      <c r="R139" s="22"/>
      <c r="S139" s="22"/>
      <c r="T139" s="22"/>
    </row>
    <row r="140" spans="1:20" x14ac:dyDescent="0.15">
      <c r="A140" s="4" t="s">
        <v>389</v>
      </c>
      <c r="B140" s="22">
        <v>13990022</v>
      </c>
      <c r="C140" s="22"/>
      <c r="D140" s="22"/>
      <c r="E140" s="22"/>
      <c r="F140" s="22"/>
      <c r="G140" s="4" t="str">
        <f>"受到的伤害降低"&amp;'skill.talent(结算)'!R154/100&amp;"%"</f>
        <v>受到的伤害降低7%</v>
      </c>
      <c r="H140" s="4" t="str">
        <f>_xlfn.IFNA(INDEX(buff!$C:$C,MATCH(描述!B140,buff!$A:$A,0)),"")</f>
        <v>自利提升免伤率</v>
      </c>
      <c r="I140" s="4" t="str">
        <f>_xlfn.IFNA(INDEX(buff!$C:$C,MATCH(描述!C140,buff!$A:$A,0)),"")</f>
        <v/>
      </c>
      <c r="J140" s="4" t="str">
        <f>_xlfn.IFNA(INDEX(buff!$C:$C,MATCH(描述!D140,buff!$A:$A,0)),"")</f>
        <v/>
      </c>
      <c r="K140" s="4" t="str">
        <f>_xlfn.IFNA(INDEX(buff!$C:$C,MATCH(描述!E140,buff!$A:$A,0)),"")</f>
        <v/>
      </c>
      <c r="L140" s="4" t="str">
        <f>_xlfn.IFNA(INDEX(buff!$C:$C,MATCH(描述!F140,buff!$A:$A,0)),"")</f>
        <v/>
      </c>
      <c r="M140" s="4">
        <f>_xlfn.IFNA(INDEX(buff!$O:$O,MATCH(B140,buff!$A:$A,0)),"")</f>
        <v>15990022</v>
      </c>
      <c r="N140" s="4" t="str">
        <f>_xlfn.IFNA(INDEX(buff!$O:$O,MATCH(C140,buff!$A:$A,0)),"")</f>
        <v/>
      </c>
      <c r="O140" s="4" t="str">
        <f>_xlfn.IFNA(INDEX(buff!$O:$O,MATCH(D140,buff!$A:$A,0)),"")</f>
        <v/>
      </c>
      <c r="P140" s="4" t="str">
        <f>_xlfn.IFNA(INDEX(buff!$O:$O,MATCH(E140,buff!$A:$A,0)),"")</f>
        <v/>
      </c>
      <c r="Q140" s="22"/>
      <c r="R140" s="22"/>
      <c r="S140" s="22"/>
      <c r="T140" s="22"/>
    </row>
    <row r="141" spans="1:20" x14ac:dyDescent="0.15">
      <c r="A141" s="4" t="s">
        <v>390</v>
      </c>
      <c r="B141" s="22">
        <v>13990022</v>
      </c>
      <c r="C141" s="22"/>
      <c r="D141" s="22"/>
      <c r="E141" s="22"/>
      <c r="F141" s="22"/>
      <c r="G141" s="4" t="str">
        <f>"受到的伤害降低"&amp;'skill.talent(结算)'!R155/100&amp;"%"</f>
        <v>受到的伤害降低8.5%</v>
      </c>
      <c r="H141" s="4" t="str">
        <f>_xlfn.IFNA(INDEX(buff!$C:$C,MATCH(描述!B141,buff!$A:$A,0)),"")</f>
        <v>自利提升免伤率</v>
      </c>
      <c r="I141" s="4" t="str">
        <f>_xlfn.IFNA(INDEX(buff!$C:$C,MATCH(描述!C141,buff!$A:$A,0)),"")</f>
        <v/>
      </c>
      <c r="J141" s="4" t="str">
        <f>_xlfn.IFNA(INDEX(buff!$C:$C,MATCH(描述!D141,buff!$A:$A,0)),"")</f>
        <v/>
      </c>
      <c r="K141" s="4" t="str">
        <f>_xlfn.IFNA(INDEX(buff!$C:$C,MATCH(描述!E141,buff!$A:$A,0)),"")</f>
        <v/>
      </c>
      <c r="L141" s="4" t="str">
        <f>_xlfn.IFNA(INDEX(buff!$C:$C,MATCH(描述!F141,buff!$A:$A,0)),"")</f>
        <v/>
      </c>
      <c r="M141" s="4">
        <f>_xlfn.IFNA(INDEX(buff!$O:$O,MATCH(B141,buff!$A:$A,0)),"")</f>
        <v>15990022</v>
      </c>
      <c r="N141" s="4" t="str">
        <f>_xlfn.IFNA(INDEX(buff!$O:$O,MATCH(C141,buff!$A:$A,0)),"")</f>
        <v/>
      </c>
      <c r="O141" s="4" t="str">
        <f>_xlfn.IFNA(INDEX(buff!$O:$O,MATCH(D141,buff!$A:$A,0)),"")</f>
        <v/>
      </c>
      <c r="P141" s="4" t="str">
        <f>_xlfn.IFNA(INDEX(buff!$O:$O,MATCH(E141,buff!$A:$A,0)),"")</f>
        <v/>
      </c>
      <c r="Q141" s="22"/>
      <c r="R141" s="22"/>
      <c r="S141" s="22"/>
      <c r="T141" s="22"/>
    </row>
    <row r="142" spans="1:20" x14ac:dyDescent="0.15">
      <c r="A142" s="4" t="s">
        <v>391</v>
      </c>
      <c r="B142" s="22">
        <v>13990022</v>
      </c>
      <c r="C142" s="22"/>
      <c r="D142" s="22"/>
      <c r="E142" s="22"/>
      <c r="F142" s="22"/>
      <c r="G142" s="4" t="str">
        <f>"受到的伤害降低"&amp;'skill.talent(结算)'!R156/100&amp;"%"</f>
        <v>受到的伤害降低10%</v>
      </c>
      <c r="H142" s="4" t="str">
        <f>_xlfn.IFNA(INDEX(buff!$C:$C,MATCH(描述!B142,buff!$A:$A,0)),"")</f>
        <v>自利提升免伤率</v>
      </c>
      <c r="I142" s="4" t="str">
        <f>_xlfn.IFNA(INDEX(buff!$C:$C,MATCH(描述!C142,buff!$A:$A,0)),"")</f>
        <v/>
      </c>
      <c r="J142" s="4" t="str">
        <f>_xlfn.IFNA(INDEX(buff!$C:$C,MATCH(描述!D142,buff!$A:$A,0)),"")</f>
        <v/>
      </c>
      <c r="K142" s="4" t="str">
        <f>_xlfn.IFNA(INDEX(buff!$C:$C,MATCH(描述!E142,buff!$A:$A,0)),"")</f>
        <v/>
      </c>
      <c r="L142" s="4" t="str">
        <f>_xlfn.IFNA(INDEX(buff!$C:$C,MATCH(描述!F142,buff!$A:$A,0)),"")</f>
        <v/>
      </c>
      <c r="M142" s="4">
        <f>_xlfn.IFNA(INDEX(buff!$O:$O,MATCH(B142,buff!$A:$A,0)),"")</f>
        <v>15990022</v>
      </c>
      <c r="N142" s="4" t="str">
        <f>_xlfn.IFNA(INDEX(buff!$O:$O,MATCH(C142,buff!$A:$A,0)),"")</f>
        <v/>
      </c>
      <c r="O142" s="4" t="str">
        <f>_xlfn.IFNA(INDEX(buff!$O:$O,MATCH(D142,buff!$A:$A,0)),"")</f>
        <v/>
      </c>
      <c r="P142" s="4" t="str">
        <f>_xlfn.IFNA(INDEX(buff!$O:$O,MATCH(E142,buff!$A:$A,0)),"")</f>
        <v/>
      </c>
      <c r="Q142" s="22"/>
      <c r="R142" s="22"/>
      <c r="S142" s="22"/>
      <c r="T142" s="22"/>
    </row>
    <row r="143" spans="1:20" x14ac:dyDescent="0.15">
      <c r="A143" s="4" t="s">
        <v>392</v>
      </c>
      <c r="B143" s="22">
        <v>13990023</v>
      </c>
      <c r="C143" s="22"/>
      <c r="D143" s="22"/>
      <c r="E143" s="22"/>
      <c r="F143" s="22"/>
      <c r="G143" s="4" t="str">
        <f>"技能初始冷却时间减少"&amp;'skill.talent(结算)'!R157/100&amp;"%"</f>
        <v>技能初始冷却时间减少20%</v>
      </c>
      <c r="H143" s="4" t="str">
        <f>_xlfn.IFNA(INDEX(buff!$C:$C,MATCH(描述!B143,buff!$A:$A,0)),"")</f>
        <v>士气减少技能初冷时间百分比</v>
      </c>
      <c r="I143" s="4" t="str">
        <f>_xlfn.IFNA(INDEX(buff!$C:$C,MATCH(描述!C143,buff!$A:$A,0)),"")</f>
        <v/>
      </c>
      <c r="J143" s="4" t="str">
        <f>_xlfn.IFNA(INDEX(buff!$C:$C,MATCH(描述!D143,buff!$A:$A,0)),"")</f>
        <v/>
      </c>
      <c r="K143" s="4" t="str">
        <f>_xlfn.IFNA(INDEX(buff!$C:$C,MATCH(描述!E143,buff!$A:$A,0)),"")</f>
        <v/>
      </c>
      <c r="L143" s="4" t="str">
        <f>_xlfn.IFNA(INDEX(buff!$C:$C,MATCH(描述!F143,buff!$A:$A,0)),"")</f>
        <v/>
      </c>
      <c r="M143" s="4">
        <f>_xlfn.IFNA(INDEX(buff!$O:$O,MATCH(B143,buff!$A:$A,0)),"")</f>
        <v>15990023</v>
      </c>
      <c r="N143" s="4" t="str">
        <f>_xlfn.IFNA(INDEX(buff!$O:$O,MATCH(C143,buff!$A:$A,0)),"")</f>
        <v/>
      </c>
      <c r="O143" s="4" t="str">
        <f>_xlfn.IFNA(INDEX(buff!$O:$O,MATCH(D143,buff!$A:$A,0)),"")</f>
        <v/>
      </c>
      <c r="P143" s="4" t="str">
        <f>_xlfn.IFNA(INDEX(buff!$O:$O,MATCH(E143,buff!$A:$A,0)),"")</f>
        <v/>
      </c>
      <c r="Q143" s="22"/>
      <c r="R143" s="22"/>
      <c r="S143" s="22"/>
      <c r="T143" s="22"/>
    </row>
    <row r="144" spans="1:20" x14ac:dyDescent="0.15">
      <c r="A144" s="4" t="s">
        <v>393</v>
      </c>
      <c r="B144" s="22">
        <v>13990023</v>
      </c>
      <c r="C144" s="22"/>
      <c r="D144" s="22"/>
      <c r="E144" s="22"/>
      <c r="F144" s="22"/>
      <c r="G144" s="4" t="str">
        <f>"技能初始冷却时间减少"&amp;'skill.talent(结算)'!R158/100&amp;"%"</f>
        <v>技能初始冷却时间减少20%</v>
      </c>
      <c r="H144" s="4" t="str">
        <f>_xlfn.IFNA(INDEX(buff!$C:$C,MATCH(描述!B144,buff!$A:$A,0)),"")</f>
        <v>士气减少技能初冷时间百分比</v>
      </c>
      <c r="I144" s="4" t="str">
        <f>_xlfn.IFNA(INDEX(buff!$C:$C,MATCH(描述!C144,buff!$A:$A,0)),"")</f>
        <v/>
      </c>
      <c r="J144" s="4" t="str">
        <f>_xlfn.IFNA(INDEX(buff!$C:$C,MATCH(描述!D144,buff!$A:$A,0)),"")</f>
        <v/>
      </c>
      <c r="K144" s="4" t="str">
        <f>_xlfn.IFNA(INDEX(buff!$C:$C,MATCH(描述!E144,buff!$A:$A,0)),"")</f>
        <v/>
      </c>
      <c r="L144" s="4" t="str">
        <f>_xlfn.IFNA(INDEX(buff!$C:$C,MATCH(描述!F144,buff!$A:$A,0)),"")</f>
        <v/>
      </c>
      <c r="M144" s="4">
        <f>_xlfn.IFNA(INDEX(buff!$O:$O,MATCH(B144,buff!$A:$A,0)),"")</f>
        <v>15990023</v>
      </c>
      <c r="N144" s="4" t="str">
        <f>_xlfn.IFNA(INDEX(buff!$O:$O,MATCH(C144,buff!$A:$A,0)),"")</f>
        <v/>
      </c>
      <c r="O144" s="4" t="str">
        <f>_xlfn.IFNA(INDEX(buff!$O:$O,MATCH(D144,buff!$A:$A,0)),"")</f>
        <v/>
      </c>
      <c r="P144" s="4" t="str">
        <f>_xlfn.IFNA(INDEX(buff!$O:$O,MATCH(E144,buff!$A:$A,0)),"")</f>
        <v/>
      </c>
      <c r="Q144" s="22"/>
      <c r="R144" s="22"/>
      <c r="S144" s="22"/>
      <c r="T144" s="22"/>
    </row>
    <row r="145" spans="1:20" x14ac:dyDescent="0.15">
      <c r="A145" s="4" t="s">
        <v>394</v>
      </c>
      <c r="B145" s="22">
        <v>13990023</v>
      </c>
      <c r="C145" s="22"/>
      <c r="D145" s="22"/>
      <c r="E145" s="22"/>
      <c r="F145" s="22"/>
      <c r="G145" s="4" t="str">
        <f>"技能初始冷却时间减少"&amp;'skill.talent(结算)'!R159/100&amp;"%"</f>
        <v>技能初始冷却时间减少20%</v>
      </c>
      <c r="H145" s="4" t="str">
        <f>_xlfn.IFNA(INDEX(buff!$C:$C,MATCH(描述!B145,buff!$A:$A,0)),"")</f>
        <v>士气减少技能初冷时间百分比</v>
      </c>
      <c r="I145" s="4" t="str">
        <f>_xlfn.IFNA(INDEX(buff!$C:$C,MATCH(描述!C145,buff!$A:$A,0)),"")</f>
        <v/>
      </c>
      <c r="J145" s="4" t="str">
        <f>_xlfn.IFNA(INDEX(buff!$C:$C,MATCH(描述!D145,buff!$A:$A,0)),"")</f>
        <v/>
      </c>
      <c r="K145" s="4" t="str">
        <f>_xlfn.IFNA(INDEX(buff!$C:$C,MATCH(描述!E145,buff!$A:$A,0)),"")</f>
        <v/>
      </c>
      <c r="L145" s="4" t="str">
        <f>_xlfn.IFNA(INDEX(buff!$C:$C,MATCH(描述!F145,buff!$A:$A,0)),"")</f>
        <v/>
      </c>
      <c r="M145" s="4">
        <f>_xlfn.IFNA(INDEX(buff!$O:$O,MATCH(B145,buff!$A:$A,0)),"")</f>
        <v>15990023</v>
      </c>
      <c r="N145" s="4" t="str">
        <f>_xlfn.IFNA(INDEX(buff!$O:$O,MATCH(C145,buff!$A:$A,0)),"")</f>
        <v/>
      </c>
      <c r="O145" s="4" t="str">
        <f>_xlfn.IFNA(INDEX(buff!$O:$O,MATCH(D145,buff!$A:$A,0)),"")</f>
        <v/>
      </c>
      <c r="P145" s="4" t="str">
        <f>_xlfn.IFNA(INDEX(buff!$O:$O,MATCH(E145,buff!$A:$A,0)),"")</f>
        <v/>
      </c>
      <c r="Q145" s="22"/>
      <c r="R145" s="22"/>
      <c r="S145" s="22"/>
      <c r="T145" s="22"/>
    </row>
    <row r="146" spans="1:20" x14ac:dyDescent="0.15">
      <c r="A146" s="4" t="s">
        <v>395</v>
      </c>
      <c r="B146" s="22">
        <v>13990023</v>
      </c>
      <c r="C146" s="22"/>
      <c r="D146" s="22"/>
      <c r="E146" s="22"/>
      <c r="F146" s="22"/>
      <c r="G146" s="4" t="str">
        <f>"技能初始冷却时间减少"&amp;'skill.talent(结算)'!R160/100&amp;"%"</f>
        <v>技能初始冷却时间减少20%</v>
      </c>
      <c r="H146" s="4" t="str">
        <f>_xlfn.IFNA(INDEX(buff!$C:$C,MATCH(描述!B146,buff!$A:$A,0)),"")</f>
        <v>士气减少技能初冷时间百分比</v>
      </c>
      <c r="I146" s="4" t="str">
        <f>_xlfn.IFNA(INDEX(buff!$C:$C,MATCH(描述!C146,buff!$A:$A,0)),"")</f>
        <v/>
      </c>
      <c r="J146" s="4" t="str">
        <f>_xlfn.IFNA(INDEX(buff!$C:$C,MATCH(描述!D146,buff!$A:$A,0)),"")</f>
        <v/>
      </c>
      <c r="K146" s="4" t="str">
        <f>_xlfn.IFNA(INDEX(buff!$C:$C,MATCH(描述!E146,buff!$A:$A,0)),"")</f>
        <v/>
      </c>
      <c r="L146" s="4" t="str">
        <f>_xlfn.IFNA(INDEX(buff!$C:$C,MATCH(描述!F146,buff!$A:$A,0)),"")</f>
        <v/>
      </c>
      <c r="M146" s="4">
        <f>_xlfn.IFNA(INDEX(buff!$O:$O,MATCH(B146,buff!$A:$A,0)),"")</f>
        <v>15990023</v>
      </c>
      <c r="N146" s="4" t="str">
        <f>_xlfn.IFNA(INDEX(buff!$O:$O,MATCH(C146,buff!$A:$A,0)),"")</f>
        <v/>
      </c>
      <c r="O146" s="4" t="str">
        <f>_xlfn.IFNA(INDEX(buff!$O:$O,MATCH(D146,buff!$A:$A,0)),"")</f>
        <v/>
      </c>
      <c r="P146" s="4" t="str">
        <f>_xlfn.IFNA(INDEX(buff!$O:$O,MATCH(E146,buff!$A:$A,0)),"")</f>
        <v/>
      </c>
      <c r="Q146" s="22"/>
      <c r="R146" s="22"/>
      <c r="S146" s="22"/>
      <c r="T146" s="22"/>
    </row>
    <row r="147" spans="1:20" x14ac:dyDescent="0.15">
      <c r="A147" s="4" t="s">
        <v>396</v>
      </c>
      <c r="B147" s="22">
        <v>13990023</v>
      </c>
      <c r="C147" s="22"/>
      <c r="D147" s="22"/>
      <c r="E147" s="22"/>
      <c r="F147" s="22"/>
      <c r="G147" s="4" t="str">
        <f>"技能初始冷却时间减少"&amp;'skill.talent(结算)'!R161/100&amp;"%"</f>
        <v>技能初始冷却时间减少20%</v>
      </c>
      <c r="H147" s="4" t="str">
        <f>_xlfn.IFNA(INDEX(buff!$C:$C,MATCH(描述!B147,buff!$A:$A,0)),"")</f>
        <v>士气减少技能初冷时间百分比</v>
      </c>
      <c r="I147" s="4" t="str">
        <f>_xlfn.IFNA(INDEX(buff!$C:$C,MATCH(描述!C147,buff!$A:$A,0)),"")</f>
        <v/>
      </c>
      <c r="J147" s="4" t="str">
        <f>_xlfn.IFNA(INDEX(buff!$C:$C,MATCH(描述!D147,buff!$A:$A,0)),"")</f>
        <v/>
      </c>
      <c r="K147" s="4" t="str">
        <f>_xlfn.IFNA(INDEX(buff!$C:$C,MATCH(描述!E147,buff!$A:$A,0)),"")</f>
        <v/>
      </c>
      <c r="L147" s="4" t="str">
        <f>_xlfn.IFNA(INDEX(buff!$C:$C,MATCH(描述!F147,buff!$A:$A,0)),"")</f>
        <v/>
      </c>
      <c r="M147" s="4">
        <f>_xlfn.IFNA(INDEX(buff!$O:$O,MATCH(B147,buff!$A:$A,0)),"")</f>
        <v>15990023</v>
      </c>
      <c r="N147" s="4" t="str">
        <f>_xlfn.IFNA(INDEX(buff!$O:$O,MATCH(C147,buff!$A:$A,0)),"")</f>
        <v/>
      </c>
      <c r="O147" s="4" t="str">
        <f>_xlfn.IFNA(INDEX(buff!$O:$O,MATCH(D147,buff!$A:$A,0)),"")</f>
        <v/>
      </c>
      <c r="P147" s="4" t="str">
        <f>_xlfn.IFNA(INDEX(buff!$O:$O,MATCH(E147,buff!$A:$A,0)),"")</f>
        <v/>
      </c>
      <c r="Q147" s="22"/>
      <c r="R147" s="22"/>
      <c r="S147" s="22"/>
      <c r="T147" s="22"/>
    </row>
    <row r="148" spans="1:20" x14ac:dyDescent="0.15">
      <c r="A148" s="4" t="s">
        <v>397</v>
      </c>
      <c r="B148" s="22">
        <v>13990023</v>
      </c>
      <c r="C148" s="22"/>
      <c r="D148" s="22"/>
      <c r="E148" s="22"/>
      <c r="F148" s="22"/>
      <c r="G148" s="4" t="str">
        <f>"技能初始冷却时间减少"&amp;'skill.talent(结算)'!R162/100&amp;"%"</f>
        <v>技能初始冷却时间减少20%</v>
      </c>
      <c r="H148" s="4" t="str">
        <f>_xlfn.IFNA(INDEX(buff!$C:$C,MATCH(描述!B148,buff!$A:$A,0)),"")</f>
        <v>士气减少技能初冷时间百分比</v>
      </c>
      <c r="I148" s="4" t="str">
        <f>_xlfn.IFNA(INDEX(buff!$C:$C,MATCH(描述!C148,buff!$A:$A,0)),"")</f>
        <v/>
      </c>
      <c r="J148" s="4" t="str">
        <f>_xlfn.IFNA(INDEX(buff!$C:$C,MATCH(描述!D148,buff!$A:$A,0)),"")</f>
        <v/>
      </c>
      <c r="K148" s="4" t="str">
        <f>_xlfn.IFNA(INDEX(buff!$C:$C,MATCH(描述!E148,buff!$A:$A,0)),"")</f>
        <v/>
      </c>
      <c r="L148" s="4" t="str">
        <f>_xlfn.IFNA(INDEX(buff!$C:$C,MATCH(描述!F148,buff!$A:$A,0)),"")</f>
        <v/>
      </c>
      <c r="M148" s="4">
        <f>_xlfn.IFNA(INDEX(buff!$O:$O,MATCH(B148,buff!$A:$A,0)),"")</f>
        <v>15990023</v>
      </c>
      <c r="N148" s="4" t="str">
        <f>_xlfn.IFNA(INDEX(buff!$O:$O,MATCH(C148,buff!$A:$A,0)),"")</f>
        <v/>
      </c>
      <c r="O148" s="4" t="str">
        <f>_xlfn.IFNA(INDEX(buff!$O:$O,MATCH(D148,buff!$A:$A,0)),"")</f>
        <v/>
      </c>
      <c r="P148" s="4" t="str">
        <f>_xlfn.IFNA(INDEX(buff!$O:$O,MATCH(E148,buff!$A:$A,0)),"")</f>
        <v/>
      </c>
      <c r="Q148" s="22"/>
      <c r="R148" s="22"/>
      <c r="S148" s="22"/>
      <c r="T148" s="22"/>
    </row>
    <row r="149" spans="1:20" x14ac:dyDescent="0.15">
      <c r="A149" s="4" t="s">
        <v>398</v>
      </c>
      <c r="B149" s="22">
        <v>13990023</v>
      </c>
      <c r="C149" s="22"/>
      <c r="D149" s="22"/>
      <c r="E149" s="22"/>
      <c r="F149" s="22"/>
      <c r="G149" s="4" t="str">
        <f>"技能初始冷却时间减少"&amp;'skill.talent(结算)'!R163/100&amp;"%"</f>
        <v>技能初始冷却时间减少20%</v>
      </c>
      <c r="H149" s="4" t="str">
        <f>_xlfn.IFNA(INDEX(buff!$C:$C,MATCH(描述!B149,buff!$A:$A,0)),"")</f>
        <v>士气减少技能初冷时间百分比</v>
      </c>
      <c r="I149" s="4" t="str">
        <f>_xlfn.IFNA(INDEX(buff!$C:$C,MATCH(描述!C149,buff!$A:$A,0)),"")</f>
        <v/>
      </c>
      <c r="J149" s="4" t="str">
        <f>_xlfn.IFNA(INDEX(buff!$C:$C,MATCH(描述!D149,buff!$A:$A,0)),"")</f>
        <v/>
      </c>
      <c r="K149" s="4" t="str">
        <f>_xlfn.IFNA(INDEX(buff!$C:$C,MATCH(描述!E149,buff!$A:$A,0)),"")</f>
        <v/>
      </c>
      <c r="L149" s="4" t="str">
        <f>_xlfn.IFNA(INDEX(buff!$C:$C,MATCH(描述!F149,buff!$A:$A,0)),"")</f>
        <v/>
      </c>
      <c r="M149" s="4">
        <f>_xlfn.IFNA(INDEX(buff!$O:$O,MATCH(B149,buff!$A:$A,0)),"")</f>
        <v>15990023</v>
      </c>
      <c r="N149" s="4" t="str">
        <f>_xlfn.IFNA(INDEX(buff!$O:$O,MATCH(C149,buff!$A:$A,0)),"")</f>
        <v/>
      </c>
      <c r="O149" s="4" t="str">
        <f>_xlfn.IFNA(INDEX(buff!$O:$O,MATCH(D149,buff!$A:$A,0)),"")</f>
        <v/>
      </c>
      <c r="P149" s="4" t="str">
        <f>_xlfn.IFNA(INDEX(buff!$O:$O,MATCH(E149,buff!$A:$A,0)),"")</f>
        <v/>
      </c>
      <c r="Q149" s="22"/>
      <c r="R149" s="22"/>
      <c r="S149" s="22"/>
      <c r="T149" s="22"/>
    </row>
    <row r="150" spans="1:20" x14ac:dyDescent="0.15">
      <c r="A150" s="4" t="s">
        <v>399</v>
      </c>
      <c r="B150" s="22">
        <v>13990024</v>
      </c>
      <c r="C150" s="22"/>
      <c r="D150" s="22"/>
      <c r="E150" s="22"/>
      <c r="F150" s="22"/>
      <c r="G150" s="4" t="str">
        <f>"被治疗时回复生命提高"&amp;'skill.talent(结算)'!R164/100&amp;"%"</f>
        <v>被治疗时回复生命提高6%</v>
      </c>
      <c r="H150" s="4" t="str">
        <f>_xlfn.IFNA(INDEX(buff!$C:$C,MATCH(描述!B150,buff!$A:$A,0)),"")</f>
        <v>活气提升被治疗百分比</v>
      </c>
      <c r="I150" s="4" t="str">
        <f>_xlfn.IFNA(INDEX(buff!$C:$C,MATCH(描述!C150,buff!$A:$A,0)),"")</f>
        <v/>
      </c>
      <c r="J150" s="4" t="str">
        <f>_xlfn.IFNA(INDEX(buff!$C:$C,MATCH(描述!D150,buff!$A:$A,0)),"")</f>
        <v/>
      </c>
      <c r="K150" s="4" t="str">
        <f>_xlfn.IFNA(INDEX(buff!$C:$C,MATCH(描述!E150,buff!$A:$A,0)),"")</f>
        <v/>
      </c>
      <c r="L150" s="4" t="str">
        <f>_xlfn.IFNA(INDEX(buff!$C:$C,MATCH(描述!F150,buff!$A:$A,0)),"")</f>
        <v/>
      </c>
      <c r="M150" s="4">
        <f>_xlfn.IFNA(INDEX(buff!$O:$O,MATCH(B150,buff!$A:$A,0)),"")</f>
        <v>15990024</v>
      </c>
      <c r="N150" s="4" t="str">
        <f>_xlfn.IFNA(INDEX(buff!$O:$O,MATCH(C150,buff!$A:$A,0)),"")</f>
        <v/>
      </c>
      <c r="O150" s="4" t="str">
        <f>_xlfn.IFNA(INDEX(buff!$O:$O,MATCH(D150,buff!$A:$A,0)),"")</f>
        <v/>
      </c>
      <c r="P150" s="4" t="str">
        <f>_xlfn.IFNA(INDEX(buff!$O:$O,MATCH(E150,buff!$A:$A,0)),"")</f>
        <v/>
      </c>
      <c r="Q150" s="22"/>
      <c r="R150" s="22"/>
      <c r="S150" s="22"/>
      <c r="T150" s="22"/>
    </row>
    <row r="151" spans="1:20" x14ac:dyDescent="0.15">
      <c r="A151" s="4" t="s">
        <v>400</v>
      </c>
      <c r="B151" s="22">
        <v>13990024</v>
      </c>
      <c r="C151" s="22"/>
      <c r="D151" s="22"/>
      <c r="E151" s="22"/>
      <c r="F151" s="22"/>
      <c r="G151" s="4" t="str">
        <f>"被治疗时回复生命提高"&amp;'skill.talent(结算)'!R165/100&amp;"%"</f>
        <v>被治疗时回复生命提高10%</v>
      </c>
      <c r="H151" s="4" t="str">
        <f>_xlfn.IFNA(INDEX(buff!$C:$C,MATCH(描述!B151,buff!$A:$A,0)),"")</f>
        <v>活气提升被治疗百分比</v>
      </c>
      <c r="I151" s="4" t="str">
        <f>_xlfn.IFNA(INDEX(buff!$C:$C,MATCH(描述!C151,buff!$A:$A,0)),"")</f>
        <v/>
      </c>
      <c r="J151" s="4" t="str">
        <f>_xlfn.IFNA(INDEX(buff!$C:$C,MATCH(描述!D151,buff!$A:$A,0)),"")</f>
        <v/>
      </c>
      <c r="K151" s="4" t="str">
        <f>_xlfn.IFNA(INDEX(buff!$C:$C,MATCH(描述!E151,buff!$A:$A,0)),"")</f>
        <v/>
      </c>
      <c r="L151" s="4" t="str">
        <f>_xlfn.IFNA(INDEX(buff!$C:$C,MATCH(描述!F151,buff!$A:$A,0)),"")</f>
        <v/>
      </c>
      <c r="M151" s="4">
        <f>_xlfn.IFNA(INDEX(buff!$O:$O,MATCH(B151,buff!$A:$A,0)),"")</f>
        <v>15990024</v>
      </c>
      <c r="N151" s="4" t="str">
        <f>_xlfn.IFNA(INDEX(buff!$O:$O,MATCH(C151,buff!$A:$A,0)),"")</f>
        <v/>
      </c>
      <c r="O151" s="4" t="str">
        <f>_xlfn.IFNA(INDEX(buff!$O:$O,MATCH(D151,buff!$A:$A,0)),"")</f>
        <v/>
      </c>
      <c r="P151" s="4" t="str">
        <f>_xlfn.IFNA(INDEX(buff!$O:$O,MATCH(E151,buff!$A:$A,0)),"")</f>
        <v/>
      </c>
      <c r="Q151" s="22"/>
      <c r="R151" s="22"/>
      <c r="S151" s="22"/>
      <c r="T151" s="22"/>
    </row>
    <row r="152" spans="1:20" x14ac:dyDescent="0.15">
      <c r="A152" s="4" t="s">
        <v>401</v>
      </c>
      <c r="B152" s="22">
        <v>13990024</v>
      </c>
      <c r="C152" s="22"/>
      <c r="D152" s="22"/>
      <c r="E152" s="22"/>
      <c r="F152" s="22"/>
      <c r="G152" s="4" t="str">
        <f>"被治疗时回复生命提高"&amp;'skill.talent(结算)'!R166/100&amp;"%"</f>
        <v>被治疗时回复生命提高14%</v>
      </c>
      <c r="H152" s="4" t="str">
        <f>_xlfn.IFNA(INDEX(buff!$C:$C,MATCH(描述!B152,buff!$A:$A,0)),"")</f>
        <v>活气提升被治疗百分比</v>
      </c>
      <c r="I152" s="4" t="str">
        <f>_xlfn.IFNA(INDEX(buff!$C:$C,MATCH(描述!C152,buff!$A:$A,0)),"")</f>
        <v/>
      </c>
      <c r="J152" s="4" t="str">
        <f>_xlfn.IFNA(INDEX(buff!$C:$C,MATCH(描述!D152,buff!$A:$A,0)),"")</f>
        <v/>
      </c>
      <c r="K152" s="4" t="str">
        <f>_xlfn.IFNA(INDEX(buff!$C:$C,MATCH(描述!E152,buff!$A:$A,0)),"")</f>
        <v/>
      </c>
      <c r="L152" s="4" t="str">
        <f>_xlfn.IFNA(INDEX(buff!$C:$C,MATCH(描述!F152,buff!$A:$A,0)),"")</f>
        <v/>
      </c>
      <c r="M152" s="4">
        <f>_xlfn.IFNA(INDEX(buff!$O:$O,MATCH(B152,buff!$A:$A,0)),"")</f>
        <v>15990024</v>
      </c>
      <c r="N152" s="4" t="str">
        <f>_xlfn.IFNA(INDEX(buff!$O:$O,MATCH(C152,buff!$A:$A,0)),"")</f>
        <v/>
      </c>
      <c r="O152" s="4" t="str">
        <f>_xlfn.IFNA(INDEX(buff!$O:$O,MATCH(D152,buff!$A:$A,0)),"")</f>
        <v/>
      </c>
      <c r="P152" s="4" t="str">
        <f>_xlfn.IFNA(INDEX(buff!$O:$O,MATCH(E152,buff!$A:$A,0)),"")</f>
        <v/>
      </c>
      <c r="Q152" s="22"/>
      <c r="R152" s="22"/>
      <c r="S152" s="22"/>
      <c r="T152" s="22"/>
    </row>
    <row r="153" spans="1:20" x14ac:dyDescent="0.15">
      <c r="A153" s="4" t="s">
        <v>402</v>
      </c>
      <c r="B153" s="22">
        <v>13990024</v>
      </c>
      <c r="C153" s="22"/>
      <c r="D153" s="22"/>
      <c r="E153" s="22"/>
      <c r="F153" s="22"/>
      <c r="G153" s="4" t="str">
        <f>"被治疗时回复生命提高"&amp;'skill.talent(结算)'!R167/100&amp;"%"</f>
        <v>被治疗时回复生命提高18%</v>
      </c>
      <c r="H153" s="4" t="str">
        <f>_xlfn.IFNA(INDEX(buff!$C:$C,MATCH(描述!B153,buff!$A:$A,0)),"")</f>
        <v>活气提升被治疗百分比</v>
      </c>
      <c r="I153" s="4" t="str">
        <f>_xlfn.IFNA(INDEX(buff!$C:$C,MATCH(描述!C153,buff!$A:$A,0)),"")</f>
        <v/>
      </c>
      <c r="J153" s="4" t="str">
        <f>_xlfn.IFNA(INDEX(buff!$C:$C,MATCH(描述!D153,buff!$A:$A,0)),"")</f>
        <v/>
      </c>
      <c r="K153" s="4" t="str">
        <f>_xlfn.IFNA(INDEX(buff!$C:$C,MATCH(描述!E153,buff!$A:$A,0)),"")</f>
        <v/>
      </c>
      <c r="L153" s="4" t="str">
        <f>_xlfn.IFNA(INDEX(buff!$C:$C,MATCH(描述!F153,buff!$A:$A,0)),"")</f>
        <v/>
      </c>
      <c r="M153" s="4">
        <f>_xlfn.IFNA(INDEX(buff!$O:$O,MATCH(B153,buff!$A:$A,0)),"")</f>
        <v>15990024</v>
      </c>
      <c r="N153" s="4" t="str">
        <f>_xlfn.IFNA(INDEX(buff!$O:$O,MATCH(C153,buff!$A:$A,0)),"")</f>
        <v/>
      </c>
      <c r="O153" s="4" t="str">
        <f>_xlfn.IFNA(INDEX(buff!$O:$O,MATCH(D153,buff!$A:$A,0)),"")</f>
        <v/>
      </c>
      <c r="P153" s="4" t="str">
        <f>_xlfn.IFNA(INDEX(buff!$O:$O,MATCH(E153,buff!$A:$A,0)),"")</f>
        <v/>
      </c>
      <c r="Q153" s="22"/>
      <c r="R153" s="22"/>
      <c r="S153" s="22"/>
      <c r="T153" s="22"/>
    </row>
    <row r="154" spans="1:20" x14ac:dyDescent="0.15">
      <c r="A154" s="4" t="s">
        <v>403</v>
      </c>
      <c r="B154" s="22">
        <v>13990024</v>
      </c>
      <c r="C154" s="22"/>
      <c r="D154" s="22"/>
      <c r="E154" s="22"/>
      <c r="F154" s="22"/>
      <c r="G154" s="4" t="str">
        <f>"被治疗时回复生命提高"&amp;'skill.talent(结算)'!R168/100&amp;"%"</f>
        <v>被治疗时回复生命提高22%</v>
      </c>
      <c r="H154" s="4" t="str">
        <f>_xlfn.IFNA(INDEX(buff!$C:$C,MATCH(描述!B154,buff!$A:$A,0)),"")</f>
        <v>活气提升被治疗百分比</v>
      </c>
      <c r="I154" s="4" t="str">
        <f>_xlfn.IFNA(INDEX(buff!$C:$C,MATCH(描述!C154,buff!$A:$A,0)),"")</f>
        <v/>
      </c>
      <c r="J154" s="4" t="str">
        <f>_xlfn.IFNA(INDEX(buff!$C:$C,MATCH(描述!D154,buff!$A:$A,0)),"")</f>
        <v/>
      </c>
      <c r="K154" s="4" t="str">
        <f>_xlfn.IFNA(INDEX(buff!$C:$C,MATCH(描述!E154,buff!$A:$A,0)),"")</f>
        <v/>
      </c>
      <c r="L154" s="4" t="str">
        <f>_xlfn.IFNA(INDEX(buff!$C:$C,MATCH(描述!F154,buff!$A:$A,0)),"")</f>
        <v/>
      </c>
      <c r="M154" s="4">
        <f>_xlfn.IFNA(INDEX(buff!$O:$O,MATCH(B154,buff!$A:$A,0)),"")</f>
        <v>15990024</v>
      </c>
      <c r="N154" s="4" t="str">
        <f>_xlfn.IFNA(INDEX(buff!$O:$O,MATCH(C154,buff!$A:$A,0)),"")</f>
        <v/>
      </c>
      <c r="O154" s="4" t="str">
        <f>_xlfn.IFNA(INDEX(buff!$O:$O,MATCH(D154,buff!$A:$A,0)),"")</f>
        <v/>
      </c>
      <c r="P154" s="4" t="str">
        <f>_xlfn.IFNA(INDEX(buff!$O:$O,MATCH(E154,buff!$A:$A,0)),"")</f>
        <v/>
      </c>
      <c r="Q154" s="22"/>
      <c r="R154" s="22"/>
      <c r="S154" s="22"/>
      <c r="T154" s="22"/>
    </row>
    <row r="155" spans="1:20" x14ac:dyDescent="0.15">
      <c r="A155" s="4" t="s">
        <v>404</v>
      </c>
      <c r="B155" s="22">
        <v>13990024</v>
      </c>
      <c r="C155" s="22"/>
      <c r="D155" s="22"/>
      <c r="E155" s="22"/>
      <c r="F155" s="22"/>
      <c r="G155" s="4" t="str">
        <f>"被治疗时回复生命提高"&amp;'skill.talent(结算)'!R169/100&amp;"%"</f>
        <v>被治疗时回复生命提高26%</v>
      </c>
      <c r="H155" s="4" t="str">
        <f>_xlfn.IFNA(INDEX(buff!$C:$C,MATCH(描述!B155,buff!$A:$A,0)),"")</f>
        <v>活气提升被治疗百分比</v>
      </c>
      <c r="I155" s="4" t="str">
        <f>_xlfn.IFNA(INDEX(buff!$C:$C,MATCH(描述!C155,buff!$A:$A,0)),"")</f>
        <v/>
      </c>
      <c r="J155" s="4" t="str">
        <f>_xlfn.IFNA(INDEX(buff!$C:$C,MATCH(描述!D155,buff!$A:$A,0)),"")</f>
        <v/>
      </c>
      <c r="K155" s="4" t="str">
        <f>_xlfn.IFNA(INDEX(buff!$C:$C,MATCH(描述!E155,buff!$A:$A,0)),"")</f>
        <v/>
      </c>
      <c r="L155" s="4" t="str">
        <f>_xlfn.IFNA(INDEX(buff!$C:$C,MATCH(描述!F155,buff!$A:$A,0)),"")</f>
        <v/>
      </c>
      <c r="M155" s="4">
        <f>_xlfn.IFNA(INDEX(buff!$O:$O,MATCH(B155,buff!$A:$A,0)),"")</f>
        <v>15990024</v>
      </c>
      <c r="N155" s="4" t="str">
        <f>_xlfn.IFNA(INDEX(buff!$O:$O,MATCH(C155,buff!$A:$A,0)),"")</f>
        <v/>
      </c>
      <c r="O155" s="4" t="str">
        <f>_xlfn.IFNA(INDEX(buff!$O:$O,MATCH(D155,buff!$A:$A,0)),"")</f>
        <v/>
      </c>
      <c r="P155" s="4" t="str">
        <f>_xlfn.IFNA(INDEX(buff!$O:$O,MATCH(E155,buff!$A:$A,0)),"")</f>
        <v/>
      </c>
      <c r="Q155" s="22"/>
      <c r="R155" s="22"/>
      <c r="S155" s="22"/>
      <c r="T155" s="22"/>
    </row>
    <row r="156" spans="1:20" x14ac:dyDescent="0.15">
      <c r="A156" s="4" t="s">
        <v>405</v>
      </c>
      <c r="B156" s="22">
        <v>13990024</v>
      </c>
      <c r="C156" s="22"/>
      <c r="D156" s="22"/>
      <c r="E156" s="22"/>
      <c r="F156" s="22"/>
      <c r="G156" s="4" t="str">
        <f>"被治疗时回复生命提高"&amp;'skill.talent(结算)'!R170/100&amp;"%"</f>
        <v>被治疗时回复生命提高30%</v>
      </c>
      <c r="H156" s="4" t="str">
        <f>_xlfn.IFNA(INDEX(buff!$C:$C,MATCH(描述!B156,buff!$A:$A,0)),"")</f>
        <v>活气提升被治疗百分比</v>
      </c>
      <c r="I156" s="4" t="str">
        <f>_xlfn.IFNA(INDEX(buff!$C:$C,MATCH(描述!C156,buff!$A:$A,0)),"")</f>
        <v/>
      </c>
      <c r="J156" s="4" t="str">
        <f>_xlfn.IFNA(INDEX(buff!$C:$C,MATCH(描述!D156,buff!$A:$A,0)),"")</f>
        <v/>
      </c>
      <c r="K156" s="4" t="str">
        <f>_xlfn.IFNA(INDEX(buff!$C:$C,MATCH(描述!E156,buff!$A:$A,0)),"")</f>
        <v/>
      </c>
      <c r="L156" s="4" t="str">
        <f>_xlfn.IFNA(INDEX(buff!$C:$C,MATCH(描述!F156,buff!$A:$A,0)),"")</f>
        <v/>
      </c>
      <c r="M156" s="4">
        <f>_xlfn.IFNA(INDEX(buff!$O:$O,MATCH(B156,buff!$A:$A,0)),"")</f>
        <v>15990024</v>
      </c>
      <c r="N156" s="4" t="str">
        <f>_xlfn.IFNA(INDEX(buff!$O:$O,MATCH(C156,buff!$A:$A,0)),"")</f>
        <v/>
      </c>
      <c r="O156" s="4" t="str">
        <f>_xlfn.IFNA(INDEX(buff!$O:$O,MATCH(D156,buff!$A:$A,0)),"")</f>
        <v/>
      </c>
      <c r="P156" s="4" t="str">
        <f>_xlfn.IFNA(INDEX(buff!$O:$O,MATCH(E156,buff!$A:$A,0)),"")</f>
        <v/>
      </c>
      <c r="Q156" s="22"/>
      <c r="R156" s="22"/>
      <c r="S156" s="22"/>
      <c r="T156" s="22"/>
    </row>
    <row r="157" spans="1:20" x14ac:dyDescent="0.15">
      <c r="A157" s="4" t="s">
        <v>802</v>
      </c>
      <c r="B157" s="22">
        <v>13990025</v>
      </c>
      <c r="C157" s="22"/>
      <c r="D157" s="22"/>
      <c r="E157" s="22"/>
      <c r="F157" s="22"/>
      <c r="G157" s="4" t="str">
        <f>"对生灵英雄造成的伤害提高"&amp;'skill.talent(结算)'!R171/100&amp;"%"</f>
        <v>对生灵英雄造成的伤害提高1%</v>
      </c>
      <c r="H157" s="4" t="str">
        <f>_xlfn.IFNA(INDEX(buff!$C:$C,MATCH(描述!B157,buff!$A:$A,0)),"")</f>
        <v>破生对生灵伤害加成</v>
      </c>
      <c r="I157" s="4" t="str">
        <f>_xlfn.IFNA(INDEX(buff!$C:$C,MATCH(描述!C157,buff!$A:$A,0)),"")</f>
        <v/>
      </c>
      <c r="J157" s="4" t="str">
        <f>_xlfn.IFNA(INDEX(buff!$C:$C,MATCH(描述!D157,buff!$A:$A,0)),"")</f>
        <v/>
      </c>
      <c r="K157" s="4" t="str">
        <f>_xlfn.IFNA(INDEX(buff!$C:$C,MATCH(描述!E157,buff!$A:$A,0)),"")</f>
        <v/>
      </c>
      <c r="L157" s="4" t="str">
        <f>_xlfn.IFNA(INDEX(buff!$C:$C,MATCH(描述!F157,buff!$A:$A,0)),"")</f>
        <v/>
      </c>
      <c r="M157" s="4">
        <f>_xlfn.IFNA(INDEX(buff!$O:$O,MATCH(B157,buff!$A:$A,0)),"")</f>
        <v>16990001</v>
      </c>
      <c r="N157" s="4" t="str">
        <f>_xlfn.IFNA(INDEX(buff!$O:$O,MATCH(C157,buff!$A:$A,0)),"")</f>
        <v/>
      </c>
      <c r="O157" s="4" t="str">
        <f>_xlfn.IFNA(INDEX(buff!$O:$O,MATCH(D157,buff!$A:$A,0)),"")</f>
        <v/>
      </c>
      <c r="P157" s="4" t="str">
        <f>_xlfn.IFNA(INDEX(buff!$O:$O,MATCH(E157,buff!$A:$A,0)),"")</f>
        <v/>
      </c>
      <c r="Q157" s="22"/>
      <c r="R157" s="22"/>
      <c r="S157" s="22"/>
      <c r="T157" s="22"/>
    </row>
    <row r="158" spans="1:20" x14ac:dyDescent="0.15">
      <c r="A158" s="4" t="s">
        <v>803</v>
      </c>
      <c r="B158" s="22">
        <v>13990025</v>
      </c>
      <c r="C158" s="22"/>
      <c r="D158" s="22"/>
      <c r="E158" s="22"/>
      <c r="F158" s="22"/>
      <c r="G158" s="4" t="str">
        <f>"对生灵英雄造成的伤害提高"&amp;'skill.talent(结算)'!R172/100&amp;"%"</f>
        <v>对生灵英雄造成的伤害提高2%</v>
      </c>
      <c r="H158" s="4" t="str">
        <f>_xlfn.IFNA(INDEX(buff!$C:$C,MATCH(描述!B158,buff!$A:$A,0)),"")</f>
        <v>破生对生灵伤害加成</v>
      </c>
      <c r="I158" s="4" t="str">
        <f>_xlfn.IFNA(INDEX(buff!$C:$C,MATCH(描述!C158,buff!$A:$A,0)),"")</f>
        <v/>
      </c>
      <c r="J158" s="4" t="str">
        <f>_xlfn.IFNA(INDEX(buff!$C:$C,MATCH(描述!D158,buff!$A:$A,0)),"")</f>
        <v/>
      </c>
      <c r="K158" s="4" t="str">
        <f>_xlfn.IFNA(INDEX(buff!$C:$C,MATCH(描述!E158,buff!$A:$A,0)),"")</f>
        <v/>
      </c>
      <c r="L158" s="4" t="str">
        <f>_xlfn.IFNA(INDEX(buff!$C:$C,MATCH(描述!F158,buff!$A:$A,0)),"")</f>
        <v/>
      </c>
      <c r="M158" s="4">
        <f>_xlfn.IFNA(INDEX(buff!$O:$O,MATCH(B158,buff!$A:$A,0)),"")</f>
        <v>16990001</v>
      </c>
      <c r="N158" s="4" t="str">
        <f>_xlfn.IFNA(INDEX(buff!$O:$O,MATCH(C158,buff!$A:$A,0)),"")</f>
        <v/>
      </c>
      <c r="O158" s="4" t="str">
        <f>_xlfn.IFNA(INDEX(buff!$O:$O,MATCH(D158,buff!$A:$A,0)),"")</f>
        <v/>
      </c>
      <c r="P158" s="4" t="str">
        <f>_xlfn.IFNA(INDEX(buff!$O:$O,MATCH(E158,buff!$A:$A,0)),"")</f>
        <v/>
      </c>
      <c r="Q158" s="22"/>
      <c r="R158" s="22"/>
      <c r="S158" s="22"/>
      <c r="T158" s="22"/>
    </row>
    <row r="159" spans="1:20" x14ac:dyDescent="0.15">
      <c r="A159" s="4" t="s">
        <v>804</v>
      </c>
      <c r="B159" s="22">
        <v>13990025</v>
      </c>
      <c r="C159" s="22"/>
      <c r="D159" s="22"/>
      <c r="E159" s="22"/>
      <c r="F159" s="22"/>
      <c r="G159" s="4" t="str">
        <f>"对生灵英雄造成的伤害提高"&amp;'skill.talent(结算)'!R173/100&amp;"%"</f>
        <v>对生灵英雄造成的伤害提高4%</v>
      </c>
      <c r="H159" s="4" t="str">
        <f>_xlfn.IFNA(INDEX(buff!$C:$C,MATCH(描述!B159,buff!$A:$A,0)),"")</f>
        <v>破生对生灵伤害加成</v>
      </c>
      <c r="I159" s="4" t="str">
        <f>_xlfn.IFNA(INDEX(buff!$C:$C,MATCH(描述!C159,buff!$A:$A,0)),"")</f>
        <v/>
      </c>
      <c r="J159" s="4" t="str">
        <f>_xlfn.IFNA(INDEX(buff!$C:$C,MATCH(描述!D159,buff!$A:$A,0)),"")</f>
        <v/>
      </c>
      <c r="K159" s="4" t="str">
        <f>_xlfn.IFNA(INDEX(buff!$C:$C,MATCH(描述!E159,buff!$A:$A,0)),"")</f>
        <v/>
      </c>
      <c r="L159" s="4" t="str">
        <f>_xlfn.IFNA(INDEX(buff!$C:$C,MATCH(描述!F159,buff!$A:$A,0)),"")</f>
        <v/>
      </c>
      <c r="M159" s="4">
        <f>_xlfn.IFNA(INDEX(buff!$O:$O,MATCH(B159,buff!$A:$A,0)),"")</f>
        <v>16990001</v>
      </c>
      <c r="N159" s="4" t="str">
        <f>_xlfn.IFNA(INDEX(buff!$O:$O,MATCH(C159,buff!$A:$A,0)),"")</f>
        <v/>
      </c>
      <c r="O159" s="4" t="str">
        <f>_xlfn.IFNA(INDEX(buff!$O:$O,MATCH(D159,buff!$A:$A,0)),"")</f>
        <v/>
      </c>
      <c r="P159" s="4" t="str">
        <f>_xlfn.IFNA(INDEX(buff!$O:$O,MATCH(E159,buff!$A:$A,0)),"")</f>
        <v/>
      </c>
      <c r="Q159" s="22"/>
      <c r="R159" s="22"/>
      <c r="S159" s="22"/>
      <c r="T159" s="22"/>
    </row>
    <row r="160" spans="1:20" x14ac:dyDescent="0.15">
      <c r="A160" s="4" t="s">
        <v>805</v>
      </c>
      <c r="B160" s="22">
        <v>13990025</v>
      </c>
      <c r="C160" s="22"/>
      <c r="D160" s="22"/>
      <c r="E160" s="22"/>
      <c r="F160" s="22"/>
      <c r="G160" s="4" t="str">
        <f>"对生灵英雄造成的伤害提高"&amp;'skill.talent(结算)'!R174/100&amp;"%"</f>
        <v>对生灵英雄造成的伤害提高6%</v>
      </c>
      <c r="H160" s="4" t="str">
        <f>_xlfn.IFNA(INDEX(buff!$C:$C,MATCH(描述!B160,buff!$A:$A,0)),"")</f>
        <v>破生对生灵伤害加成</v>
      </c>
      <c r="I160" s="4" t="str">
        <f>_xlfn.IFNA(INDEX(buff!$C:$C,MATCH(描述!C160,buff!$A:$A,0)),"")</f>
        <v/>
      </c>
      <c r="J160" s="4" t="str">
        <f>_xlfn.IFNA(INDEX(buff!$C:$C,MATCH(描述!D160,buff!$A:$A,0)),"")</f>
        <v/>
      </c>
      <c r="K160" s="4" t="str">
        <f>_xlfn.IFNA(INDEX(buff!$C:$C,MATCH(描述!E160,buff!$A:$A,0)),"")</f>
        <v/>
      </c>
      <c r="L160" s="4" t="str">
        <f>_xlfn.IFNA(INDEX(buff!$C:$C,MATCH(描述!F160,buff!$A:$A,0)),"")</f>
        <v/>
      </c>
      <c r="M160" s="4">
        <f>_xlfn.IFNA(INDEX(buff!$O:$O,MATCH(B160,buff!$A:$A,0)),"")</f>
        <v>16990001</v>
      </c>
      <c r="N160" s="4" t="str">
        <f>_xlfn.IFNA(INDEX(buff!$O:$O,MATCH(C160,buff!$A:$A,0)),"")</f>
        <v/>
      </c>
      <c r="O160" s="4" t="str">
        <f>_xlfn.IFNA(INDEX(buff!$O:$O,MATCH(D160,buff!$A:$A,0)),"")</f>
        <v/>
      </c>
      <c r="P160" s="4" t="str">
        <f>_xlfn.IFNA(INDEX(buff!$O:$O,MATCH(E160,buff!$A:$A,0)),"")</f>
        <v/>
      </c>
      <c r="Q160" s="22"/>
      <c r="R160" s="22"/>
      <c r="S160" s="22"/>
      <c r="T160" s="22"/>
    </row>
    <row r="161" spans="1:20" x14ac:dyDescent="0.15">
      <c r="A161" s="4" t="s">
        <v>806</v>
      </c>
      <c r="B161" s="22">
        <v>13990025</v>
      </c>
      <c r="C161" s="22"/>
      <c r="D161" s="22"/>
      <c r="E161" s="22"/>
      <c r="F161" s="22"/>
      <c r="G161" s="4" t="str">
        <f>"对生灵英雄造成的伤害提高"&amp;'skill.talent(结算)'!R175/100&amp;"%"</f>
        <v>对生灵英雄造成的伤害提高8%</v>
      </c>
      <c r="H161" s="4" t="str">
        <f>_xlfn.IFNA(INDEX(buff!$C:$C,MATCH(描述!B161,buff!$A:$A,0)),"")</f>
        <v>破生对生灵伤害加成</v>
      </c>
      <c r="I161" s="4" t="str">
        <f>_xlfn.IFNA(INDEX(buff!$C:$C,MATCH(描述!C161,buff!$A:$A,0)),"")</f>
        <v/>
      </c>
      <c r="J161" s="4" t="str">
        <f>_xlfn.IFNA(INDEX(buff!$C:$C,MATCH(描述!D161,buff!$A:$A,0)),"")</f>
        <v/>
      </c>
      <c r="K161" s="4" t="str">
        <f>_xlfn.IFNA(INDEX(buff!$C:$C,MATCH(描述!E161,buff!$A:$A,0)),"")</f>
        <v/>
      </c>
      <c r="L161" s="4" t="str">
        <f>_xlfn.IFNA(INDEX(buff!$C:$C,MATCH(描述!F161,buff!$A:$A,0)),"")</f>
        <v/>
      </c>
      <c r="M161" s="4">
        <f>_xlfn.IFNA(INDEX(buff!$O:$O,MATCH(B161,buff!$A:$A,0)),"")</f>
        <v>16990001</v>
      </c>
      <c r="N161" s="4" t="str">
        <f>_xlfn.IFNA(INDEX(buff!$O:$O,MATCH(C161,buff!$A:$A,0)),"")</f>
        <v/>
      </c>
      <c r="O161" s="4" t="str">
        <f>_xlfn.IFNA(INDEX(buff!$O:$O,MATCH(D161,buff!$A:$A,0)),"")</f>
        <v/>
      </c>
      <c r="P161" s="4" t="str">
        <f>_xlfn.IFNA(INDEX(buff!$O:$O,MATCH(E161,buff!$A:$A,0)),"")</f>
        <v/>
      </c>
      <c r="Q161" s="22"/>
      <c r="R161" s="22"/>
      <c r="S161" s="22"/>
      <c r="T161" s="22"/>
    </row>
    <row r="162" spans="1:20" x14ac:dyDescent="0.15">
      <c r="A162" s="4" t="s">
        <v>807</v>
      </c>
      <c r="B162" s="22">
        <v>13990025</v>
      </c>
      <c r="C162" s="22"/>
      <c r="D162" s="22"/>
      <c r="E162" s="22"/>
      <c r="F162" s="22"/>
      <c r="G162" s="4" t="str">
        <f>"对生灵英雄造成的伤害提高"&amp;'skill.talent(结算)'!R176/100&amp;"%"</f>
        <v>对生灵英雄造成的伤害提高10%</v>
      </c>
      <c r="H162" s="4" t="str">
        <f>_xlfn.IFNA(INDEX(buff!$C:$C,MATCH(描述!B162,buff!$A:$A,0)),"")</f>
        <v>破生对生灵伤害加成</v>
      </c>
      <c r="I162" s="4" t="str">
        <f>_xlfn.IFNA(INDEX(buff!$C:$C,MATCH(描述!C162,buff!$A:$A,0)),"")</f>
        <v/>
      </c>
      <c r="J162" s="4" t="str">
        <f>_xlfn.IFNA(INDEX(buff!$C:$C,MATCH(描述!D162,buff!$A:$A,0)),"")</f>
        <v/>
      </c>
      <c r="K162" s="4" t="str">
        <f>_xlfn.IFNA(INDEX(buff!$C:$C,MATCH(描述!E162,buff!$A:$A,0)),"")</f>
        <v/>
      </c>
      <c r="L162" s="4" t="str">
        <f>_xlfn.IFNA(INDEX(buff!$C:$C,MATCH(描述!F162,buff!$A:$A,0)),"")</f>
        <v/>
      </c>
      <c r="M162" s="4">
        <f>_xlfn.IFNA(INDEX(buff!$O:$O,MATCH(B162,buff!$A:$A,0)),"")</f>
        <v>16990001</v>
      </c>
      <c r="N162" s="4" t="str">
        <f>_xlfn.IFNA(INDEX(buff!$O:$O,MATCH(C162,buff!$A:$A,0)),"")</f>
        <v/>
      </c>
      <c r="O162" s="4" t="str">
        <f>_xlfn.IFNA(INDEX(buff!$O:$O,MATCH(D162,buff!$A:$A,0)),"")</f>
        <v/>
      </c>
      <c r="P162" s="4" t="str">
        <f>_xlfn.IFNA(INDEX(buff!$O:$O,MATCH(E162,buff!$A:$A,0)),"")</f>
        <v/>
      </c>
      <c r="Q162" s="22"/>
      <c r="R162" s="22"/>
      <c r="S162" s="22"/>
      <c r="T162" s="22"/>
    </row>
    <row r="163" spans="1:20" x14ac:dyDescent="0.15">
      <c r="A163" s="4" t="s">
        <v>808</v>
      </c>
      <c r="B163" s="22">
        <v>13990025</v>
      </c>
      <c r="C163" s="22"/>
      <c r="D163" s="22"/>
      <c r="E163" s="22"/>
      <c r="F163" s="22"/>
      <c r="G163" s="4" t="str">
        <f>"对生灵英雄造成的伤害提高"&amp;'skill.talent(结算)'!R177/100&amp;"%"</f>
        <v>对生灵英雄造成的伤害提高12%</v>
      </c>
      <c r="H163" s="4" t="str">
        <f>_xlfn.IFNA(INDEX(buff!$C:$C,MATCH(描述!B163,buff!$A:$A,0)),"")</f>
        <v>破生对生灵伤害加成</v>
      </c>
      <c r="I163" s="4" t="str">
        <f>_xlfn.IFNA(INDEX(buff!$C:$C,MATCH(描述!C163,buff!$A:$A,0)),"")</f>
        <v/>
      </c>
      <c r="J163" s="4" t="str">
        <f>_xlfn.IFNA(INDEX(buff!$C:$C,MATCH(描述!D163,buff!$A:$A,0)),"")</f>
        <v/>
      </c>
      <c r="K163" s="4" t="str">
        <f>_xlfn.IFNA(INDEX(buff!$C:$C,MATCH(描述!E163,buff!$A:$A,0)),"")</f>
        <v/>
      </c>
      <c r="L163" s="4" t="str">
        <f>_xlfn.IFNA(INDEX(buff!$C:$C,MATCH(描述!F163,buff!$A:$A,0)),"")</f>
        <v/>
      </c>
      <c r="M163" s="4">
        <f>_xlfn.IFNA(INDEX(buff!$O:$O,MATCH(B163,buff!$A:$A,0)),"")</f>
        <v>16990001</v>
      </c>
      <c r="N163" s="4" t="str">
        <f>_xlfn.IFNA(INDEX(buff!$O:$O,MATCH(C163,buff!$A:$A,0)),"")</f>
        <v/>
      </c>
      <c r="O163" s="4" t="str">
        <f>_xlfn.IFNA(INDEX(buff!$O:$O,MATCH(D163,buff!$A:$A,0)),"")</f>
        <v/>
      </c>
      <c r="P163" s="4" t="str">
        <f>_xlfn.IFNA(INDEX(buff!$O:$O,MATCH(E163,buff!$A:$A,0)),"")</f>
        <v/>
      </c>
      <c r="Q163" s="22"/>
      <c r="R163" s="22"/>
      <c r="S163" s="22"/>
      <c r="T163" s="22"/>
    </row>
    <row r="164" spans="1:20" x14ac:dyDescent="0.15">
      <c r="A164" s="4" t="s">
        <v>774</v>
      </c>
      <c r="B164" s="22">
        <v>13990026</v>
      </c>
      <c r="C164" s="22"/>
      <c r="D164" s="22"/>
      <c r="E164" s="22"/>
      <c r="F164" s="22"/>
      <c r="G164" s="4" t="str">
        <f>"对兽灵英雄造成的伤害提高"&amp;'skill.talent(结算)'!R178/100&amp;"%"</f>
        <v>对兽灵英雄造成的伤害提高1%</v>
      </c>
      <c r="H164" s="4" t="str">
        <f>_xlfn.IFNA(INDEX(buff!$C:$C,MATCH(描述!B164,buff!$A:$A,0)),"")</f>
        <v>破兽对兽灵伤害加成</v>
      </c>
      <c r="I164" s="4" t="str">
        <f>_xlfn.IFNA(INDEX(buff!$C:$C,MATCH(描述!C164,buff!$A:$A,0)),"")</f>
        <v/>
      </c>
      <c r="J164" s="4" t="str">
        <f>_xlfn.IFNA(INDEX(buff!$C:$C,MATCH(描述!D164,buff!$A:$A,0)),"")</f>
        <v/>
      </c>
      <c r="K164" s="4" t="str">
        <f>_xlfn.IFNA(INDEX(buff!$C:$C,MATCH(描述!E164,buff!$A:$A,0)),"")</f>
        <v/>
      </c>
      <c r="L164" s="4" t="str">
        <f>_xlfn.IFNA(INDEX(buff!$C:$C,MATCH(描述!F164,buff!$A:$A,0)),"")</f>
        <v/>
      </c>
      <c r="M164" s="4">
        <f>_xlfn.IFNA(INDEX(buff!$O:$O,MATCH(B164,buff!$A:$A,0)),"")</f>
        <v>16990002</v>
      </c>
      <c r="N164" s="4" t="str">
        <f>_xlfn.IFNA(INDEX(buff!$O:$O,MATCH(C164,buff!$A:$A,0)),"")</f>
        <v/>
      </c>
      <c r="O164" s="4" t="str">
        <f>_xlfn.IFNA(INDEX(buff!$O:$O,MATCH(D164,buff!$A:$A,0)),"")</f>
        <v/>
      </c>
      <c r="P164" s="4" t="str">
        <f>_xlfn.IFNA(INDEX(buff!$O:$O,MATCH(E164,buff!$A:$A,0)),"")</f>
        <v/>
      </c>
      <c r="Q164" s="22"/>
      <c r="R164" s="22"/>
      <c r="S164" s="22"/>
      <c r="T164" s="22"/>
    </row>
    <row r="165" spans="1:20" x14ac:dyDescent="0.15">
      <c r="A165" s="4" t="s">
        <v>775</v>
      </c>
      <c r="B165" s="22">
        <v>13990026</v>
      </c>
      <c r="C165" s="22"/>
      <c r="D165" s="22"/>
      <c r="E165" s="22"/>
      <c r="F165" s="22"/>
      <c r="G165" s="4" t="str">
        <f>"对兽灵英雄造成的伤害提高"&amp;'skill.talent(结算)'!R179/100&amp;"%"</f>
        <v>对兽灵英雄造成的伤害提高2%</v>
      </c>
      <c r="H165" s="4" t="str">
        <f>_xlfn.IFNA(INDEX(buff!$C:$C,MATCH(描述!B165,buff!$A:$A,0)),"")</f>
        <v>破兽对兽灵伤害加成</v>
      </c>
      <c r="I165" s="4" t="str">
        <f>_xlfn.IFNA(INDEX(buff!$C:$C,MATCH(描述!C165,buff!$A:$A,0)),"")</f>
        <v/>
      </c>
      <c r="J165" s="4" t="str">
        <f>_xlfn.IFNA(INDEX(buff!$C:$C,MATCH(描述!D165,buff!$A:$A,0)),"")</f>
        <v/>
      </c>
      <c r="K165" s="4" t="str">
        <f>_xlfn.IFNA(INDEX(buff!$C:$C,MATCH(描述!E165,buff!$A:$A,0)),"")</f>
        <v/>
      </c>
      <c r="L165" s="4" t="str">
        <f>_xlfn.IFNA(INDEX(buff!$C:$C,MATCH(描述!F165,buff!$A:$A,0)),"")</f>
        <v/>
      </c>
      <c r="M165" s="4">
        <f>_xlfn.IFNA(INDEX(buff!$O:$O,MATCH(B165,buff!$A:$A,0)),"")</f>
        <v>16990002</v>
      </c>
      <c r="N165" s="4" t="str">
        <f>_xlfn.IFNA(INDEX(buff!$O:$O,MATCH(C165,buff!$A:$A,0)),"")</f>
        <v/>
      </c>
      <c r="O165" s="4" t="str">
        <f>_xlfn.IFNA(INDEX(buff!$O:$O,MATCH(D165,buff!$A:$A,0)),"")</f>
        <v/>
      </c>
      <c r="P165" s="4" t="str">
        <f>_xlfn.IFNA(INDEX(buff!$O:$O,MATCH(E165,buff!$A:$A,0)),"")</f>
        <v/>
      </c>
      <c r="Q165" s="22"/>
      <c r="R165" s="22"/>
      <c r="S165" s="22"/>
      <c r="T165" s="22"/>
    </row>
    <row r="166" spans="1:20" x14ac:dyDescent="0.15">
      <c r="A166" s="4" t="s">
        <v>776</v>
      </c>
      <c r="B166" s="22">
        <v>13990026</v>
      </c>
      <c r="C166" s="22"/>
      <c r="D166" s="22"/>
      <c r="E166" s="22"/>
      <c r="F166" s="22"/>
      <c r="G166" s="4" t="str">
        <f>"对兽灵英雄造成的伤害提高"&amp;'skill.talent(结算)'!R180/100&amp;"%"</f>
        <v>对兽灵英雄造成的伤害提高4%</v>
      </c>
      <c r="H166" s="4" t="str">
        <f>_xlfn.IFNA(INDEX(buff!$C:$C,MATCH(描述!B166,buff!$A:$A,0)),"")</f>
        <v>破兽对兽灵伤害加成</v>
      </c>
      <c r="I166" s="4" t="str">
        <f>_xlfn.IFNA(INDEX(buff!$C:$C,MATCH(描述!C166,buff!$A:$A,0)),"")</f>
        <v/>
      </c>
      <c r="J166" s="4" t="str">
        <f>_xlfn.IFNA(INDEX(buff!$C:$C,MATCH(描述!D166,buff!$A:$A,0)),"")</f>
        <v/>
      </c>
      <c r="K166" s="4" t="str">
        <f>_xlfn.IFNA(INDEX(buff!$C:$C,MATCH(描述!E166,buff!$A:$A,0)),"")</f>
        <v/>
      </c>
      <c r="L166" s="4" t="str">
        <f>_xlfn.IFNA(INDEX(buff!$C:$C,MATCH(描述!F166,buff!$A:$A,0)),"")</f>
        <v/>
      </c>
      <c r="M166" s="4">
        <f>_xlfn.IFNA(INDEX(buff!$O:$O,MATCH(B166,buff!$A:$A,0)),"")</f>
        <v>16990002</v>
      </c>
      <c r="N166" s="4" t="str">
        <f>_xlfn.IFNA(INDEX(buff!$O:$O,MATCH(C166,buff!$A:$A,0)),"")</f>
        <v/>
      </c>
      <c r="O166" s="4" t="str">
        <f>_xlfn.IFNA(INDEX(buff!$O:$O,MATCH(D166,buff!$A:$A,0)),"")</f>
        <v/>
      </c>
      <c r="P166" s="4" t="str">
        <f>_xlfn.IFNA(INDEX(buff!$O:$O,MATCH(E166,buff!$A:$A,0)),"")</f>
        <v/>
      </c>
      <c r="Q166" s="22"/>
      <c r="R166" s="22"/>
      <c r="S166" s="22"/>
      <c r="T166" s="22"/>
    </row>
    <row r="167" spans="1:20" x14ac:dyDescent="0.15">
      <c r="A167" s="4" t="s">
        <v>777</v>
      </c>
      <c r="B167" s="22">
        <v>13990026</v>
      </c>
      <c r="C167" s="22"/>
      <c r="D167" s="22"/>
      <c r="E167" s="22"/>
      <c r="F167" s="22"/>
      <c r="G167" s="4" t="str">
        <f>"对兽灵英雄造成的伤害提高"&amp;'skill.talent(结算)'!R181/100&amp;"%"</f>
        <v>对兽灵英雄造成的伤害提高6%</v>
      </c>
      <c r="H167" s="4" t="str">
        <f>_xlfn.IFNA(INDEX(buff!$C:$C,MATCH(描述!B167,buff!$A:$A,0)),"")</f>
        <v>破兽对兽灵伤害加成</v>
      </c>
      <c r="I167" s="4" t="str">
        <f>_xlfn.IFNA(INDEX(buff!$C:$C,MATCH(描述!C167,buff!$A:$A,0)),"")</f>
        <v/>
      </c>
      <c r="J167" s="4" t="str">
        <f>_xlfn.IFNA(INDEX(buff!$C:$C,MATCH(描述!D167,buff!$A:$A,0)),"")</f>
        <v/>
      </c>
      <c r="K167" s="4" t="str">
        <f>_xlfn.IFNA(INDEX(buff!$C:$C,MATCH(描述!E167,buff!$A:$A,0)),"")</f>
        <v/>
      </c>
      <c r="L167" s="4" t="str">
        <f>_xlfn.IFNA(INDEX(buff!$C:$C,MATCH(描述!F167,buff!$A:$A,0)),"")</f>
        <v/>
      </c>
      <c r="M167" s="4">
        <f>_xlfn.IFNA(INDEX(buff!$O:$O,MATCH(B167,buff!$A:$A,0)),"")</f>
        <v>16990002</v>
      </c>
      <c r="N167" s="4" t="str">
        <f>_xlfn.IFNA(INDEX(buff!$O:$O,MATCH(C167,buff!$A:$A,0)),"")</f>
        <v/>
      </c>
      <c r="O167" s="4" t="str">
        <f>_xlfn.IFNA(INDEX(buff!$O:$O,MATCH(D167,buff!$A:$A,0)),"")</f>
        <v/>
      </c>
      <c r="P167" s="4" t="str">
        <f>_xlfn.IFNA(INDEX(buff!$O:$O,MATCH(E167,buff!$A:$A,0)),"")</f>
        <v/>
      </c>
      <c r="Q167" s="22"/>
      <c r="R167" s="22"/>
      <c r="S167" s="22"/>
      <c r="T167" s="22"/>
    </row>
    <row r="168" spans="1:20" x14ac:dyDescent="0.15">
      <c r="A168" s="4" t="s">
        <v>778</v>
      </c>
      <c r="B168" s="22">
        <v>13990026</v>
      </c>
      <c r="C168" s="22"/>
      <c r="D168" s="22"/>
      <c r="E168" s="22"/>
      <c r="F168" s="22"/>
      <c r="G168" s="4" t="str">
        <f>"对兽灵英雄造成的伤害提高"&amp;'skill.talent(结算)'!R182/100&amp;"%"</f>
        <v>对兽灵英雄造成的伤害提高8%</v>
      </c>
      <c r="H168" s="4" t="str">
        <f>_xlfn.IFNA(INDEX(buff!$C:$C,MATCH(描述!B168,buff!$A:$A,0)),"")</f>
        <v>破兽对兽灵伤害加成</v>
      </c>
      <c r="I168" s="4" t="str">
        <f>_xlfn.IFNA(INDEX(buff!$C:$C,MATCH(描述!C168,buff!$A:$A,0)),"")</f>
        <v/>
      </c>
      <c r="J168" s="4" t="str">
        <f>_xlfn.IFNA(INDEX(buff!$C:$C,MATCH(描述!D168,buff!$A:$A,0)),"")</f>
        <v/>
      </c>
      <c r="K168" s="4" t="str">
        <f>_xlfn.IFNA(INDEX(buff!$C:$C,MATCH(描述!E168,buff!$A:$A,0)),"")</f>
        <v/>
      </c>
      <c r="L168" s="4" t="str">
        <f>_xlfn.IFNA(INDEX(buff!$C:$C,MATCH(描述!F168,buff!$A:$A,0)),"")</f>
        <v/>
      </c>
      <c r="M168" s="4">
        <f>_xlfn.IFNA(INDEX(buff!$O:$O,MATCH(B168,buff!$A:$A,0)),"")</f>
        <v>16990002</v>
      </c>
      <c r="N168" s="4" t="str">
        <f>_xlfn.IFNA(INDEX(buff!$O:$O,MATCH(C168,buff!$A:$A,0)),"")</f>
        <v/>
      </c>
      <c r="O168" s="4" t="str">
        <f>_xlfn.IFNA(INDEX(buff!$O:$O,MATCH(D168,buff!$A:$A,0)),"")</f>
        <v/>
      </c>
      <c r="P168" s="4" t="str">
        <f>_xlfn.IFNA(INDEX(buff!$O:$O,MATCH(E168,buff!$A:$A,0)),"")</f>
        <v/>
      </c>
      <c r="Q168" s="22"/>
      <c r="R168" s="22"/>
      <c r="S168" s="22"/>
      <c r="T168" s="22"/>
    </row>
    <row r="169" spans="1:20" x14ac:dyDescent="0.15">
      <c r="A169" s="4" t="s">
        <v>779</v>
      </c>
      <c r="B169" s="22">
        <v>13990026</v>
      </c>
      <c r="C169" s="22"/>
      <c r="D169" s="22"/>
      <c r="E169" s="22"/>
      <c r="F169" s="22"/>
      <c r="G169" s="4" t="str">
        <f>"对兽灵英雄造成的伤害提高"&amp;'skill.talent(结算)'!R183/100&amp;"%"</f>
        <v>对兽灵英雄造成的伤害提高10%</v>
      </c>
      <c r="H169" s="4" t="str">
        <f>_xlfn.IFNA(INDEX(buff!$C:$C,MATCH(描述!B169,buff!$A:$A,0)),"")</f>
        <v>破兽对兽灵伤害加成</v>
      </c>
      <c r="I169" s="4" t="str">
        <f>_xlfn.IFNA(INDEX(buff!$C:$C,MATCH(描述!C169,buff!$A:$A,0)),"")</f>
        <v/>
      </c>
      <c r="J169" s="4" t="str">
        <f>_xlfn.IFNA(INDEX(buff!$C:$C,MATCH(描述!D169,buff!$A:$A,0)),"")</f>
        <v/>
      </c>
      <c r="K169" s="4" t="str">
        <f>_xlfn.IFNA(INDEX(buff!$C:$C,MATCH(描述!E169,buff!$A:$A,0)),"")</f>
        <v/>
      </c>
      <c r="L169" s="4" t="str">
        <f>_xlfn.IFNA(INDEX(buff!$C:$C,MATCH(描述!F169,buff!$A:$A,0)),"")</f>
        <v/>
      </c>
      <c r="M169" s="4">
        <f>_xlfn.IFNA(INDEX(buff!$O:$O,MATCH(B169,buff!$A:$A,0)),"")</f>
        <v>16990002</v>
      </c>
      <c r="N169" s="4" t="str">
        <f>_xlfn.IFNA(INDEX(buff!$O:$O,MATCH(C169,buff!$A:$A,0)),"")</f>
        <v/>
      </c>
      <c r="O169" s="4" t="str">
        <f>_xlfn.IFNA(INDEX(buff!$O:$O,MATCH(D169,buff!$A:$A,0)),"")</f>
        <v/>
      </c>
      <c r="P169" s="4" t="str">
        <f>_xlfn.IFNA(INDEX(buff!$O:$O,MATCH(E169,buff!$A:$A,0)),"")</f>
        <v/>
      </c>
      <c r="Q169" s="22"/>
      <c r="R169" s="22"/>
      <c r="S169" s="22"/>
      <c r="T169" s="22"/>
    </row>
    <row r="170" spans="1:20" x14ac:dyDescent="0.15">
      <c r="A170" s="4" t="s">
        <v>780</v>
      </c>
      <c r="B170" s="22">
        <v>13990026</v>
      </c>
      <c r="C170" s="22"/>
      <c r="D170" s="22"/>
      <c r="E170" s="22"/>
      <c r="F170" s="22"/>
      <c r="G170" s="4" t="str">
        <f>"对兽灵英雄造成的伤害提高"&amp;'skill.talent(结算)'!R184/100&amp;"%"</f>
        <v>对兽灵英雄造成的伤害提高12%</v>
      </c>
      <c r="H170" s="4" t="str">
        <f>_xlfn.IFNA(INDEX(buff!$C:$C,MATCH(描述!B170,buff!$A:$A,0)),"")</f>
        <v>破兽对兽灵伤害加成</v>
      </c>
      <c r="I170" s="4" t="str">
        <f>_xlfn.IFNA(INDEX(buff!$C:$C,MATCH(描述!C170,buff!$A:$A,0)),"")</f>
        <v/>
      </c>
      <c r="J170" s="4" t="str">
        <f>_xlfn.IFNA(INDEX(buff!$C:$C,MATCH(描述!D170,buff!$A:$A,0)),"")</f>
        <v/>
      </c>
      <c r="K170" s="4" t="str">
        <f>_xlfn.IFNA(INDEX(buff!$C:$C,MATCH(描述!E170,buff!$A:$A,0)),"")</f>
        <v/>
      </c>
      <c r="L170" s="4" t="str">
        <f>_xlfn.IFNA(INDEX(buff!$C:$C,MATCH(描述!F170,buff!$A:$A,0)),"")</f>
        <v/>
      </c>
      <c r="M170" s="4">
        <f>_xlfn.IFNA(INDEX(buff!$O:$O,MATCH(B170,buff!$A:$A,0)),"")</f>
        <v>16990002</v>
      </c>
      <c r="N170" s="4" t="str">
        <f>_xlfn.IFNA(INDEX(buff!$O:$O,MATCH(C170,buff!$A:$A,0)),"")</f>
        <v/>
      </c>
      <c r="O170" s="4" t="str">
        <f>_xlfn.IFNA(INDEX(buff!$O:$O,MATCH(D170,buff!$A:$A,0)),"")</f>
        <v/>
      </c>
      <c r="P170" s="4" t="str">
        <f>_xlfn.IFNA(INDEX(buff!$O:$O,MATCH(E170,buff!$A:$A,0)),"")</f>
        <v/>
      </c>
      <c r="Q170" s="22"/>
      <c r="R170" s="22"/>
      <c r="S170" s="22"/>
      <c r="T170" s="22"/>
    </row>
    <row r="171" spans="1:20" x14ac:dyDescent="0.15">
      <c r="A171" s="4" t="s">
        <v>767</v>
      </c>
      <c r="B171" s="22">
        <v>13990027</v>
      </c>
      <c r="C171" s="22"/>
      <c r="D171" s="22"/>
      <c r="E171" s="22"/>
      <c r="F171" s="22"/>
      <c r="G171" s="4" t="str">
        <f>"对神灵英雄造成的伤害提高"&amp;'skill.talent(结算)'!R185/100&amp;"%"</f>
        <v>对神灵英雄造成的伤害提高1%</v>
      </c>
      <c r="H171" s="4" t="str">
        <f>_xlfn.IFNA(INDEX(buff!$C:$C,MATCH(描述!B171,buff!$A:$A,0)),"")</f>
        <v>破神对神灵伤害加成</v>
      </c>
      <c r="I171" s="4" t="str">
        <f>_xlfn.IFNA(INDEX(buff!$C:$C,MATCH(描述!C171,buff!$A:$A,0)),"")</f>
        <v/>
      </c>
      <c r="J171" s="4" t="str">
        <f>_xlfn.IFNA(INDEX(buff!$C:$C,MATCH(描述!D171,buff!$A:$A,0)),"")</f>
        <v/>
      </c>
      <c r="K171" s="4" t="str">
        <f>_xlfn.IFNA(INDEX(buff!$C:$C,MATCH(描述!E171,buff!$A:$A,0)),"")</f>
        <v/>
      </c>
      <c r="L171" s="4" t="str">
        <f>_xlfn.IFNA(INDEX(buff!$C:$C,MATCH(描述!F171,buff!$A:$A,0)),"")</f>
        <v/>
      </c>
      <c r="M171" s="4">
        <f>_xlfn.IFNA(INDEX(buff!$O:$O,MATCH(B171,buff!$A:$A,0)),"")</f>
        <v>16990003</v>
      </c>
      <c r="N171" s="4" t="str">
        <f>_xlfn.IFNA(INDEX(buff!$O:$O,MATCH(C171,buff!$A:$A,0)),"")</f>
        <v/>
      </c>
      <c r="O171" s="4" t="str">
        <f>_xlfn.IFNA(INDEX(buff!$O:$O,MATCH(D171,buff!$A:$A,0)),"")</f>
        <v/>
      </c>
      <c r="P171" s="4" t="str">
        <f>_xlfn.IFNA(INDEX(buff!$O:$O,MATCH(E171,buff!$A:$A,0)),"")</f>
        <v/>
      </c>
      <c r="Q171" s="22"/>
      <c r="R171" s="22"/>
      <c r="S171" s="22"/>
      <c r="T171" s="22"/>
    </row>
    <row r="172" spans="1:20" x14ac:dyDescent="0.15">
      <c r="A172" s="4" t="s">
        <v>768</v>
      </c>
      <c r="B172" s="22">
        <v>13990027</v>
      </c>
      <c r="C172" s="22"/>
      <c r="D172" s="22"/>
      <c r="E172" s="22"/>
      <c r="F172" s="22"/>
      <c r="G172" s="4" t="str">
        <f>"对神灵英雄造成的伤害提高"&amp;'skill.talent(结算)'!R186/100&amp;"%"</f>
        <v>对神灵英雄造成的伤害提高2%</v>
      </c>
      <c r="H172" s="4" t="str">
        <f>_xlfn.IFNA(INDEX(buff!$C:$C,MATCH(描述!B172,buff!$A:$A,0)),"")</f>
        <v>破神对神灵伤害加成</v>
      </c>
      <c r="I172" s="4" t="str">
        <f>_xlfn.IFNA(INDEX(buff!$C:$C,MATCH(描述!C172,buff!$A:$A,0)),"")</f>
        <v/>
      </c>
      <c r="J172" s="4" t="str">
        <f>_xlfn.IFNA(INDEX(buff!$C:$C,MATCH(描述!D172,buff!$A:$A,0)),"")</f>
        <v/>
      </c>
      <c r="K172" s="4" t="str">
        <f>_xlfn.IFNA(INDEX(buff!$C:$C,MATCH(描述!E172,buff!$A:$A,0)),"")</f>
        <v/>
      </c>
      <c r="L172" s="4" t="str">
        <f>_xlfn.IFNA(INDEX(buff!$C:$C,MATCH(描述!F172,buff!$A:$A,0)),"")</f>
        <v/>
      </c>
      <c r="M172" s="4">
        <f>_xlfn.IFNA(INDEX(buff!$O:$O,MATCH(B172,buff!$A:$A,0)),"")</f>
        <v>16990003</v>
      </c>
      <c r="N172" s="4" t="str">
        <f>_xlfn.IFNA(INDEX(buff!$O:$O,MATCH(C172,buff!$A:$A,0)),"")</f>
        <v/>
      </c>
      <c r="O172" s="4" t="str">
        <f>_xlfn.IFNA(INDEX(buff!$O:$O,MATCH(D172,buff!$A:$A,0)),"")</f>
        <v/>
      </c>
      <c r="P172" s="4" t="str">
        <f>_xlfn.IFNA(INDEX(buff!$O:$O,MATCH(E172,buff!$A:$A,0)),"")</f>
        <v/>
      </c>
      <c r="Q172" s="22"/>
      <c r="R172" s="22"/>
      <c r="S172" s="22"/>
      <c r="T172" s="22"/>
    </row>
    <row r="173" spans="1:20" x14ac:dyDescent="0.15">
      <c r="A173" s="4" t="s">
        <v>769</v>
      </c>
      <c r="B173" s="22">
        <v>13990027</v>
      </c>
      <c r="C173" s="22"/>
      <c r="D173" s="22"/>
      <c r="E173" s="22"/>
      <c r="F173" s="22"/>
      <c r="G173" s="4" t="str">
        <f>"对神灵英雄造成的伤害提高"&amp;'skill.talent(结算)'!R187/100&amp;"%"</f>
        <v>对神灵英雄造成的伤害提高4%</v>
      </c>
      <c r="H173" s="4" t="str">
        <f>_xlfn.IFNA(INDEX(buff!$C:$C,MATCH(描述!B173,buff!$A:$A,0)),"")</f>
        <v>破神对神灵伤害加成</v>
      </c>
      <c r="I173" s="4" t="str">
        <f>_xlfn.IFNA(INDEX(buff!$C:$C,MATCH(描述!C173,buff!$A:$A,0)),"")</f>
        <v/>
      </c>
      <c r="J173" s="4" t="str">
        <f>_xlfn.IFNA(INDEX(buff!$C:$C,MATCH(描述!D173,buff!$A:$A,0)),"")</f>
        <v/>
      </c>
      <c r="K173" s="4" t="str">
        <f>_xlfn.IFNA(INDEX(buff!$C:$C,MATCH(描述!E173,buff!$A:$A,0)),"")</f>
        <v/>
      </c>
      <c r="L173" s="4" t="str">
        <f>_xlfn.IFNA(INDEX(buff!$C:$C,MATCH(描述!F173,buff!$A:$A,0)),"")</f>
        <v/>
      </c>
      <c r="M173" s="4">
        <f>_xlfn.IFNA(INDEX(buff!$O:$O,MATCH(B173,buff!$A:$A,0)),"")</f>
        <v>16990003</v>
      </c>
      <c r="N173" s="4" t="str">
        <f>_xlfn.IFNA(INDEX(buff!$O:$O,MATCH(C173,buff!$A:$A,0)),"")</f>
        <v/>
      </c>
      <c r="O173" s="4" t="str">
        <f>_xlfn.IFNA(INDEX(buff!$O:$O,MATCH(D173,buff!$A:$A,0)),"")</f>
        <v/>
      </c>
      <c r="P173" s="4" t="str">
        <f>_xlfn.IFNA(INDEX(buff!$O:$O,MATCH(E173,buff!$A:$A,0)),"")</f>
        <v/>
      </c>
      <c r="Q173" s="22"/>
      <c r="R173" s="22"/>
      <c r="S173" s="22"/>
      <c r="T173" s="22"/>
    </row>
    <row r="174" spans="1:20" x14ac:dyDescent="0.15">
      <c r="A174" s="4" t="s">
        <v>770</v>
      </c>
      <c r="B174" s="22">
        <v>13990027</v>
      </c>
      <c r="C174" s="22"/>
      <c r="D174" s="22"/>
      <c r="E174" s="22"/>
      <c r="F174" s="22"/>
      <c r="G174" s="4" t="str">
        <f>"对神灵英雄造成的伤害提高"&amp;'skill.talent(结算)'!R188/100&amp;"%"</f>
        <v>对神灵英雄造成的伤害提高6%</v>
      </c>
      <c r="H174" s="4" t="str">
        <f>_xlfn.IFNA(INDEX(buff!$C:$C,MATCH(描述!B174,buff!$A:$A,0)),"")</f>
        <v>破神对神灵伤害加成</v>
      </c>
      <c r="I174" s="4" t="str">
        <f>_xlfn.IFNA(INDEX(buff!$C:$C,MATCH(描述!C174,buff!$A:$A,0)),"")</f>
        <v/>
      </c>
      <c r="J174" s="4" t="str">
        <f>_xlfn.IFNA(INDEX(buff!$C:$C,MATCH(描述!D174,buff!$A:$A,0)),"")</f>
        <v/>
      </c>
      <c r="K174" s="4" t="str">
        <f>_xlfn.IFNA(INDEX(buff!$C:$C,MATCH(描述!E174,buff!$A:$A,0)),"")</f>
        <v/>
      </c>
      <c r="L174" s="4" t="str">
        <f>_xlfn.IFNA(INDEX(buff!$C:$C,MATCH(描述!F174,buff!$A:$A,0)),"")</f>
        <v/>
      </c>
      <c r="M174" s="4">
        <f>_xlfn.IFNA(INDEX(buff!$O:$O,MATCH(B174,buff!$A:$A,0)),"")</f>
        <v>16990003</v>
      </c>
      <c r="N174" s="4" t="str">
        <f>_xlfn.IFNA(INDEX(buff!$O:$O,MATCH(C174,buff!$A:$A,0)),"")</f>
        <v/>
      </c>
      <c r="O174" s="4" t="str">
        <f>_xlfn.IFNA(INDEX(buff!$O:$O,MATCH(D174,buff!$A:$A,0)),"")</f>
        <v/>
      </c>
      <c r="P174" s="4" t="str">
        <f>_xlfn.IFNA(INDEX(buff!$O:$O,MATCH(E174,buff!$A:$A,0)),"")</f>
        <v/>
      </c>
      <c r="Q174" s="22"/>
      <c r="R174" s="22"/>
      <c r="S174" s="22"/>
      <c r="T174" s="22"/>
    </row>
    <row r="175" spans="1:20" x14ac:dyDescent="0.15">
      <c r="A175" s="4" t="s">
        <v>771</v>
      </c>
      <c r="B175" s="22">
        <v>13990027</v>
      </c>
      <c r="C175" s="22"/>
      <c r="D175" s="22"/>
      <c r="E175" s="22"/>
      <c r="F175" s="22"/>
      <c r="G175" s="4" t="str">
        <f>"对神灵英雄造成的伤害提高"&amp;'skill.talent(结算)'!R189/100&amp;"%"</f>
        <v>对神灵英雄造成的伤害提高8%</v>
      </c>
      <c r="H175" s="4" t="str">
        <f>_xlfn.IFNA(INDEX(buff!$C:$C,MATCH(描述!B175,buff!$A:$A,0)),"")</f>
        <v>破神对神灵伤害加成</v>
      </c>
      <c r="I175" s="4" t="str">
        <f>_xlfn.IFNA(INDEX(buff!$C:$C,MATCH(描述!C175,buff!$A:$A,0)),"")</f>
        <v/>
      </c>
      <c r="J175" s="4" t="str">
        <f>_xlfn.IFNA(INDEX(buff!$C:$C,MATCH(描述!D175,buff!$A:$A,0)),"")</f>
        <v/>
      </c>
      <c r="K175" s="4" t="str">
        <f>_xlfn.IFNA(INDEX(buff!$C:$C,MATCH(描述!E175,buff!$A:$A,0)),"")</f>
        <v/>
      </c>
      <c r="L175" s="4" t="str">
        <f>_xlfn.IFNA(INDEX(buff!$C:$C,MATCH(描述!F175,buff!$A:$A,0)),"")</f>
        <v/>
      </c>
      <c r="M175" s="4">
        <f>_xlfn.IFNA(INDEX(buff!$O:$O,MATCH(B175,buff!$A:$A,0)),"")</f>
        <v>16990003</v>
      </c>
      <c r="N175" s="4" t="str">
        <f>_xlfn.IFNA(INDEX(buff!$O:$O,MATCH(C175,buff!$A:$A,0)),"")</f>
        <v/>
      </c>
      <c r="O175" s="4" t="str">
        <f>_xlfn.IFNA(INDEX(buff!$O:$O,MATCH(D175,buff!$A:$A,0)),"")</f>
        <v/>
      </c>
      <c r="P175" s="4" t="str">
        <f>_xlfn.IFNA(INDEX(buff!$O:$O,MATCH(E175,buff!$A:$A,0)),"")</f>
        <v/>
      </c>
      <c r="Q175" s="22"/>
      <c r="R175" s="22"/>
      <c r="S175" s="22"/>
      <c r="T175" s="22"/>
    </row>
    <row r="176" spans="1:20" x14ac:dyDescent="0.15">
      <c r="A176" s="4" t="s">
        <v>772</v>
      </c>
      <c r="B176" s="22">
        <v>13990027</v>
      </c>
      <c r="C176" s="22"/>
      <c r="D176" s="22"/>
      <c r="E176" s="22"/>
      <c r="F176" s="22"/>
      <c r="G176" s="4" t="str">
        <f>"对神灵英雄造成的伤害提高"&amp;'skill.talent(结算)'!R190/100&amp;"%"</f>
        <v>对神灵英雄造成的伤害提高10%</v>
      </c>
      <c r="H176" s="4" t="str">
        <f>_xlfn.IFNA(INDEX(buff!$C:$C,MATCH(描述!B176,buff!$A:$A,0)),"")</f>
        <v>破神对神灵伤害加成</v>
      </c>
      <c r="I176" s="4" t="str">
        <f>_xlfn.IFNA(INDEX(buff!$C:$C,MATCH(描述!C176,buff!$A:$A,0)),"")</f>
        <v/>
      </c>
      <c r="J176" s="4" t="str">
        <f>_xlfn.IFNA(INDEX(buff!$C:$C,MATCH(描述!D176,buff!$A:$A,0)),"")</f>
        <v/>
      </c>
      <c r="K176" s="4" t="str">
        <f>_xlfn.IFNA(INDEX(buff!$C:$C,MATCH(描述!E176,buff!$A:$A,0)),"")</f>
        <v/>
      </c>
      <c r="L176" s="4" t="str">
        <f>_xlfn.IFNA(INDEX(buff!$C:$C,MATCH(描述!F176,buff!$A:$A,0)),"")</f>
        <v/>
      </c>
      <c r="M176" s="4">
        <f>_xlfn.IFNA(INDEX(buff!$O:$O,MATCH(B176,buff!$A:$A,0)),"")</f>
        <v>16990003</v>
      </c>
      <c r="N176" s="4" t="str">
        <f>_xlfn.IFNA(INDEX(buff!$O:$O,MATCH(C176,buff!$A:$A,0)),"")</f>
        <v/>
      </c>
      <c r="O176" s="4" t="str">
        <f>_xlfn.IFNA(INDEX(buff!$O:$O,MATCH(D176,buff!$A:$A,0)),"")</f>
        <v/>
      </c>
      <c r="P176" s="4" t="str">
        <f>_xlfn.IFNA(INDEX(buff!$O:$O,MATCH(E176,buff!$A:$A,0)),"")</f>
        <v/>
      </c>
      <c r="Q176" s="22"/>
      <c r="R176" s="22"/>
      <c r="S176" s="22"/>
      <c r="T176" s="22"/>
    </row>
    <row r="177" spans="1:20" x14ac:dyDescent="0.15">
      <c r="A177" s="4" t="s">
        <v>773</v>
      </c>
      <c r="B177" s="22">
        <v>13990027</v>
      </c>
      <c r="C177" s="22"/>
      <c r="D177" s="22"/>
      <c r="E177" s="22"/>
      <c r="F177" s="22"/>
      <c r="G177" s="4" t="str">
        <f>"对神灵英雄造成的伤害提高"&amp;'skill.talent(结算)'!R191/100&amp;"%"</f>
        <v>对神灵英雄造成的伤害提高12%</v>
      </c>
      <c r="H177" s="4" t="str">
        <f>_xlfn.IFNA(INDEX(buff!$C:$C,MATCH(描述!B177,buff!$A:$A,0)),"")</f>
        <v>破神对神灵伤害加成</v>
      </c>
      <c r="I177" s="4" t="str">
        <f>_xlfn.IFNA(INDEX(buff!$C:$C,MATCH(描述!C177,buff!$A:$A,0)),"")</f>
        <v/>
      </c>
      <c r="J177" s="4" t="str">
        <f>_xlfn.IFNA(INDEX(buff!$C:$C,MATCH(描述!D177,buff!$A:$A,0)),"")</f>
        <v/>
      </c>
      <c r="K177" s="4" t="str">
        <f>_xlfn.IFNA(INDEX(buff!$C:$C,MATCH(描述!E177,buff!$A:$A,0)),"")</f>
        <v/>
      </c>
      <c r="L177" s="4" t="str">
        <f>_xlfn.IFNA(INDEX(buff!$C:$C,MATCH(描述!F177,buff!$A:$A,0)),"")</f>
        <v/>
      </c>
      <c r="M177" s="4">
        <f>_xlfn.IFNA(INDEX(buff!$O:$O,MATCH(B177,buff!$A:$A,0)),"")</f>
        <v>16990003</v>
      </c>
      <c r="N177" s="4" t="str">
        <f>_xlfn.IFNA(INDEX(buff!$O:$O,MATCH(C177,buff!$A:$A,0)),"")</f>
        <v/>
      </c>
      <c r="O177" s="4" t="str">
        <f>_xlfn.IFNA(INDEX(buff!$O:$O,MATCH(D177,buff!$A:$A,0)),"")</f>
        <v/>
      </c>
      <c r="P177" s="4" t="str">
        <f>_xlfn.IFNA(INDEX(buff!$O:$O,MATCH(E177,buff!$A:$A,0)),"")</f>
        <v/>
      </c>
      <c r="Q177" s="22"/>
      <c r="R177" s="22"/>
      <c r="S177" s="22"/>
      <c r="T177" s="22"/>
    </row>
    <row r="178" spans="1:20" x14ac:dyDescent="0.15">
      <c r="A178" s="4" t="s">
        <v>830</v>
      </c>
      <c r="B178" s="22">
        <v>13990028</v>
      </c>
      <c r="C178" s="22"/>
      <c r="D178" s="22"/>
      <c r="E178" s="22"/>
      <c r="F178" s="22"/>
      <c r="G178" s="4" t="str">
        <f>"对魔灵英雄造成的伤害提高"&amp;'skill.talent(结算)'!R192/100&amp;"%"</f>
        <v>对魔灵英雄造成的伤害提高1%</v>
      </c>
      <c r="H178" s="4" t="str">
        <f>_xlfn.IFNA(INDEX(buff!$C:$C,MATCH(描述!B178,buff!$A:$A,0)),"")</f>
        <v>破魔对魔灵伤害加成</v>
      </c>
      <c r="I178" s="4" t="str">
        <f>_xlfn.IFNA(INDEX(buff!$C:$C,MATCH(描述!C178,buff!$A:$A,0)),"")</f>
        <v/>
      </c>
      <c r="J178" s="4" t="str">
        <f>_xlfn.IFNA(INDEX(buff!$C:$C,MATCH(描述!D178,buff!$A:$A,0)),"")</f>
        <v/>
      </c>
      <c r="K178" s="4" t="str">
        <f>_xlfn.IFNA(INDEX(buff!$C:$C,MATCH(描述!E178,buff!$A:$A,0)),"")</f>
        <v/>
      </c>
      <c r="L178" s="4" t="str">
        <f>_xlfn.IFNA(INDEX(buff!$C:$C,MATCH(描述!F178,buff!$A:$A,0)),"")</f>
        <v/>
      </c>
      <c r="M178" s="4">
        <f>_xlfn.IFNA(INDEX(buff!$O:$O,MATCH(B178,buff!$A:$A,0)),"")</f>
        <v>16990004</v>
      </c>
      <c r="N178" s="4" t="str">
        <f>_xlfn.IFNA(INDEX(buff!$O:$O,MATCH(C178,buff!$A:$A,0)),"")</f>
        <v/>
      </c>
      <c r="O178" s="4" t="str">
        <f>_xlfn.IFNA(INDEX(buff!$O:$O,MATCH(D178,buff!$A:$A,0)),"")</f>
        <v/>
      </c>
      <c r="P178" s="4" t="str">
        <f>_xlfn.IFNA(INDEX(buff!$O:$O,MATCH(E178,buff!$A:$A,0)),"")</f>
        <v/>
      </c>
      <c r="Q178" s="22"/>
      <c r="R178" s="22"/>
      <c r="S178" s="22"/>
      <c r="T178" s="22"/>
    </row>
    <row r="179" spans="1:20" x14ac:dyDescent="0.15">
      <c r="A179" s="4" t="s">
        <v>831</v>
      </c>
      <c r="B179" s="22">
        <v>13990028</v>
      </c>
      <c r="C179" s="22"/>
      <c r="D179" s="22"/>
      <c r="E179" s="22"/>
      <c r="F179" s="22"/>
      <c r="G179" s="4" t="str">
        <f>"对魔灵英雄造成的伤害提高"&amp;'skill.talent(结算)'!R193/100&amp;"%"</f>
        <v>对魔灵英雄造成的伤害提高2%</v>
      </c>
      <c r="H179" s="4" t="str">
        <f>_xlfn.IFNA(INDEX(buff!$C:$C,MATCH(描述!B179,buff!$A:$A,0)),"")</f>
        <v>破魔对魔灵伤害加成</v>
      </c>
      <c r="I179" s="4" t="str">
        <f>_xlfn.IFNA(INDEX(buff!$C:$C,MATCH(描述!C179,buff!$A:$A,0)),"")</f>
        <v/>
      </c>
      <c r="J179" s="4" t="str">
        <f>_xlfn.IFNA(INDEX(buff!$C:$C,MATCH(描述!D179,buff!$A:$A,0)),"")</f>
        <v/>
      </c>
      <c r="K179" s="4" t="str">
        <f>_xlfn.IFNA(INDEX(buff!$C:$C,MATCH(描述!E179,buff!$A:$A,0)),"")</f>
        <v/>
      </c>
      <c r="L179" s="4" t="str">
        <f>_xlfn.IFNA(INDEX(buff!$C:$C,MATCH(描述!F179,buff!$A:$A,0)),"")</f>
        <v/>
      </c>
      <c r="M179" s="4">
        <f>_xlfn.IFNA(INDEX(buff!$O:$O,MATCH(B179,buff!$A:$A,0)),"")</f>
        <v>16990004</v>
      </c>
      <c r="N179" s="4" t="str">
        <f>_xlfn.IFNA(INDEX(buff!$O:$O,MATCH(C179,buff!$A:$A,0)),"")</f>
        <v/>
      </c>
      <c r="O179" s="4" t="str">
        <f>_xlfn.IFNA(INDEX(buff!$O:$O,MATCH(D179,buff!$A:$A,0)),"")</f>
        <v/>
      </c>
      <c r="P179" s="4" t="str">
        <f>_xlfn.IFNA(INDEX(buff!$O:$O,MATCH(E179,buff!$A:$A,0)),"")</f>
        <v/>
      </c>
      <c r="Q179" s="22"/>
      <c r="R179" s="22"/>
      <c r="S179" s="22"/>
      <c r="T179" s="22"/>
    </row>
    <row r="180" spans="1:20" x14ac:dyDescent="0.15">
      <c r="A180" s="4" t="s">
        <v>832</v>
      </c>
      <c r="B180" s="22">
        <v>13990028</v>
      </c>
      <c r="C180" s="22"/>
      <c r="D180" s="22"/>
      <c r="E180" s="22"/>
      <c r="F180" s="22"/>
      <c r="G180" s="4" t="str">
        <f>"对魔灵英雄造成的伤害提高"&amp;'skill.talent(结算)'!R194/100&amp;"%"</f>
        <v>对魔灵英雄造成的伤害提高4%</v>
      </c>
      <c r="H180" s="4" t="str">
        <f>_xlfn.IFNA(INDEX(buff!$C:$C,MATCH(描述!B180,buff!$A:$A,0)),"")</f>
        <v>破魔对魔灵伤害加成</v>
      </c>
      <c r="I180" s="4" t="str">
        <f>_xlfn.IFNA(INDEX(buff!$C:$C,MATCH(描述!C180,buff!$A:$A,0)),"")</f>
        <v/>
      </c>
      <c r="J180" s="4" t="str">
        <f>_xlfn.IFNA(INDEX(buff!$C:$C,MATCH(描述!D180,buff!$A:$A,0)),"")</f>
        <v/>
      </c>
      <c r="K180" s="4" t="str">
        <f>_xlfn.IFNA(INDEX(buff!$C:$C,MATCH(描述!E180,buff!$A:$A,0)),"")</f>
        <v/>
      </c>
      <c r="L180" s="4" t="str">
        <f>_xlfn.IFNA(INDEX(buff!$C:$C,MATCH(描述!F180,buff!$A:$A,0)),"")</f>
        <v/>
      </c>
      <c r="M180" s="4">
        <f>_xlfn.IFNA(INDEX(buff!$O:$O,MATCH(B180,buff!$A:$A,0)),"")</f>
        <v>16990004</v>
      </c>
      <c r="N180" s="4" t="str">
        <f>_xlfn.IFNA(INDEX(buff!$O:$O,MATCH(C180,buff!$A:$A,0)),"")</f>
        <v/>
      </c>
      <c r="O180" s="4" t="str">
        <f>_xlfn.IFNA(INDEX(buff!$O:$O,MATCH(D180,buff!$A:$A,0)),"")</f>
        <v/>
      </c>
      <c r="P180" s="4" t="str">
        <f>_xlfn.IFNA(INDEX(buff!$O:$O,MATCH(E180,buff!$A:$A,0)),"")</f>
        <v/>
      </c>
      <c r="Q180" s="22"/>
      <c r="R180" s="22"/>
      <c r="S180" s="22"/>
      <c r="T180" s="22"/>
    </row>
    <row r="181" spans="1:20" x14ac:dyDescent="0.15">
      <c r="A181" s="4" t="s">
        <v>833</v>
      </c>
      <c r="B181" s="22">
        <v>13990028</v>
      </c>
      <c r="C181" s="22"/>
      <c r="D181" s="22"/>
      <c r="E181" s="22"/>
      <c r="F181" s="22"/>
      <c r="G181" s="4" t="str">
        <f>"对魔灵英雄造成的伤害提高"&amp;'skill.talent(结算)'!R195/100&amp;"%"</f>
        <v>对魔灵英雄造成的伤害提高6%</v>
      </c>
      <c r="H181" s="4" t="str">
        <f>_xlfn.IFNA(INDEX(buff!$C:$C,MATCH(描述!B181,buff!$A:$A,0)),"")</f>
        <v>破魔对魔灵伤害加成</v>
      </c>
      <c r="I181" s="4" t="str">
        <f>_xlfn.IFNA(INDEX(buff!$C:$C,MATCH(描述!C181,buff!$A:$A,0)),"")</f>
        <v/>
      </c>
      <c r="J181" s="4" t="str">
        <f>_xlfn.IFNA(INDEX(buff!$C:$C,MATCH(描述!D181,buff!$A:$A,0)),"")</f>
        <v/>
      </c>
      <c r="K181" s="4" t="str">
        <f>_xlfn.IFNA(INDEX(buff!$C:$C,MATCH(描述!E181,buff!$A:$A,0)),"")</f>
        <v/>
      </c>
      <c r="L181" s="4" t="str">
        <f>_xlfn.IFNA(INDEX(buff!$C:$C,MATCH(描述!F181,buff!$A:$A,0)),"")</f>
        <v/>
      </c>
      <c r="M181" s="4">
        <f>_xlfn.IFNA(INDEX(buff!$O:$O,MATCH(B181,buff!$A:$A,0)),"")</f>
        <v>16990004</v>
      </c>
      <c r="N181" s="4" t="str">
        <f>_xlfn.IFNA(INDEX(buff!$O:$O,MATCH(C181,buff!$A:$A,0)),"")</f>
        <v/>
      </c>
      <c r="O181" s="4" t="str">
        <f>_xlfn.IFNA(INDEX(buff!$O:$O,MATCH(D181,buff!$A:$A,0)),"")</f>
        <v/>
      </c>
      <c r="P181" s="4" t="str">
        <f>_xlfn.IFNA(INDEX(buff!$O:$O,MATCH(E181,buff!$A:$A,0)),"")</f>
        <v/>
      </c>
      <c r="Q181" s="22"/>
      <c r="R181" s="22"/>
      <c r="S181" s="22"/>
      <c r="T181" s="22"/>
    </row>
    <row r="182" spans="1:20" x14ac:dyDescent="0.15">
      <c r="A182" s="4" t="s">
        <v>834</v>
      </c>
      <c r="B182" s="22">
        <v>13990028</v>
      </c>
      <c r="C182" s="22"/>
      <c r="D182" s="22"/>
      <c r="E182" s="22"/>
      <c r="F182" s="22"/>
      <c r="G182" s="4" t="str">
        <f>"对魔灵英雄造成的伤害提高"&amp;'skill.talent(结算)'!R196/100&amp;"%"</f>
        <v>对魔灵英雄造成的伤害提高8%</v>
      </c>
      <c r="H182" s="4" t="str">
        <f>_xlfn.IFNA(INDEX(buff!$C:$C,MATCH(描述!B182,buff!$A:$A,0)),"")</f>
        <v>破魔对魔灵伤害加成</v>
      </c>
      <c r="I182" s="4" t="str">
        <f>_xlfn.IFNA(INDEX(buff!$C:$C,MATCH(描述!C182,buff!$A:$A,0)),"")</f>
        <v/>
      </c>
      <c r="J182" s="4" t="str">
        <f>_xlfn.IFNA(INDEX(buff!$C:$C,MATCH(描述!D182,buff!$A:$A,0)),"")</f>
        <v/>
      </c>
      <c r="K182" s="4" t="str">
        <f>_xlfn.IFNA(INDEX(buff!$C:$C,MATCH(描述!E182,buff!$A:$A,0)),"")</f>
        <v/>
      </c>
      <c r="L182" s="4" t="str">
        <f>_xlfn.IFNA(INDEX(buff!$C:$C,MATCH(描述!F182,buff!$A:$A,0)),"")</f>
        <v/>
      </c>
      <c r="M182" s="4">
        <f>_xlfn.IFNA(INDEX(buff!$O:$O,MATCH(B182,buff!$A:$A,0)),"")</f>
        <v>16990004</v>
      </c>
      <c r="N182" s="4" t="str">
        <f>_xlfn.IFNA(INDEX(buff!$O:$O,MATCH(C182,buff!$A:$A,0)),"")</f>
        <v/>
      </c>
      <c r="O182" s="4" t="str">
        <f>_xlfn.IFNA(INDEX(buff!$O:$O,MATCH(D182,buff!$A:$A,0)),"")</f>
        <v/>
      </c>
      <c r="P182" s="4" t="str">
        <f>_xlfn.IFNA(INDEX(buff!$O:$O,MATCH(E182,buff!$A:$A,0)),"")</f>
        <v/>
      </c>
      <c r="Q182" s="22"/>
      <c r="R182" s="22"/>
      <c r="S182" s="22"/>
      <c r="T182" s="22"/>
    </row>
    <row r="183" spans="1:20" x14ac:dyDescent="0.15">
      <c r="A183" s="4" t="s">
        <v>835</v>
      </c>
      <c r="B183" s="22">
        <v>13990028</v>
      </c>
      <c r="C183" s="22"/>
      <c r="D183" s="22"/>
      <c r="E183" s="22"/>
      <c r="F183" s="22"/>
      <c r="G183" s="4" t="str">
        <f>"对魔灵英雄造成的伤害提高"&amp;'skill.talent(结算)'!R197/100&amp;"%"</f>
        <v>对魔灵英雄造成的伤害提高10%</v>
      </c>
      <c r="H183" s="4" t="str">
        <f>_xlfn.IFNA(INDEX(buff!$C:$C,MATCH(描述!B183,buff!$A:$A,0)),"")</f>
        <v>破魔对魔灵伤害加成</v>
      </c>
      <c r="I183" s="4" t="str">
        <f>_xlfn.IFNA(INDEX(buff!$C:$C,MATCH(描述!C183,buff!$A:$A,0)),"")</f>
        <v/>
      </c>
      <c r="J183" s="4" t="str">
        <f>_xlfn.IFNA(INDEX(buff!$C:$C,MATCH(描述!D183,buff!$A:$A,0)),"")</f>
        <v/>
      </c>
      <c r="K183" s="4" t="str">
        <f>_xlfn.IFNA(INDEX(buff!$C:$C,MATCH(描述!E183,buff!$A:$A,0)),"")</f>
        <v/>
      </c>
      <c r="L183" s="4" t="str">
        <f>_xlfn.IFNA(INDEX(buff!$C:$C,MATCH(描述!F183,buff!$A:$A,0)),"")</f>
        <v/>
      </c>
      <c r="M183" s="4">
        <f>_xlfn.IFNA(INDEX(buff!$O:$O,MATCH(B183,buff!$A:$A,0)),"")</f>
        <v>16990004</v>
      </c>
      <c r="N183" s="4" t="str">
        <f>_xlfn.IFNA(INDEX(buff!$O:$O,MATCH(C183,buff!$A:$A,0)),"")</f>
        <v/>
      </c>
      <c r="O183" s="4" t="str">
        <f>_xlfn.IFNA(INDEX(buff!$O:$O,MATCH(D183,buff!$A:$A,0)),"")</f>
        <v/>
      </c>
      <c r="P183" s="4" t="str">
        <f>_xlfn.IFNA(INDEX(buff!$O:$O,MATCH(E183,buff!$A:$A,0)),"")</f>
        <v/>
      </c>
      <c r="Q183" s="22"/>
      <c r="R183" s="22"/>
      <c r="S183" s="22"/>
      <c r="T183" s="22"/>
    </row>
    <row r="184" spans="1:20" x14ac:dyDescent="0.15">
      <c r="A184" s="4" t="s">
        <v>836</v>
      </c>
      <c r="B184" s="22">
        <v>13990028</v>
      </c>
      <c r="C184" s="22"/>
      <c r="D184" s="22"/>
      <c r="E184" s="22"/>
      <c r="F184" s="22"/>
      <c r="G184" s="4" t="str">
        <f>"对魔灵英雄造成的伤害提高"&amp;'skill.talent(结算)'!R198/100&amp;"%"</f>
        <v>对魔灵英雄造成的伤害提高12%</v>
      </c>
      <c r="H184" s="4" t="str">
        <f>_xlfn.IFNA(INDEX(buff!$C:$C,MATCH(描述!B184,buff!$A:$A,0)),"")</f>
        <v>破魔对魔灵伤害加成</v>
      </c>
      <c r="I184" s="4" t="str">
        <f>_xlfn.IFNA(INDEX(buff!$C:$C,MATCH(描述!C184,buff!$A:$A,0)),"")</f>
        <v/>
      </c>
      <c r="J184" s="4" t="str">
        <f>_xlfn.IFNA(INDEX(buff!$C:$C,MATCH(描述!D184,buff!$A:$A,0)),"")</f>
        <v/>
      </c>
      <c r="K184" s="4" t="str">
        <f>_xlfn.IFNA(INDEX(buff!$C:$C,MATCH(描述!E184,buff!$A:$A,0)),"")</f>
        <v/>
      </c>
      <c r="L184" s="4" t="str">
        <f>_xlfn.IFNA(INDEX(buff!$C:$C,MATCH(描述!F184,buff!$A:$A,0)),"")</f>
        <v/>
      </c>
      <c r="M184" s="4">
        <f>_xlfn.IFNA(INDEX(buff!$O:$O,MATCH(B184,buff!$A:$A,0)),"")</f>
        <v>16990004</v>
      </c>
      <c r="N184" s="4" t="str">
        <f>_xlfn.IFNA(INDEX(buff!$O:$O,MATCH(C184,buff!$A:$A,0)),"")</f>
        <v/>
      </c>
      <c r="O184" s="4" t="str">
        <f>_xlfn.IFNA(INDEX(buff!$O:$O,MATCH(D184,buff!$A:$A,0)),"")</f>
        <v/>
      </c>
      <c r="P184" s="4" t="str">
        <f>_xlfn.IFNA(INDEX(buff!$O:$O,MATCH(E184,buff!$A:$A,0)),"")</f>
        <v/>
      </c>
      <c r="Q184" s="22"/>
      <c r="R184" s="22"/>
      <c r="S184" s="22"/>
      <c r="T184" s="22"/>
    </row>
    <row r="185" spans="1:20" x14ac:dyDescent="0.15">
      <c r="A185" s="4" t="s">
        <v>809</v>
      </c>
      <c r="B185" s="22">
        <v>13990029</v>
      </c>
      <c r="C185" s="22"/>
      <c r="D185" s="22"/>
      <c r="E185" s="22"/>
      <c r="F185" s="22"/>
      <c r="G185" s="4" t="str">
        <f>"受到来自生灵英雄的伤害降低"&amp;'skill.talent(结算)'!R199/100&amp;"%"</f>
        <v>受到来自生灵英雄的伤害降低2%</v>
      </c>
      <c r="H185" s="4" t="str">
        <f>_xlfn.IFNA(INDEX(buff!$C:$C,MATCH(描述!B185,buff!$A:$A,0)),"")</f>
        <v>抵生被生灵伤害减免</v>
      </c>
      <c r="I185" s="4" t="str">
        <f>_xlfn.IFNA(INDEX(buff!$C:$C,MATCH(描述!C185,buff!$A:$A,0)),"")</f>
        <v/>
      </c>
      <c r="J185" s="4" t="str">
        <f>_xlfn.IFNA(INDEX(buff!$C:$C,MATCH(描述!D185,buff!$A:$A,0)),"")</f>
        <v/>
      </c>
      <c r="K185" s="4" t="str">
        <f>_xlfn.IFNA(INDEX(buff!$C:$C,MATCH(描述!E185,buff!$A:$A,0)),"")</f>
        <v/>
      </c>
      <c r="L185" s="4" t="str">
        <f>_xlfn.IFNA(INDEX(buff!$C:$C,MATCH(描述!F185,buff!$A:$A,0)),"")</f>
        <v/>
      </c>
      <c r="M185" s="4">
        <f>_xlfn.IFNA(INDEX(buff!$O:$O,MATCH(B185,buff!$A:$A,0)),"")</f>
        <v>16990005</v>
      </c>
      <c r="N185" s="4" t="str">
        <f>_xlfn.IFNA(INDEX(buff!$O:$O,MATCH(C185,buff!$A:$A,0)),"")</f>
        <v/>
      </c>
      <c r="O185" s="4" t="str">
        <f>_xlfn.IFNA(INDEX(buff!$O:$O,MATCH(D185,buff!$A:$A,0)),"")</f>
        <v/>
      </c>
      <c r="P185" s="4" t="str">
        <f>_xlfn.IFNA(INDEX(buff!$O:$O,MATCH(E185,buff!$A:$A,0)),"")</f>
        <v/>
      </c>
      <c r="Q185" s="22"/>
      <c r="R185" s="22"/>
      <c r="S185" s="22"/>
      <c r="T185" s="22"/>
    </row>
    <row r="186" spans="1:20" x14ac:dyDescent="0.15">
      <c r="A186" s="4" t="s">
        <v>810</v>
      </c>
      <c r="B186" s="22">
        <v>13990029</v>
      </c>
      <c r="C186" s="22"/>
      <c r="D186" s="22"/>
      <c r="E186" s="22"/>
      <c r="F186" s="22"/>
      <c r="G186" s="4" t="str">
        <f>"受到来自生灵英雄的伤害降低"&amp;'skill.talent(结算)'!R200/100&amp;"%"</f>
        <v>受到来自生灵英雄的伤害降低4%</v>
      </c>
      <c r="H186" s="4" t="str">
        <f>_xlfn.IFNA(INDEX(buff!$C:$C,MATCH(描述!B186,buff!$A:$A,0)),"")</f>
        <v>抵生被生灵伤害减免</v>
      </c>
      <c r="I186" s="4" t="str">
        <f>_xlfn.IFNA(INDEX(buff!$C:$C,MATCH(描述!C186,buff!$A:$A,0)),"")</f>
        <v/>
      </c>
      <c r="J186" s="4" t="str">
        <f>_xlfn.IFNA(INDEX(buff!$C:$C,MATCH(描述!D186,buff!$A:$A,0)),"")</f>
        <v/>
      </c>
      <c r="K186" s="4" t="str">
        <f>_xlfn.IFNA(INDEX(buff!$C:$C,MATCH(描述!E186,buff!$A:$A,0)),"")</f>
        <v/>
      </c>
      <c r="L186" s="4" t="str">
        <f>_xlfn.IFNA(INDEX(buff!$C:$C,MATCH(描述!F186,buff!$A:$A,0)),"")</f>
        <v/>
      </c>
      <c r="M186" s="4">
        <f>_xlfn.IFNA(INDEX(buff!$O:$O,MATCH(B186,buff!$A:$A,0)),"")</f>
        <v>16990005</v>
      </c>
      <c r="N186" s="4" t="str">
        <f>_xlfn.IFNA(INDEX(buff!$O:$O,MATCH(C186,buff!$A:$A,0)),"")</f>
        <v/>
      </c>
      <c r="O186" s="4" t="str">
        <f>_xlfn.IFNA(INDEX(buff!$O:$O,MATCH(D186,buff!$A:$A,0)),"")</f>
        <v/>
      </c>
      <c r="P186" s="4" t="str">
        <f>_xlfn.IFNA(INDEX(buff!$O:$O,MATCH(E186,buff!$A:$A,0)),"")</f>
        <v/>
      </c>
      <c r="Q186" s="22"/>
      <c r="R186" s="22"/>
      <c r="S186" s="22"/>
      <c r="T186" s="22"/>
    </row>
    <row r="187" spans="1:20" x14ac:dyDescent="0.15">
      <c r="A187" s="4" t="s">
        <v>811</v>
      </c>
      <c r="B187" s="22">
        <v>13990029</v>
      </c>
      <c r="C187" s="22"/>
      <c r="D187" s="22"/>
      <c r="E187" s="22"/>
      <c r="F187" s="22"/>
      <c r="G187" s="4" t="str">
        <f>"受到来自生灵英雄的伤害降低"&amp;'skill.talent(结算)'!R201/100&amp;"%"</f>
        <v>受到来自生灵英雄的伤害降低6%</v>
      </c>
      <c r="H187" s="4" t="str">
        <f>_xlfn.IFNA(INDEX(buff!$C:$C,MATCH(描述!B187,buff!$A:$A,0)),"")</f>
        <v>抵生被生灵伤害减免</v>
      </c>
      <c r="I187" s="4" t="str">
        <f>_xlfn.IFNA(INDEX(buff!$C:$C,MATCH(描述!C187,buff!$A:$A,0)),"")</f>
        <v/>
      </c>
      <c r="J187" s="4" t="str">
        <f>_xlfn.IFNA(INDEX(buff!$C:$C,MATCH(描述!D187,buff!$A:$A,0)),"")</f>
        <v/>
      </c>
      <c r="K187" s="4" t="str">
        <f>_xlfn.IFNA(INDEX(buff!$C:$C,MATCH(描述!E187,buff!$A:$A,0)),"")</f>
        <v/>
      </c>
      <c r="L187" s="4" t="str">
        <f>_xlfn.IFNA(INDEX(buff!$C:$C,MATCH(描述!F187,buff!$A:$A,0)),"")</f>
        <v/>
      </c>
      <c r="M187" s="4">
        <f>_xlfn.IFNA(INDEX(buff!$O:$O,MATCH(B187,buff!$A:$A,0)),"")</f>
        <v>16990005</v>
      </c>
      <c r="N187" s="4" t="str">
        <f>_xlfn.IFNA(INDEX(buff!$O:$O,MATCH(C187,buff!$A:$A,0)),"")</f>
        <v/>
      </c>
      <c r="O187" s="4" t="str">
        <f>_xlfn.IFNA(INDEX(buff!$O:$O,MATCH(D187,buff!$A:$A,0)),"")</f>
        <v/>
      </c>
      <c r="P187" s="4" t="str">
        <f>_xlfn.IFNA(INDEX(buff!$O:$O,MATCH(E187,buff!$A:$A,0)),"")</f>
        <v/>
      </c>
      <c r="Q187" s="22"/>
      <c r="R187" s="22"/>
      <c r="S187" s="22"/>
      <c r="T187" s="22"/>
    </row>
    <row r="188" spans="1:20" x14ac:dyDescent="0.15">
      <c r="A188" s="4" t="s">
        <v>812</v>
      </c>
      <c r="B188" s="22">
        <v>13990029</v>
      </c>
      <c r="C188" s="22"/>
      <c r="D188" s="22"/>
      <c r="E188" s="22"/>
      <c r="F188" s="22"/>
      <c r="G188" s="4" t="str">
        <f>"受到来自生灵英雄的伤害降低"&amp;'skill.talent(结算)'!R202/100&amp;"%"</f>
        <v>受到来自生灵英雄的伤害降低8%</v>
      </c>
      <c r="H188" s="4" t="str">
        <f>_xlfn.IFNA(INDEX(buff!$C:$C,MATCH(描述!B188,buff!$A:$A,0)),"")</f>
        <v>抵生被生灵伤害减免</v>
      </c>
      <c r="I188" s="4" t="str">
        <f>_xlfn.IFNA(INDEX(buff!$C:$C,MATCH(描述!C188,buff!$A:$A,0)),"")</f>
        <v/>
      </c>
      <c r="J188" s="4" t="str">
        <f>_xlfn.IFNA(INDEX(buff!$C:$C,MATCH(描述!D188,buff!$A:$A,0)),"")</f>
        <v/>
      </c>
      <c r="K188" s="4" t="str">
        <f>_xlfn.IFNA(INDEX(buff!$C:$C,MATCH(描述!E188,buff!$A:$A,0)),"")</f>
        <v/>
      </c>
      <c r="L188" s="4" t="str">
        <f>_xlfn.IFNA(INDEX(buff!$C:$C,MATCH(描述!F188,buff!$A:$A,0)),"")</f>
        <v/>
      </c>
      <c r="M188" s="4">
        <f>_xlfn.IFNA(INDEX(buff!$O:$O,MATCH(B188,buff!$A:$A,0)),"")</f>
        <v>16990005</v>
      </c>
      <c r="N188" s="4" t="str">
        <f>_xlfn.IFNA(INDEX(buff!$O:$O,MATCH(C188,buff!$A:$A,0)),"")</f>
        <v/>
      </c>
      <c r="O188" s="4" t="str">
        <f>_xlfn.IFNA(INDEX(buff!$O:$O,MATCH(D188,buff!$A:$A,0)),"")</f>
        <v/>
      </c>
      <c r="P188" s="4" t="str">
        <f>_xlfn.IFNA(INDEX(buff!$O:$O,MATCH(E188,buff!$A:$A,0)),"")</f>
        <v/>
      </c>
      <c r="Q188" s="22"/>
      <c r="R188" s="22"/>
      <c r="S188" s="22"/>
      <c r="T188" s="22"/>
    </row>
    <row r="189" spans="1:20" x14ac:dyDescent="0.15">
      <c r="A189" s="4" t="s">
        <v>813</v>
      </c>
      <c r="B189" s="22">
        <v>13990029</v>
      </c>
      <c r="C189" s="22"/>
      <c r="D189" s="22"/>
      <c r="E189" s="22"/>
      <c r="F189" s="22"/>
      <c r="G189" s="4" t="str">
        <f>"受到来自生灵英雄的伤害降低"&amp;'skill.talent(结算)'!R203/100&amp;"%"</f>
        <v>受到来自生灵英雄的伤害降低10%</v>
      </c>
      <c r="H189" s="4" t="str">
        <f>_xlfn.IFNA(INDEX(buff!$C:$C,MATCH(描述!B189,buff!$A:$A,0)),"")</f>
        <v>抵生被生灵伤害减免</v>
      </c>
      <c r="I189" s="4" t="str">
        <f>_xlfn.IFNA(INDEX(buff!$C:$C,MATCH(描述!C189,buff!$A:$A,0)),"")</f>
        <v/>
      </c>
      <c r="J189" s="4" t="str">
        <f>_xlfn.IFNA(INDEX(buff!$C:$C,MATCH(描述!D189,buff!$A:$A,0)),"")</f>
        <v/>
      </c>
      <c r="K189" s="4" t="str">
        <f>_xlfn.IFNA(INDEX(buff!$C:$C,MATCH(描述!E189,buff!$A:$A,0)),"")</f>
        <v/>
      </c>
      <c r="L189" s="4" t="str">
        <f>_xlfn.IFNA(INDEX(buff!$C:$C,MATCH(描述!F189,buff!$A:$A,0)),"")</f>
        <v/>
      </c>
      <c r="M189" s="4">
        <f>_xlfn.IFNA(INDEX(buff!$O:$O,MATCH(B189,buff!$A:$A,0)),"")</f>
        <v>16990005</v>
      </c>
      <c r="N189" s="4" t="str">
        <f>_xlfn.IFNA(INDEX(buff!$O:$O,MATCH(C189,buff!$A:$A,0)),"")</f>
        <v/>
      </c>
      <c r="O189" s="4" t="str">
        <f>_xlfn.IFNA(INDEX(buff!$O:$O,MATCH(D189,buff!$A:$A,0)),"")</f>
        <v/>
      </c>
      <c r="P189" s="4" t="str">
        <f>_xlfn.IFNA(INDEX(buff!$O:$O,MATCH(E189,buff!$A:$A,0)),"")</f>
        <v/>
      </c>
      <c r="Q189" s="22"/>
      <c r="R189" s="22"/>
      <c r="S189" s="22"/>
      <c r="T189" s="22"/>
    </row>
    <row r="190" spans="1:20" x14ac:dyDescent="0.15">
      <c r="A190" s="4" t="s">
        <v>814</v>
      </c>
      <c r="B190" s="22">
        <v>13990029</v>
      </c>
      <c r="C190" s="22"/>
      <c r="D190" s="22"/>
      <c r="E190" s="22"/>
      <c r="F190" s="22"/>
      <c r="G190" s="4" t="str">
        <f>"受到来自生灵英雄的伤害降低"&amp;'skill.talent(结算)'!R204/100&amp;"%"</f>
        <v>受到来自生灵英雄的伤害降低12%</v>
      </c>
      <c r="H190" s="4" t="str">
        <f>_xlfn.IFNA(INDEX(buff!$C:$C,MATCH(描述!B190,buff!$A:$A,0)),"")</f>
        <v>抵生被生灵伤害减免</v>
      </c>
      <c r="I190" s="4" t="str">
        <f>_xlfn.IFNA(INDEX(buff!$C:$C,MATCH(描述!C190,buff!$A:$A,0)),"")</f>
        <v/>
      </c>
      <c r="J190" s="4" t="str">
        <f>_xlfn.IFNA(INDEX(buff!$C:$C,MATCH(描述!D190,buff!$A:$A,0)),"")</f>
        <v/>
      </c>
      <c r="K190" s="4" t="str">
        <f>_xlfn.IFNA(INDEX(buff!$C:$C,MATCH(描述!E190,buff!$A:$A,0)),"")</f>
        <v/>
      </c>
      <c r="L190" s="4" t="str">
        <f>_xlfn.IFNA(INDEX(buff!$C:$C,MATCH(描述!F190,buff!$A:$A,0)),"")</f>
        <v/>
      </c>
      <c r="M190" s="4">
        <f>_xlfn.IFNA(INDEX(buff!$O:$O,MATCH(B190,buff!$A:$A,0)),"")</f>
        <v>16990005</v>
      </c>
      <c r="N190" s="4" t="str">
        <f>_xlfn.IFNA(INDEX(buff!$O:$O,MATCH(C190,buff!$A:$A,0)),"")</f>
        <v/>
      </c>
      <c r="O190" s="4" t="str">
        <f>_xlfn.IFNA(INDEX(buff!$O:$O,MATCH(D190,buff!$A:$A,0)),"")</f>
        <v/>
      </c>
      <c r="P190" s="4" t="str">
        <f>_xlfn.IFNA(INDEX(buff!$O:$O,MATCH(E190,buff!$A:$A,0)),"")</f>
        <v/>
      </c>
      <c r="Q190" s="22"/>
      <c r="R190" s="22"/>
      <c r="S190" s="22"/>
      <c r="T190" s="22"/>
    </row>
    <row r="191" spans="1:20" x14ac:dyDescent="0.15">
      <c r="A191" s="4" t="s">
        <v>815</v>
      </c>
      <c r="B191" s="22">
        <v>13990029</v>
      </c>
      <c r="C191" s="22"/>
      <c r="D191" s="22"/>
      <c r="E191" s="22"/>
      <c r="F191" s="22"/>
      <c r="G191" s="4" t="str">
        <f>"受到来自生灵英雄的伤害降低"&amp;'skill.talent(结算)'!R205/100&amp;"%"</f>
        <v>受到来自生灵英雄的伤害降低14%</v>
      </c>
      <c r="H191" s="4" t="str">
        <f>_xlfn.IFNA(INDEX(buff!$C:$C,MATCH(描述!B191,buff!$A:$A,0)),"")</f>
        <v>抵生被生灵伤害减免</v>
      </c>
      <c r="I191" s="4" t="str">
        <f>_xlfn.IFNA(INDEX(buff!$C:$C,MATCH(描述!C191,buff!$A:$A,0)),"")</f>
        <v/>
      </c>
      <c r="J191" s="4" t="str">
        <f>_xlfn.IFNA(INDEX(buff!$C:$C,MATCH(描述!D191,buff!$A:$A,0)),"")</f>
        <v/>
      </c>
      <c r="K191" s="4" t="str">
        <f>_xlfn.IFNA(INDEX(buff!$C:$C,MATCH(描述!E191,buff!$A:$A,0)),"")</f>
        <v/>
      </c>
      <c r="L191" s="4" t="str">
        <f>_xlfn.IFNA(INDEX(buff!$C:$C,MATCH(描述!F191,buff!$A:$A,0)),"")</f>
        <v/>
      </c>
      <c r="M191" s="4">
        <f>_xlfn.IFNA(INDEX(buff!$O:$O,MATCH(B191,buff!$A:$A,0)),"")</f>
        <v>16990005</v>
      </c>
      <c r="N191" s="4" t="str">
        <f>_xlfn.IFNA(INDEX(buff!$O:$O,MATCH(C191,buff!$A:$A,0)),"")</f>
        <v/>
      </c>
      <c r="O191" s="4" t="str">
        <f>_xlfn.IFNA(INDEX(buff!$O:$O,MATCH(D191,buff!$A:$A,0)),"")</f>
        <v/>
      </c>
      <c r="P191" s="4" t="str">
        <f>_xlfn.IFNA(INDEX(buff!$O:$O,MATCH(E191,buff!$A:$A,0)),"")</f>
        <v/>
      </c>
      <c r="Q191" s="22"/>
      <c r="R191" s="22"/>
      <c r="S191" s="22"/>
      <c r="T191" s="22"/>
    </row>
    <row r="192" spans="1:20" x14ac:dyDescent="0.15">
      <c r="A192" s="4" t="s">
        <v>781</v>
      </c>
      <c r="B192" s="22">
        <v>13990030</v>
      </c>
      <c r="C192" s="22"/>
      <c r="D192" s="22"/>
      <c r="E192" s="22"/>
      <c r="F192" s="22"/>
      <c r="G192" s="4" t="str">
        <f>"受到来自兽灵英雄的伤害降低"&amp;'skill.talent(结算)'!R206/100&amp;"%"</f>
        <v>受到来自兽灵英雄的伤害降低2%</v>
      </c>
      <c r="H192" s="4" t="str">
        <f>_xlfn.IFNA(INDEX(buff!$C:$C,MATCH(描述!B192,buff!$A:$A,0)),"")</f>
        <v>抵兽被兽灵伤害减免</v>
      </c>
      <c r="I192" s="4" t="str">
        <f>_xlfn.IFNA(INDEX(buff!$C:$C,MATCH(描述!C192,buff!$A:$A,0)),"")</f>
        <v/>
      </c>
      <c r="J192" s="4" t="str">
        <f>_xlfn.IFNA(INDEX(buff!$C:$C,MATCH(描述!D192,buff!$A:$A,0)),"")</f>
        <v/>
      </c>
      <c r="K192" s="4" t="str">
        <f>_xlfn.IFNA(INDEX(buff!$C:$C,MATCH(描述!E192,buff!$A:$A,0)),"")</f>
        <v/>
      </c>
      <c r="L192" s="4" t="str">
        <f>_xlfn.IFNA(INDEX(buff!$C:$C,MATCH(描述!F192,buff!$A:$A,0)),"")</f>
        <v/>
      </c>
      <c r="M192" s="4">
        <f>_xlfn.IFNA(INDEX(buff!$O:$O,MATCH(B192,buff!$A:$A,0)),"")</f>
        <v>16990006</v>
      </c>
      <c r="N192" s="4" t="str">
        <f>_xlfn.IFNA(INDEX(buff!$O:$O,MATCH(C192,buff!$A:$A,0)),"")</f>
        <v/>
      </c>
      <c r="O192" s="4" t="str">
        <f>_xlfn.IFNA(INDEX(buff!$O:$O,MATCH(D192,buff!$A:$A,0)),"")</f>
        <v/>
      </c>
      <c r="P192" s="4" t="str">
        <f>_xlfn.IFNA(INDEX(buff!$O:$O,MATCH(E192,buff!$A:$A,0)),"")</f>
        <v/>
      </c>
      <c r="Q192" s="22"/>
      <c r="R192" s="22"/>
      <c r="S192" s="22"/>
      <c r="T192" s="22"/>
    </row>
    <row r="193" spans="1:20" x14ac:dyDescent="0.15">
      <c r="A193" s="4" t="s">
        <v>782</v>
      </c>
      <c r="B193" s="22">
        <v>13990030</v>
      </c>
      <c r="C193" s="22"/>
      <c r="D193" s="22"/>
      <c r="E193" s="22"/>
      <c r="F193" s="22"/>
      <c r="G193" s="4" t="str">
        <f>"受到来自兽灵英雄的伤害降低"&amp;'skill.talent(结算)'!R207/100&amp;"%"</f>
        <v>受到来自兽灵英雄的伤害降低4%</v>
      </c>
      <c r="H193" s="4" t="str">
        <f>_xlfn.IFNA(INDEX(buff!$C:$C,MATCH(描述!B193,buff!$A:$A,0)),"")</f>
        <v>抵兽被兽灵伤害减免</v>
      </c>
      <c r="I193" s="4" t="str">
        <f>_xlfn.IFNA(INDEX(buff!$C:$C,MATCH(描述!C193,buff!$A:$A,0)),"")</f>
        <v/>
      </c>
      <c r="J193" s="4" t="str">
        <f>_xlfn.IFNA(INDEX(buff!$C:$C,MATCH(描述!D193,buff!$A:$A,0)),"")</f>
        <v/>
      </c>
      <c r="K193" s="4" t="str">
        <f>_xlfn.IFNA(INDEX(buff!$C:$C,MATCH(描述!E193,buff!$A:$A,0)),"")</f>
        <v/>
      </c>
      <c r="L193" s="4" t="str">
        <f>_xlfn.IFNA(INDEX(buff!$C:$C,MATCH(描述!F193,buff!$A:$A,0)),"")</f>
        <v/>
      </c>
      <c r="M193" s="4">
        <f>_xlfn.IFNA(INDEX(buff!$O:$O,MATCH(B193,buff!$A:$A,0)),"")</f>
        <v>16990006</v>
      </c>
      <c r="N193" s="4" t="str">
        <f>_xlfn.IFNA(INDEX(buff!$O:$O,MATCH(C193,buff!$A:$A,0)),"")</f>
        <v/>
      </c>
      <c r="O193" s="4" t="str">
        <f>_xlfn.IFNA(INDEX(buff!$O:$O,MATCH(D193,buff!$A:$A,0)),"")</f>
        <v/>
      </c>
      <c r="P193" s="4" t="str">
        <f>_xlfn.IFNA(INDEX(buff!$O:$O,MATCH(E193,buff!$A:$A,0)),"")</f>
        <v/>
      </c>
      <c r="Q193" s="22"/>
      <c r="R193" s="22"/>
      <c r="S193" s="22"/>
      <c r="T193" s="22"/>
    </row>
    <row r="194" spans="1:20" x14ac:dyDescent="0.15">
      <c r="A194" s="4" t="s">
        <v>783</v>
      </c>
      <c r="B194" s="22">
        <v>13990030</v>
      </c>
      <c r="C194" s="22"/>
      <c r="D194" s="22"/>
      <c r="E194" s="22"/>
      <c r="F194" s="22"/>
      <c r="G194" s="4" t="str">
        <f>"受到来自兽灵英雄的伤害降低"&amp;'skill.talent(结算)'!R208/100&amp;"%"</f>
        <v>受到来自兽灵英雄的伤害降低6%</v>
      </c>
      <c r="H194" s="4" t="str">
        <f>_xlfn.IFNA(INDEX(buff!$C:$C,MATCH(描述!B194,buff!$A:$A,0)),"")</f>
        <v>抵兽被兽灵伤害减免</v>
      </c>
      <c r="I194" s="4" t="str">
        <f>_xlfn.IFNA(INDEX(buff!$C:$C,MATCH(描述!C194,buff!$A:$A,0)),"")</f>
        <v/>
      </c>
      <c r="J194" s="4" t="str">
        <f>_xlfn.IFNA(INDEX(buff!$C:$C,MATCH(描述!D194,buff!$A:$A,0)),"")</f>
        <v/>
      </c>
      <c r="K194" s="4" t="str">
        <f>_xlfn.IFNA(INDEX(buff!$C:$C,MATCH(描述!E194,buff!$A:$A,0)),"")</f>
        <v/>
      </c>
      <c r="L194" s="4" t="str">
        <f>_xlfn.IFNA(INDEX(buff!$C:$C,MATCH(描述!F194,buff!$A:$A,0)),"")</f>
        <v/>
      </c>
      <c r="M194" s="4">
        <f>_xlfn.IFNA(INDEX(buff!$O:$O,MATCH(B194,buff!$A:$A,0)),"")</f>
        <v>16990006</v>
      </c>
      <c r="N194" s="4" t="str">
        <f>_xlfn.IFNA(INDEX(buff!$O:$O,MATCH(C194,buff!$A:$A,0)),"")</f>
        <v/>
      </c>
      <c r="O194" s="4" t="str">
        <f>_xlfn.IFNA(INDEX(buff!$O:$O,MATCH(D194,buff!$A:$A,0)),"")</f>
        <v/>
      </c>
      <c r="P194" s="4" t="str">
        <f>_xlfn.IFNA(INDEX(buff!$O:$O,MATCH(E194,buff!$A:$A,0)),"")</f>
        <v/>
      </c>
      <c r="Q194" s="22"/>
      <c r="R194" s="22"/>
      <c r="S194" s="22"/>
      <c r="T194" s="22"/>
    </row>
    <row r="195" spans="1:20" x14ac:dyDescent="0.15">
      <c r="A195" s="4" t="s">
        <v>784</v>
      </c>
      <c r="B195" s="22">
        <v>13990030</v>
      </c>
      <c r="C195" s="22"/>
      <c r="D195" s="22"/>
      <c r="E195" s="22"/>
      <c r="F195" s="22"/>
      <c r="G195" s="4" t="str">
        <f>"受到来自兽灵英雄的伤害降低"&amp;'skill.talent(结算)'!R209/100&amp;"%"</f>
        <v>受到来自兽灵英雄的伤害降低8%</v>
      </c>
      <c r="H195" s="4" t="str">
        <f>_xlfn.IFNA(INDEX(buff!$C:$C,MATCH(描述!B195,buff!$A:$A,0)),"")</f>
        <v>抵兽被兽灵伤害减免</v>
      </c>
      <c r="I195" s="4" t="str">
        <f>_xlfn.IFNA(INDEX(buff!$C:$C,MATCH(描述!C195,buff!$A:$A,0)),"")</f>
        <v/>
      </c>
      <c r="J195" s="4" t="str">
        <f>_xlfn.IFNA(INDEX(buff!$C:$C,MATCH(描述!D195,buff!$A:$A,0)),"")</f>
        <v/>
      </c>
      <c r="K195" s="4" t="str">
        <f>_xlfn.IFNA(INDEX(buff!$C:$C,MATCH(描述!E195,buff!$A:$A,0)),"")</f>
        <v/>
      </c>
      <c r="L195" s="4" t="str">
        <f>_xlfn.IFNA(INDEX(buff!$C:$C,MATCH(描述!F195,buff!$A:$A,0)),"")</f>
        <v/>
      </c>
      <c r="M195" s="4">
        <f>_xlfn.IFNA(INDEX(buff!$O:$O,MATCH(B195,buff!$A:$A,0)),"")</f>
        <v>16990006</v>
      </c>
      <c r="N195" s="4" t="str">
        <f>_xlfn.IFNA(INDEX(buff!$O:$O,MATCH(C195,buff!$A:$A,0)),"")</f>
        <v/>
      </c>
      <c r="O195" s="4" t="str">
        <f>_xlfn.IFNA(INDEX(buff!$O:$O,MATCH(D195,buff!$A:$A,0)),"")</f>
        <v/>
      </c>
      <c r="P195" s="4" t="str">
        <f>_xlfn.IFNA(INDEX(buff!$O:$O,MATCH(E195,buff!$A:$A,0)),"")</f>
        <v/>
      </c>
      <c r="Q195" s="22"/>
      <c r="R195" s="22"/>
      <c r="S195" s="22"/>
      <c r="T195" s="22"/>
    </row>
    <row r="196" spans="1:20" x14ac:dyDescent="0.15">
      <c r="A196" s="4" t="s">
        <v>785</v>
      </c>
      <c r="B196" s="22">
        <v>13990030</v>
      </c>
      <c r="C196" s="22"/>
      <c r="D196" s="22"/>
      <c r="E196" s="22"/>
      <c r="F196" s="22"/>
      <c r="G196" s="4" t="str">
        <f>"受到来自兽灵英雄的伤害降低"&amp;'skill.talent(结算)'!R210/100&amp;"%"</f>
        <v>受到来自兽灵英雄的伤害降低10%</v>
      </c>
      <c r="H196" s="4" t="str">
        <f>_xlfn.IFNA(INDEX(buff!$C:$C,MATCH(描述!B196,buff!$A:$A,0)),"")</f>
        <v>抵兽被兽灵伤害减免</v>
      </c>
      <c r="I196" s="4" t="str">
        <f>_xlfn.IFNA(INDEX(buff!$C:$C,MATCH(描述!C196,buff!$A:$A,0)),"")</f>
        <v/>
      </c>
      <c r="J196" s="4" t="str">
        <f>_xlfn.IFNA(INDEX(buff!$C:$C,MATCH(描述!D196,buff!$A:$A,0)),"")</f>
        <v/>
      </c>
      <c r="K196" s="4" t="str">
        <f>_xlfn.IFNA(INDEX(buff!$C:$C,MATCH(描述!E196,buff!$A:$A,0)),"")</f>
        <v/>
      </c>
      <c r="L196" s="4" t="str">
        <f>_xlfn.IFNA(INDEX(buff!$C:$C,MATCH(描述!F196,buff!$A:$A,0)),"")</f>
        <v/>
      </c>
      <c r="M196" s="4">
        <f>_xlfn.IFNA(INDEX(buff!$O:$O,MATCH(B196,buff!$A:$A,0)),"")</f>
        <v>16990006</v>
      </c>
      <c r="N196" s="4" t="str">
        <f>_xlfn.IFNA(INDEX(buff!$O:$O,MATCH(C196,buff!$A:$A,0)),"")</f>
        <v/>
      </c>
      <c r="O196" s="4" t="str">
        <f>_xlfn.IFNA(INDEX(buff!$O:$O,MATCH(D196,buff!$A:$A,0)),"")</f>
        <v/>
      </c>
      <c r="P196" s="4" t="str">
        <f>_xlfn.IFNA(INDEX(buff!$O:$O,MATCH(E196,buff!$A:$A,0)),"")</f>
        <v/>
      </c>
      <c r="Q196" s="22"/>
      <c r="R196" s="22"/>
      <c r="S196" s="22"/>
      <c r="T196" s="22"/>
    </row>
    <row r="197" spans="1:20" x14ac:dyDescent="0.15">
      <c r="A197" s="4" t="s">
        <v>786</v>
      </c>
      <c r="B197" s="22">
        <v>13990030</v>
      </c>
      <c r="C197" s="22"/>
      <c r="D197" s="22"/>
      <c r="E197" s="22"/>
      <c r="F197" s="22"/>
      <c r="G197" s="4" t="str">
        <f>"受到来自兽灵英雄的伤害降低"&amp;'skill.talent(结算)'!R211/100&amp;"%"</f>
        <v>受到来自兽灵英雄的伤害降低12%</v>
      </c>
      <c r="H197" s="4" t="str">
        <f>_xlfn.IFNA(INDEX(buff!$C:$C,MATCH(描述!B197,buff!$A:$A,0)),"")</f>
        <v>抵兽被兽灵伤害减免</v>
      </c>
      <c r="I197" s="4" t="str">
        <f>_xlfn.IFNA(INDEX(buff!$C:$C,MATCH(描述!C197,buff!$A:$A,0)),"")</f>
        <v/>
      </c>
      <c r="J197" s="4" t="str">
        <f>_xlfn.IFNA(INDEX(buff!$C:$C,MATCH(描述!D197,buff!$A:$A,0)),"")</f>
        <v/>
      </c>
      <c r="K197" s="4" t="str">
        <f>_xlfn.IFNA(INDEX(buff!$C:$C,MATCH(描述!E197,buff!$A:$A,0)),"")</f>
        <v/>
      </c>
      <c r="L197" s="4" t="str">
        <f>_xlfn.IFNA(INDEX(buff!$C:$C,MATCH(描述!F197,buff!$A:$A,0)),"")</f>
        <v/>
      </c>
      <c r="M197" s="4">
        <f>_xlfn.IFNA(INDEX(buff!$O:$O,MATCH(B197,buff!$A:$A,0)),"")</f>
        <v>16990006</v>
      </c>
      <c r="N197" s="4" t="str">
        <f>_xlfn.IFNA(INDEX(buff!$O:$O,MATCH(C197,buff!$A:$A,0)),"")</f>
        <v/>
      </c>
      <c r="O197" s="4" t="str">
        <f>_xlfn.IFNA(INDEX(buff!$O:$O,MATCH(D197,buff!$A:$A,0)),"")</f>
        <v/>
      </c>
      <c r="P197" s="4" t="str">
        <f>_xlfn.IFNA(INDEX(buff!$O:$O,MATCH(E197,buff!$A:$A,0)),"")</f>
        <v/>
      </c>
      <c r="Q197" s="22"/>
      <c r="R197" s="22"/>
      <c r="S197" s="22"/>
      <c r="T197" s="22"/>
    </row>
    <row r="198" spans="1:20" x14ac:dyDescent="0.15">
      <c r="A198" s="4" t="s">
        <v>787</v>
      </c>
      <c r="B198" s="22">
        <v>13990030</v>
      </c>
      <c r="C198" s="22"/>
      <c r="D198" s="22"/>
      <c r="E198" s="22"/>
      <c r="F198" s="22"/>
      <c r="G198" s="4" t="str">
        <f>"受到来自兽灵英雄的伤害降低"&amp;'skill.talent(结算)'!R212/100&amp;"%"</f>
        <v>受到来自兽灵英雄的伤害降低14%</v>
      </c>
      <c r="H198" s="4" t="str">
        <f>_xlfn.IFNA(INDEX(buff!$C:$C,MATCH(描述!B198,buff!$A:$A,0)),"")</f>
        <v>抵兽被兽灵伤害减免</v>
      </c>
      <c r="I198" s="4" t="str">
        <f>_xlfn.IFNA(INDEX(buff!$C:$C,MATCH(描述!C198,buff!$A:$A,0)),"")</f>
        <v/>
      </c>
      <c r="J198" s="4" t="str">
        <f>_xlfn.IFNA(INDEX(buff!$C:$C,MATCH(描述!D198,buff!$A:$A,0)),"")</f>
        <v/>
      </c>
      <c r="K198" s="4" t="str">
        <f>_xlfn.IFNA(INDEX(buff!$C:$C,MATCH(描述!E198,buff!$A:$A,0)),"")</f>
        <v/>
      </c>
      <c r="L198" s="4" t="str">
        <f>_xlfn.IFNA(INDEX(buff!$C:$C,MATCH(描述!F198,buff!$A:$A,0)),"")</f>
        <v/>
      </c>
      <c r="M198" s="4">
        <f>_xlfn.IFNA(INDEX(buff!$O:$O,MATCH(B198,buff!$A:$A,0)),"")</f>
        <v>16990006</v>
      </c>
      <c r="N198" s="4" t="str">
        <f>_xlfn.IFNA(INDEX(buff!$O:$O,MATCH(C198,buff!$A:$A,0)),"")</f>
        <v/>
      </c>
      <c r="O198" s="4" t="str">
        <f>_xlfn.IFNA(INDEX(buff!$O:$O,MATCH(D198,buff!$A:$A,0)),"")</f>
        <v/>
      </c>
      <c r="P198" s="4" t="str">
        <f>_xlfn.IFNA(INDEX(buff!$O:$O,MATCH(E198,buff!$A:$A,0)),"")</f>
        <v/>
      </c>
      <c r="Q198" s="22"/>
      <c r="R198" s="22"/>
      <c r="S198" s="22"/>
      <c r="T198" s="22"/>
    </row>
    <row r="199" spans="1:20" x14ac:dyDescent="0.15">
      <c r="A199" s="4" t="s">
        <v>760</v>
      </c>
      <c r="B199" s="22">
        <v>13990031</v>
      </c>
      <c r="C199" s="22"/>
      <c r="D199" s="22"/>
      <c r="E199" s="22"/>
      <c r="F199" s="22"/>
      <c r="G199" s="4" t="str">
        <f>"受到来自神灵英雄的伤害降低"&amp;'skill.talent(结算)'!R213/100&amp;"%"</f>
        <v>受到来自神灵英雄的伤害降低2%</v>
      </c>
      <c r="H199" s="4" t="str">
        <f>_xlfn.IFNA(INDEX(buff!$C:$C,MATCH(描述!B199,buff!$A:$A,0)),"")</f>
        <v>抵神被神灵伤害减免</v>
      </c>
      <c r="I199" s="4" t="str">
        <f>_xlfn.IFNA(INDEX(buff!$C:$C,MATCH(描述!C199,buff!$A:$A,0)),"")</f>
        <v/>
      </c>
      <c r="J199" s="4" t="str">
        <f>_xlfn.IFNA(INDEX(buff!$C:$C,MATCH(描述!D199,buff!$A:$A,0)),"")</f>
        <v/>
      </c>
      <c r="K199" s="4" t="str">
        <f>_xlfn.IFNA(INDEX(buff!$C:$C,MATCH(描述!E199,buff!$A:$A,0)),"")</f>
        <v/>
      </c>
      <c r="L199" s="4" t="str">
        <f>_xlfn.IFNA(INDEX(buff!$C:$C,MATCH(描述!F199,buff!$A:$A,0)),"")</f>
        <v/>
      </c>
      <c r="M199" s="4">
        <f>_xlfn.IFNA(INDEX(buff!$O:$O,MATCH(B199,buff!$A:$A,0)),"")</f>
        <v>16990007</v>
      </c>
      <c r="N199" s="4" t="str">
        <f>_xlfn.IFNA(INDEX(buff!$O:$O,MATCH(C199,buff!$A:$A,0)),"")</f>
        <v/>
      </c>
      <c r="O199" s="4" t="str">
        <f>_xlfn.IFNA(INDEX(buff!$O:$O,MATCH(D199,buff!$A:$A,0)),"")</f>
        <v/>
      </c>
      <c r="P199" s="4" t="str">
        <f>_xlfn.IFNA(INDEX(buff!$O:$O,MATCH(E199,buff!$A:$A,0)),"")</f>
        <v/>
      </c>
      <c r="Q199" s="22"/>
      <c r="R199" s="22"/>
      <c r="S199" s="22"/>
      <c r="T199" s="22"/>
    </row>
    <row r="200" spans="1:20" x14ac:dyDescent="0.15">
      <c r="A200" s="4" t="s">
        <v>761</v>
      </c>
      <c r="B200" s="22">
        <v>13990031</v>
      </c>
      <c r="C200" s="22"/>
      <c r="D200" s="22"/>
      <c r="E200" s="22"/>
      <c r="F200" s="22"/>
      <c r="G200" s="4" t="str">
        <f>"受到来自神灵英雄的伤害降低"&amp;'skill.talent(结算)'!R214/100&amp;"%"</f>
        <v>受到来自神灵英雄的伤害降低4%</v>
      </c>
      <c r="H200" s="4" t="str">
        <f>_xlfn.IFNA(INDEX(buff!$C:$C,MATCH(描述!B200,buff!$A:$A,0)),"")</f>
        <v>抵神被神灵伤害减免</v>
      </c>
      <c r="I200" s="4" t="str">
        <f>_xlfn.IFNA(INDEX(buff!$C:$C,MATCH(描述!C200,buff!$A:$A,0)),"")</f>
        <v/>
      </c>
      <c r="J200" s="4" t="str">
        <f>_xlfn.IFNA(INDEX(buff!$C:$C,MATCH(描述!D200,buff!$A:$A,0)),"")</f>
        <v/>
      </c>
      <c r="K200" s="4" t="str">
        <f>_xlfn.IFNA(INDEX(buff!$C:$C,MATCH(描述!E200,buff!$A:$A,0)),"")</f>
        <v/>
      </c>
      <c r="L200" s="4" t="str">
        <f>_xlfn.IFNA(INDEX(buff!$C:$C,MATCH(描述!F200,buff!$A:$A,0)),"")</f>
        <v/>
      </c>
      <c r="M200" s="4">
        <f>_xlfn.IFNA(INDEX(buff!$O:$O,MATCH(B200,buff!$A:$A,0)),"")</f>
        <v>16990007</v>
      </c>
      <c r="N200" s="4" t="str">
        <f>_xlfn.IFNA(INDEX(buff!$O:$O,MATCH(C200,buff!$A:$A,0)),"")</f>
        <v/>
      </c>
      <c r="O200" s="4" t="str">
        <f>_xlfn.IFNA(INDEX(buff!$O:$O,MATCH(D200,buff!$A:$A,0)),"")</f>
        <v/>
      </c>
      <c r="P200" s="4" t="str">
        <f>_xlfn.IFNA(INDEX(buff!$O:$O,MATCH(E200,buff!$A:$A,0)),"")</f>
        <v/>
      </c>
      <c r="Q200" s="22"/>
      <c r="R200" s="22"/>
      <c r="S200" s="22"/>
      <c r="T200" s="22"/>
    </row>
    <row r="201" spans="1:20" x14ac:dyDescent="0.15">
      <c r="A201" s="4" t="s">
        <v>762</v>
      </c>
      <c r="B201" s="22">
        <v>13990031</v>
      </c>
      <c r="C201" s="22"/>
      <c r="D201" s="22"/>
      <c r="E201" s="22"/>
      <c r="F201" s="22"/>
      <c r="G201" s="4" t="str">
        <f>"受到来自神灵英雄的伤害降低"&amp;'skill.talent(结算)'!R215/100&amp;"%"</f>
        <v>受到来自神灵英雄的伤害降低6%</v>
      </c>
      <c r="H201" s="4" t="str">
        <f>_xlfn.IFNA(INDEX(buff!$C:$C,MATCH(描述!B201,buff!$A:$A,0)),"")</f>
        <v>抵神被神灵伤害减免</v>
      </c>
      <c r="I201" s="4" t="str">
        <f>_xlfn.IFNA(INDEX(buff!$C:$C,MATCH(描述!C201,buff!$A:$A,0)),"")</f>
        <v/>
      </c>
      <c r="J201" s="4" t="str">
        <f>_xlfn.IFNA(INDEX(buff!$C:$C,MATCH(描述!D201,buff!$A:$A,0)),"")</f>
        <v/>
      </c>
      <c r="K201" s="4" t="str">
        <f>_xlfn.IFNA(INDEX(buff!$C:$C,MATCH(描述!E201,buff!$A:$A,0)),"")</f>
        <v/>
      </c>
      <c r="L201" s="4" t="str">
        <f>_xlfn.IFNA(INDEX(buff!$C:$C,MATCH(描述!F201,buff!$A:$A,0)),"")</f>
        <v/>
      </c>
      <c r="M201" s="4">
        <f>_xlfn.IFNA(INDEX(buff!$O:$O,MATCH(B201,buff!$A:$A,0)),"")</f>
        <v>16990007</v>
      </c>
      <c r="N201" s="4" t="str">
        <f>_xlfn.IFNA(INDEX(buff!$O:$O,MATCH(C201,buff!$A:$A,0)),"")</f>
        <v/>
      </c>
      <c r="O201" s="4" t="str">
        <f>_xlfn.IFNA(INDEX(buff!$O:$O,MATCH(D201,buff!$A:$A,0)),"")</f>
        <v/>
      </c>
      <c r="P201" s="4" t="str">
        <f>_xlfn.IFNA(INDEX(buff!$O:$O,MATCH(E201,buff!$A:$A,0)),"")</f>
        <v/>
      </c>
      <c r="Q201" s="22"/>
      <c r="R201" s="22"/>
      <c r="S201" s="22"/>
      <c r="T201" s="22"/>
    </row>
    <row r="202" spans="1:20" x14ac:dyDescent="0.15">
      <c r="A202" s="4" t="s">
        <v>763</v>
      </c>
      <c r="B202" s="22">
        <v>13990031</v>
      </c>
      <c r="C202" s="22"/>
      <c r="D202" s="22"/>
      <c r="E202" s="22"/>
      <c r="F202" s="22"/>
      <c r="G202" s="4" t="str">
        <f>"受到来自神灵英雄的伤害降低"&amp;'skill.talent(结算)'!R216/100&amp;"%"</f>
        <v>受到来自神灵英雄的伤害降低8%</v>
      </c>
      <c r="H202" s="4" t="str">
        <f>_xlfn.IFNA(INDEX(buff!$C:$C,MATCH(描述!B202,buff!$A:$A,0)),"")</f>
        <v>抵神被神灵伤害减免</v>
      </c>
      <c r="I202" s="4" t="str">
        <f>_xlfn.IFNA(INDEX(buff!$C:$C,MATCH(描述!C202,buff!$A:$A,0)),"")</f>
        <v/>
      </c>
      <c r="J202" s="4" t="str">
        <f>_xlfn.IFNA(INDEX(buff!$C:$C,MATCH(描述!D202,buff!$A:$A,0)),"")</f>
        <v/>
      </c>
      <c r="K202" s="4" t="str">
        <f>_xlfn.IFNA(INDEX(buff!$C:$C,MATCH(描述!E202,buff!$A:$A,0)),"")</f>
        <v/>
      </c>
      <c r="L202" s="4" t="str">
        <f>_xlfn.IFNA(INDEX(buff!$C:$C,MATCH(描述!F202,buff!$A:$A,0)),"")</f>
        <v/>
      </c>
      <c r="M202" s="4">
        <f>_xlfn.IFNA(INDEX(buff!$O:$O,MATCH(B202,buff!$A:$A,0)),"")</f>
        <v>16990007</v>
      </c>
      <c r="N202" s="4" t="str">
        <f>_xlfn.IFNA(INDEX(buff!$O:$O,MATCH(C202,buff!$A:$A,0)),"")</f>
        <v/>
      </c>
      <c r="O202" s="4" t="str">
        <f>_xlfn.IFNA(INDEX(buff!$O:$O,MATCH(D202,buff!$A:$A,0)),"")</f>
        <v/>
      </c>
      <c r="P202" s="4" t="str">
        <f>_xlfn.IFNA(INDEX(buff!$O:$O,MATCH(E202,buff!$A:$A,0)),"")</f>
        <v/>
      </c>
      <c r="Q202" s="22"/>
      <c r="R202" s="22"/>
      <c r="S202" s="22"/>
      <c r="T202" s="22"/>
    </row>
    <row r="203" spans="1:20" x14ac:dyDescent="0.15">
      <c r="A203" s="4" t="s">
        <v>764</v>
      </c>
      <c r="B203" s="22">
        <v>13990031</v>
      </c>
      <c r="C203" s="22"/>
      <c r="D203" s="22"/>
      <c r="E203" s="22"/>
      <c r="F203" s="22"/>
      <c r="G203" s="4" t="str">
        <f>"受到来自神灵英雄的伤害降低"&amp;'skill.talent(结算)'!R217/100&amp;"%"</f>
        <v>受到来自神灵英雄的伤害降低10%</v>
      </c>
      <c r="H203" s="4" t="str">
        <f>_xlfn.IFNA(INDEX(buff!$C:$C,MATCH(描述!B203,buff!$A:$A,0)),"")</f>
        <v>抵神被神灵伤害减免</v>
      </c>
      <c r="I203" s="4" t="str">
        <f>_xlfn.IFNA(INDEX(buff!$C:$C,MATCH(描述!C203,buff!$A:$A,0)),"")</f>
        <v/>
      </c>
      <c r="J203" s="4" t="str">
        <f>_xlfn.IFNA(INDEX(buff!$C:$C,MATCH(描述!D203,buff!$A:$A,0)),"")</f>
        <v/>
      </c>
      <c r="K203" s="4" t="str">
        <f>_xlfn.IFNA(INDEX(buff!$C:$C,MATCH(描述!E203,buff!$A:$A,0)),"")</f>
        <v/>
      </c>
      <c r="L203" s="4" t="str">
        <f>_xlfn.IFNA(INDEX(buff!$C:$C,MATCH(描述!F203,buff!$A:$A,0)),"")</f>
        <v/>
      </c>
      <c r="M203" s="4">
        <f>_xlfn.IFNA(INDEX(buff!$O:$O,MATCH(B203,buff!$A:$A,0)),"")</f>
        <v>16990007</v>
      </c>
      <c r="N203" s="4" t="str">
        <f>_xlfn.IFNA(INDEX(buff!$O:$O,MATCH(C203,buff!$A:$A,0)),"")</f>
        <v/>
      </c>
      <c r="O203" s="4" t="str">
        <f>_xlfn.IFNA(INDEX(buff!$O:$O,MATCH(D203,buff!$A:$A,0)),"")</f>
        <v/>
      </c>
      <c r="P203" s="4" t="str">
        <f>_xlfn.IFNA(INDEX(buff!$O:$O,MATCH(E203,buff!$A:$A,0)),"")</f>
        <v/>
      </c>
      <c r="Q203" s="22"/>
      <c r="R203" s="22"/>
      <c r="S203" s="22"/>
      <c r="T203" s="22"/>
    </row>
    <row r="204" spans="1:20" x14ac:dyDescent="0.15">
      <c r="A204" s="4" t="s">
        <v>765</v>
      </c>
      <c r="B204" s="22">
        <v>13990031</v>
      </c>
      <c r="C204" s="22"/>
      <c r="D204" s="22"/>
      <c r="E204" s="22"/>
      <c r="F204" s="22"/>
      <c r="G204" s="4" t="str">
        <f>"受到来自神灵英雄的伤害降低"&amp;'skill.talent(结算)'!R218/100&amp;"%"</f>
        <v>受到来自神灵英雄的伤害降低12%</v>
      </c>
      <c r="H204" s="4" t="str">
        <f>_xlfn.IFNA(INDEX(buff!$C:$C,MATCH(描述!B204,buff!$A:$A,0)),"")</f>
        <v>抵神被神灵伤害减免</v>
      </c>
      <c r="I204" s="4" t="str">
        <f>_xlfn.IFNA(INDEX(buff!$C:$C,MATCH(描述!C204,buff!$A:$A,0)),"")</f>
        <v/>
      </c>
      <c r="J204" s="4" t="str">
        <f>_xlfn.IFNA(INDEX(buff!$C:$C,MATCH(描述!D204,buff!$A:$A,0)),"")</f>
        <v/>
      </c>
      <c r="K204" s="4" t="str">
        <f>_xlfn.IFNA(INDEX(buff!$C:$C,MATCH(描述!E204,buff!$A:$A,0)),"")</f>
        <v/>
      </c>
      <c r="L204" s="4" t="str">
        <f>_xlfn.IFNA(INDEX(buff!$C:$C,MATCH(描述!F204,buff!$A:$A,0)),"")</f>
        <v/>
      </c>
      <c r="M204" s="4">
        <f>_xlfn.IFNA(INDEX(buff!$O:$O,MATCH(B204,buff!$A:$A,0)),"")</f>
        <v>16990007</v>
      </c>
      <c r="N204" s="4" t="str">
        <f>_xlfn.IFNA(INDEX(buff!$O:$O,MATCH(C204,buff!$A:$A,0)),"")</f>
        <v/>
      </c>
      <c r="O204" s="4" t="str">
        <f>_xlfn.IFNA(INDEX(buff!$O:$O,MATCH(D204,buff!$A:$A,0)),"")</f>
        <v/>
      </c>
      <c r="P204" s="4" t="str">
        <f>_xlfn.IFNA(INDEX(buff!$O:$O,MATCH(E204,buff!$A:$A,0)),"")</f>
        <v/>
      </c>
      <c r="Q204" s="22"/>
      <c r="R204" s="22"/>
      <c r="S204" s="22"/>
      <c r="T204" s="22"/>
    </row>
    <row r="205" spans="1:20" x14ac:dyDescent="0.15">
      <c r="A205" s="4" t="s">
        <v>766</v>
      </c>
      <c r="B205" s="22">
        <v>13990031</v>
      </c>
      <c r="C205" s="22"/>
      <c r="D205" s="22"/>
      <c r="E205" s="22"/>
      <c r="F205" s="22"/>
      <c r="G205" s="4" t="str">
        <f>"受到来自神灵英雄的伤害降低"&amp;'skill.talent(结算)'!R219/100&amp;"%"</f>
        <v>受到来自神灵英雄的伤害降低14%</v>
      </c>
      <c r="H205" s="4" t="str">
        <f>_xlfn.IFNA(INDEX(buff!$C:$C,MATCH(描述!B205,buff!$A:$A,0)),"")</f>
        <v>抵神被神灵伤害减免</v>
      </c>
      <c r="I205" s="4" t="str">
        <f>_xlfn.IFNA(INDEX(buff!$C:$C,MATCH(描述!C205,buff!$A:$A,0)),"")</f>
        <v/>
      </c>
      <c r="J205" s="4" t="str">
        <f>_xlfn.IFNA(INDEX(buff!$C:$C,MATCH(描述!D205,buff!$A:$A,0)),"")</f>
        <v/>
      </c>
      <c r="K205" s="4" t="str">
        <f>_xlfn.IFNA(INDEX(buff!$C:$C,MATCH(描述!E205,buff!$A:$A,0)),"")</f>
        <v/>
      </c>
      <c r="L205" s="4" t="str">
        <f>_xlfn.IFNA(INDEX(buff!$C:$C,MATCH(描述!F205,buff!$A:$A,0)),"")</f>
        <v/>
      </c>
      <c r="M205" s="4">
        <f>_xlfn.IFNA(INDEX(buff!$O:$O,MATCH(B205,buff!$A:$A,0)),"")</f>
        <v>16990007</v>
      </c>
      <c r="N205" s="4" t="str">
        <f>_xlfn.IFNA(INDEX(buff!$O:$O,MATCH(C205,buff!$A:$A,0)),"")</f>
        <v/>
      </c>
      <c r="O205" s="4" t="str">
        <f>_xlfn.IFNA(INDEX(buff!$O:$O,MATCH(D205,buff!$A:$A,0)),"")</f>
        <v/>
      </c>
      <c r="P205" s="4" t="str">
        <f>_xlfn.IFNA(INDEX(buff!$O:$O,MATCH(E205,buff!$A:$A,0)),"")</f>
        <v/>
      </c>
      <c r="Q205" s="22"/>
      <c r="R205" s="22"/>
      <c r="S205" s="22"/>
      <c r="T205" s="22"/>
    </row>
    <row r="206" spans="1:20" x14ac:dyDescent="0.15">
      <c r="A206" s="4" t="s">
        <v>837</v>
      </c>
      <c r="B206" s="22">
        <v>13990032</v>
      </c>
      <c r="C206" s="22"/>
      <c r="D206" s="22"/>
      <c r="E206" s="22"/>
      <c r="F206" s="22"/>
      <c r="G206" s="4" t="str">
        <f>"受到来自魔灵英雄的伤害降低"&amp;'skill.talent(结算)'!R220/100&amp;"%"</f>
        <v>受到来自魔灵英雄的伤害降低2%</v>
      </c>
      <c r="H206" s="4" t="str">
        <f>_xlfn.IFNA(INDEX(buff!$C:$C,MATCH(描述!B206,buff!$A:$A,0)),"")</f>
        <v>抵魔被魔灵伤害减免</v>
      </c>
      <c r="I206" s="4" t="str">
        <f>_xlfn.IFNA(INDEX(buff!$C:$C,MATCH(描述!C206,buff!$A:$A,0)),"")</f>
        <v/>
      </c>
      <c r="J206" s="4" t="str">
        <f>_xlfn.IFNA(INDEX(buff!$C:$C,MATCH(描述!D206,buff!$A:$A,0)),"")</f>
        <v/>
      </c>
      <c r="K206" s="4" t="str">
        <f>_xlfn.IFNA(INDEX(buff!$C:$C,MATCH(描述!E206,buff!$A:$A,0)),"")</f>
        <v/>
      </c>
      <c r="L206" s="4" t="str">
        <f>_xlfn.IFNA(INDEX(buff!$C:$C,MATCH(描述!F206,buff!$A:$A,0)),"")</f>
        <v/>
      </c>
      <c r="M206" s="4">
        <f>_xlfn.IFNA(INDEX(buff!$O:$O,MATCH(B206,buff!$A:$A,0)),"")</f>
        <v>16990008</v>
      </c>
      <c r="N206" s="4" t="str">
        <f>_xlfn.IFNA(INDEX(buff!$O:$O,MATCH(C206,buff!$A:$A,0)),"")</f>
        <v/>
      </c>
      <c r="O206" s="4" t="str">
        <f>_xlfn.IFNA(INDEX(buff!$O:$O,MATCH(D206,buff!$A:$A,0)),"")</f>
        <v/>
      </c>
      <c r="P206" s="4" t="str">
        <f>_xlfn.IFNA(INDEX(buff!$O:$O,MATCH(E206,buff!$A:$A,0)),"")</f>
        <v/>
      </c>
      <c r="Q206" s="22"/>
      <c r="R206" s="22"/>
      <c r="S206" s="22"/>
      <c r="T206" s="22"/>
    </row>
    <row r="207" spans="1:20" x14ac:dyDescent="0.15">
      <c r="A207" s="4" t="s">
        <v>838</v>
      </c>
      <c r="B207" s="22">
        <v>13990032</v>
      </c>
      <c r="C207" s="22"/>
      <c r="D207" s="22"/>
      <c r="E207" s="22"/>
      <c r="F207" s="22"/>
      <c r="G207" s="4" t="str">
        <f>"受到来自魔灵英雄的伤害降低"&amp;'skill.talent(结算)'!R221/100&amp;"%"</f>
        <v>受到来自魔灵英雄的伤害降低4%</v>
      </c>
      <c r="H207" s="4" t="str">
        <f>_xlfn.IFNA(INDEX(buff!$C:$C,MATCH(描述!B207,buff!$A:$A,0)),"")</f>
        <v>抵魔被魔灵伤害减免</v>
      </c>
      <c r="I207" s="4" t="str">
        <f>_xlfn.IFNA(INDEX(buff!$C:$C,MATCH(描述!C207,buff!$A:$A,0)),"")</f>
        <v/>
      </c>
      <c r="J207" s="4" t="str">
        <f>_xlfn.IFNA(INDEX(buff!$C:$C,MATCH(描述!D207,buff!$A:$A,0)),"")</f>
        <v/>
      </c>
      <c r="K207" s="4" t="str">
        <f>_xlfn.IFNA(INDEX(buff!$C:$C,MATCH(描述!E207,buff!$A:$A,0)),"")</f>
        <v/>
      </c>
      <c r="L207" s="4" t="str">
        <f>_xlfn.IFNA(INDEX(buff!$C:$C,MATCH(描述!F207,buff!$A:$A,0)),"")</f>
        <v/>
      </c>
      <c r="M207" s="4">
        <f>_xlfn.IFNA(INDEX(buff!$O:$O,MATCH(B207,buff!$A:$A,0)),"")</f>
        <v>16990008</v>
      </c>
      <c r="N207" s="4" t="str">
        <f>_xlfn.IFNA(INDEX(buff!$O:$O,MATCH(C207,buff!$A:$A,0)),"")</f>
        <v/>
      </c>
      <c r="O207" s="4" t="str">
        <f>_xlfn.IFNA(INDEX(buff!$O:$O,MATCH(D207,buff!$A:$A,0)),"")</f>
        <v/>
      </c>
      <c r="P207" s="4" t="str">
        <f>_xlfn.IFNA(INDEX(buff!$O:$O,MATCH(E207,buff!$A:$A,0)),"")</f>
        <v/>
      </c>
      <c r="Q207" s="22"/>
      <c r="R207" s="22"/>
      <c r="S207" s="22"/>
      <c r="T207" s="22"/>
    </row>
    <row r="208" spans="1:20" x14ac:dyDescent="0.15">
      <c r="A208" s="4" t="s">
        <v>839</v>
      </c>
      <c r="B208" s="22">
        <v>13990032</v>
      </c>
      <c r="C208" s="22"/>
      <c r="D208" s="22"/>
      <c r="E208" s="22"/>
      <c r="F208" s="22"/>
      <c r="G208" s="4" t="str">
        <f>"受到来自魔灵英雄的伤害降低"&amp;'skill.talent(结算)'!R222/100&amp;"%"</f>
        <v>受到来自魔灵英雄的伤害降低6%</v>
      </c>
      <c r="H208" s="4" t="str">
        <f>_xlfn.IFNA(INDEX(buff!$C:$C,MATCH(描述!B208,buff!$A:$A,0)),"")</f>
        <v>抵魔被魔灵伤害减免</v>
      </c>
      <c r="I208" s="4" t="str">
        <f>_xlfn.IFNA(INDEX(buff!$C:$C,MATCH(描述!C208,buff!$A:$A,0)),"")</f>
        <v/>
      </c>
      <c r="J208" s="4" t="str">
        <f>_xlfn.IFNA(INDEX(buff!$C:$C,MATCH(描述!D208,buff!$A:$A,0)),"")</f>
        <v/>
      </c>
      <c r="K208" s="4" t="str">
        <f>_xlfn.IFNA(INDEX(buff!$C:$C,MATCH(描述!E208,buff!$A:$A,0)),"")</f>
        <v/>
      </c>
      <c r="L208" s="4" t="str">
        <f>_xlfn.IFNA(INDEX(buff!$C:$C,MATCH(描述!F208,buff!$A:$A,0)),"")</f>
        <v/>
      </c>
      <c r="M208" s="4">
        <f>_xlfn.IFNA(INDEX(buff!$O:$O,MATCH(B208,buff!$A:$A,0)),"")</f>
        <v>16990008</v>
      </c>
      <c r="N208" s="4" t="str">
        <f>_xlfn.IFNA(INDEX(buff!$O:$O,MATCH(C208,buff!$A:$A,0)),"")</f>
        <v/>
      </c>
      <c r="O208" s="4" t="str">
        <f>_xlfn.IFNA(INDEX(buff!$O:$O,MATCH(D208,buff!$A:$A,0)),"")</f>
        <v/>
      </c>
      <c r="P208" s="4" t="str">
        <f>_xlfn.IFNA(INDEX(buff!$O:$O,MATCH(E208,buff!$A:$A,0)),"")</f>
        <v/>
      </c>
      <c r="Q208" s="22"/>
      <c r="R208" s="22"/>
      <c r="S208" s="22"/>
      <c r="T208" s="22"/>
    </row>
    <row r="209" spans="1:20" x14ac:dyDescent="0.15">
      <c r="A209" s="4" t="s">
        <v>840</v>
      </c>
      <c r="B209" s="22">
        <v>13990032</v>
      </c>
      <c r="C209" s="22"/>
      <c r="D209" s="22"/>
      <c r="E209" s="22"/>
      <c r="F209" s="22"/>
      <c r="G209" s="4" t="str">
        <f>"受到来自魔灵英雄的伤害降低"&amp;'skill.talent(结算)'!R223/100&amp;"%"</f>
        <v>受到来自魔灵英雄的伤害降低8%</v>
      </c>
      <c r="H209" s="4" t="str">
        <f>_xlfn.IFNA(INDEX(buff!$C:$C,MATCH(描述!B209,buff!$A:$A,0)),"")</f>
        <v>抵魔被魔灵伤害减免</v>
      </c>
      <c r="I209" s="4" t="str">
        <f>_xlfn.IFNA(INDEX(buff!$C:$C,MATCH(描述!C209,buff!$A:$A,0)),"")</f>
        <v/>
      </c>
      <c r="J209" s="4" t="str">
        <f>_xlfn.IFNA(INDEX(buff!$C:$C,MATCH(描述!D209,buff!$A:$A,0)),"")</f>
        <v/>
      </c>
      <c r="K209" s="4" t="str">
        <f>_xlfn.IFNA(INDEX(buff!$C:$C,MATCH(描述!E209,buff!$A:$A,0)),"")</f>
        <v/>
      </c>
      <c r="L209" s="4" t="str">
        <f>_xlfn.IFNA(INDEX(buff!$C:$C,MATCH(描述!F209,buff!$A:$A,0)),"")</f>
        <v/>
      </c>
      <c r="M209" s="4">
        <f>_xlfn.IFNA(INDEX(buff!$O:$O,MATCH(B209,buff!$A:$A,0)),"")</f>
        <v>16990008</v>
      </c>
      <c r="N209" s="4" t="str">
        <f>_xlfn.IFNA(INDEX(buff!$O:$O,MATCH(C209,buff!$A:$A,0)),"")</f>
        <v/>
      </c>
      <c r="O209" s="4" t="str">
        <f>_xlfn.IFNA(INDEX(buff!$O:$O,MATCH(D209,buff!$A:$A,0)),"")</f>
        <v/>
      </c>
      <c r="P209" s="4" t="str">
        <f>_xlfn.IFNA(INDEX(buff!$O:$O,MATCH(E209,buff!$A:$A,0)),"")</f>
        <v/>
      </c>
      <c r="Q209" s="22"/>
      <c r="R209" s="22"/>
      <c r="S209" s="22"/>
      <c r="T209" s="22"/>
    </row>
    <row r="210" spans="1:20" x14ac:dyDescent="0.15">
      <c r="A210" s="4" t="s">
        <v>841</v>
      </c>
      <c r="B210" s="22">
        <v>13990032</v>
      </c>
      <c r="C210" s="22"/>
      <c r="D210" s="22"/>
      <c r="E210" s="22"/>
      <c r="F210" s="22"/>
      <c r="G210" s="4" t="str">
        <f>"受到来自魔灵英雄的伤害降低"&amp;'skill.talent(结算)'!R224/100&amp;"%"</f>
        <v>受到来自魔灵英雄的伤害降低10%</v>
      </c>
      <c r="H210" s="4" t="str">
        <f>_xlfn.IFNA(INDEX(buff!$C:$C,MATCH(描述!B210,buff!$A:$A,0)),"")</f>
        <v>抵魔被魔灵伤害减免</v>
      </c>
      <c r="I210" s="4" t="str">
        <f>_xlfn.IFNA(INDEX(buff!$C:$C,MATCH(描述!C210,buff!$A:$A,0)),"")</f>
        <v/>
      </c>
      <c r="J210" s="4" t="str">
        <f>_xlfn.IFNA(INDEX(buff!$C:$C,MATCH(描述!D210,buff!$A:$A,0)),"")</f>
        <v/>
      </c>
      <c r="K210" s="4" t="str">
        <f>_xlfn.IFNA(INDEX(buff!$C:$C,MATCH(描述!E210,buff!$A:$A,0)),"")</f>
        <v/>
      </c>
      <c r="L210" s="4" t="str">
        <f>_xlfn.IFNA(INDEX(buff!$C:$C,MATCH(描述!F210,buff!$A:$A,0)),"")</f>
        <v/>
      </c>
      <c r="M210" s="4">
        <f>_xlfn.IFNA(INDEX(buff!$O:$O,MATCH(B210,buff!$A:$A,0)),"")</f>
        <v>16990008</v>
      </c>
      <c r="N210" s="4" t="str">
        <f>_xlfn.IFNA(INDEX(buff!$O:$O,MATCH(C210,buff!$A:$A,0)),"")</f>
        <v/>
      </c>
      <c r="O210" s="4" t="str">
        <f>_xlfn.IFNA(INDEX(buff!$O:$O,MATCH(D210,buff!$A:$A,0)),"")</f>
        <v/>
      </c>
      <c r="P210" s="4" t="str">
        <f>_xlfn.IFNA(INDEX(buff!$O:$O,MATCH(E210,buff!$A:$A,0)),"")</f>
        <v/>
      </c>
      <c r="Q210" s="22"/>
      <c r="R210" s="22"/>
      <c r="S210" s="22"/>
      <c r="T210" s="22"/>
    </row>
    <row r="211" spans="1:20" x14ac:dyDescent="0.15">
      <c r="A211" s="4" t="s">
        <v>842</v>
      </c>
      <c r="B211" s="22">
        <v>13990032</v>
      </c>
      <c r="C211" s="22"/>
      <c r="D211" s="22"/>
      <c r="E211" s="22"/>
      <c r="F211" s="22"/>
      <c r="G211" s="4" t="str">
        <f>"受到来自魔灵英雄的伤害降低"&amp;'skill.talent(结算)'!R225/100&amp;"%"</f>
        <v>受到来自魔灵英雄的伤害降低12%</v>
      </c>
      <c r="H211" s="4" t="str">
        <f>_xlfn.IFNA(INDEX(buff!$C:$C,MATCH(描述!B211,buff!$A:$A,0)),"")</f>
        <v>抵魔被魔灵伤害减免</v>
      </c>
      <c r="I211" s="4" t="str">
        <f>_xlfn.IFNA(INDEX(buff!$C:$C,MATCH(描述!C211,buff!$A:$A,0)),"")</f>
        <v/>
      </c>
      <c r="J211" s="4" t="str">
        <f>_xlfn.IFNA(INDEX(buff!$C:$C,MATCH(描述!D211,buff!$A:$A,0)),"")</f>
        <v/>
      </c>
      <c r="K211" s="4" t="str">
        <f>_xlfn.IFNA(INDEX(buff!$C:$C,MATCH(描述!E211,buff!$A:$A,0)),"")</f>
        <v/>
      </c>
      <c r="L211" s="4" t="str">
        <f>_xlfn.IFNA(INDEX(buff!$C:$C,MATCH(描述!F211,buff!$A:$A,0)),"")</f>
        <v/>
      </c>
      <c r="M211" s="4">
        <f>_xlfn.IFNA(INDEX(buff!$O:$O,MATCH(B211,buff!$A:$A,0)),"")</f>
        <v>16990008</v>
      </c>
      <c r="N211" s="4" t="str">
        <f>_xlfn.IFNA(INDEX(buff!$O:$O,MATCH(C211,buff!$A:$A,0)),"")</f>
        <v/>
      </c>
      <c r="O211" s="4" t="str">
        <f>_xlfn.IFNA(INDEX(buff!$O:$O,MATCH(D211,buff!$A:$A,0)),"")</f>
        <v/>
      </c>
      <c r="P211" s="4" t="str">
        <f>_xlfn.IFNA(INDEX(buff!$O:$O,MATCH(E211,buff!$A:$A,0)),"")</f>
        <v/>
      </c>
      <c r="Q211" s="22"/>
      <c r="R211" s="22"/>
      <c r="S211" s="22"/>
      <c r="T211" s="22"/>
    </row>
    <row r="212" spans="1:20" x14ac:dyDescent="0.15">
      <c r="A212" s="4" t="s">
        <v>843</v>
      </c>
      <c r="B212" s="22">
        <v>13990032</v>
      </c>
      <c r="C212" s="22"/>
      <c r="D212" s="22"/>
      <c r="E212" s="22"/>
      <c r="F212" s="22"/>
      <c r="G212" s="4" t="str">
        <f>"受到来自魔灵英雄的伤害降低"&amp;'skill.talent(结算)'!R226/100&amp;"%"</f>
        <v>受到来自魔灵英雄的伤害降低14%</v>
      </c>
      <c r="H212" s="4" t="str">
        <f>_xlfn.IFNA(INDEX(buff!$C:$C,MATCH(描述!B212,buff!$A:$A,0)),"")</f>
        <v>抵魔被魔灵伤害减免</v>
      </c>
      <c r="I212" s="4" t="str">
        <f>_xlfn.IFNA(INDEX(buff!$C:$C,MATCH(描述!C212,buff!$A:$A,0)),"")</f>
        <v/>
      </c>
      <c r="J212" s="4" t="str">
        <f>_xlfn.IFNA(INDEX(buff!$C:$C,MATCH(描述!D212,buff!$A:$A,0)),"")</f>
        <v/>
      </c>
      <c r="K212" s="4" t="str">
        <f>_xlfn.IFNA(INDEX(buff!$C:$C,MATCH(描述!E212,buff!$A:$A,0)),"")</f>
        <v/>
      </c>
      <c r="L212" s="4" t="str">
        <f>_xlfn.IFNA(INDEX(buff!$C:$C,MATCH(描述!F212,buff!$A:$A,0)),"")</f>
        <v/>
      </c>
      <c r="M212" s="4">
        <f>_xlfn.IFNA(INDEX(buff!$O:$O,MATCH(B212,buff!$A:$A,0)),"")</f>
        <v>16990008</v>
      </c>
      <c r="N212" s="4" t="str">
        <f>_xlfn.IFNA(INDEX(buff!$O:$O,MATCH(C212,buff!$A:$A,0)),"")</f>
        <v/>
      </c>
      <c r="O212" s="4" t="str">
        <f>_xlfn.IFNA(INDEX(buff!$O:$O,MATCH(D212,buff!$A:$A,0)),"")</f>
        <v/>
      </c>
      <c r="P212" s="4" t="str">
        <f>_xlfn.IFNA(INDEX(buff!$O:$O,MATCH(E212,buff!$A:$A,0)),"")</f>
        <v/>
      </c>
      <c r="Q212" s="22"/>
      <c r="R212" s="22"/>
      <c r="S212" s="22"/>
      <c r="T212" s="22"/>
    </row>
    <row r="213" spans="1:20" x14ac:dyDescent="0.15">
      <c r="A213" s="4" t="s">
        <v>816</v>
      </c>
      <c r="B213" s="22">
        <v>13990033</v>
      </c>
      <c r="C213" s="22"/>
      <c r="D213" s="22"/>
      <c r="E213" s="22"/>
      <c r="F213" s="22"/>
      <c r="G213" s="4" t="str">
        <f>"【光环】在场上时，己方生灵英雄造成的伤害提高"&amp;'skill.talent(结算)'!R227/100&amp;"%"</f>
        <v>【光环】在场上时，己方生灵英雄造成的伤害提高1%</v>
      </c>
      <c r="H213" s="4" t="str">
        <f>_xlfn.IFNA(INDEX(buff!$C:$C,MATCH(描述!B213,buff!$A:$A,0)),"")</f>
        <v>生进光环</v>
      </c>
      <c r="I213" s="4" t="str">
        <f>_xlfn.IFNA(INDEX(buff!$C:$C,MATCH(描述!C213,buff!$A:$A,0)),"")</f>
        <v/>
      </c>
      <c r="J213" s="4" t="str">
        <f>_xlfn.IFNA(INDEX(buff!$C:$C,MATCH(描述!D213,buff!$A:$A,0)),"")</f>
        <v/>
      </c>
      <c r="K213" s="4" t="str">
        <f>_xlfn.IFNA(INDEX(buff!$C:$C,MATCH(描述!E213,buff!$A:$A,0)),"")</f>
        <v/>
      </c>
      <c r="L213" s="4" t="str">
        <f>_xlfn.IFNA(INDEX(buff!$C:$C,MATCH(描述!F213,buff!$A:$A,0)),"")</f>
        <v/>
      </c>
      <c r="M213" s="4">
        <f>_xlfn.IFNA(INDEX(buff!$O:$O,MATCH(B213,buff!$A:$A,0)),"")</f>
        <v>12990001</v>
      </c>
      <c r="N213" s="4" t="str">
        <f>_xlfn.IFNA(INDEX(buff!$O:$O,MATCH(C213,buff!$A:$A,0)),"")</f>
        <v/>
      </c>
      <c r="O213" s="4" t="str">
        <f>_xlfn.IFNA(INDEX(buff!$O:$O,MATCH(D213,buff!$A:$A,0)),"")</f>
        <v/>
      </c>
      <c r="P213" s="4" t="str">
        <f>_xlfn.IFNA(INDEX(buff!$O:$O,MATCH(E213,buff!$A:$A,0)),"")</f>
        <v/>
      </c>
      <c r="Q213" s="22"/>
      <c r="R213" s="22"/>
      <c r="S213" s="22"/>
      <c r="T213" s="22"/>
    </row>
    <row r="214" spans="1:20" x14ac:dyDescent="0.15">
      <c r="A214" s="4" t="s">
        <v>817</v>
      </c>
      <c r="B214" s="22">
        <v>13990033</v>
      </c>
      <c r="C214" s="22"/>
      <c r="D214" s="22"/>
      <c r="E214" s="22"/>
      <c r="F214" s="22"/>
      <c r="G214" s="4" t="str">
        <f>"【光环】在场上时，己方生灵英雄造成的伤害提高"&amp;'skill.talent(结算)'!R228/100&amp;"%"</f>
        <v>【光环】在场上时，己方生灵英雄造成的伤害提高2%</v>
      </c>
      <c r="H214" s="4" t="str">
        <f>_xlfn.IFNA(INDEX(buff!$C:$C,MATCH(描述!B214,buff!$A:$A,0)),"")</f>
        <v>生进光环</v>
      </c>
      <c r="I214" s="4" t="str">
        <f>_xlfn.IFNA(INDEX(buff!$C:$C,MATCH(描述!C214,buff!$A:$A,0)),"")</f>
        <v/>
      </c>
      <c r="J214" s="4" t="str">
        <f>_xlfn.IFNA(INDEX(buff!$C:$C,MATCH(描述!D214,buff!$A:$A,0)),"")</f>
        <v/>
      </c>
      <c r="K214" s="4" t="str">
        <f>_xlfn.IFNA(INDEX(buff!$C:$C,MATCH(描述!E214,buff!$A:$A,0)),"")</f>
        <v/>
      </c>
      <c r="L214" s="4" t="str">
        <f>_xlfn.IFNA(INDEX(buff!$C:$C,MATCH(描述!F214,buff!$A:$A,0)),"")</f>
        <v/>
      </c>
      <c r="M214" s="4">
        <f>_xlfn.IFNA(INDEX(buff!$O:$O,MATCH(B214,buff!$A:$A,0)),"")</f>
        <v>12990001</v>
      </c>
      <c r="N214" s="4" t="str">
        <f>_xlfn.IFNA(INDEX(buff!$O:$O,MATCH(C214,buff!$A:$A,0)),"")</f>
        <v/>
      </c>
      <c r="O214" s="4" t="str">
        <f>_xlfn.IFNA(INDEX(buff!$O:$O,MATCH(D214,buff!$A:$A,0)),"")</f>
        <v/>
      </c>
      <c r="P214" s="4" t="str">
        <f>_xlfn.IFNA(INDEX(buff!$O:$O,MATCH(E214,buff!$A:$A,0)),"")</f>
        <v/>
      </c>
      <c r="Q214" s="22"/>
      <c r="R214" s="22"/>
      <c r="S214" s="22"/>
      <c r="T214" s="22"/>
    </row>
    <row r="215" spans="1:20" x14ac:dyDescent="0.15">
      <c r="A215" s="4" t="s">
        <v>818</v>
      </c>
      <c r="B215" s="22">
        <v>13990033</v>
      </c>
      <c r="C215" s="22"/>
      <c r="D215" s="22"/>
      <c r="E215" s="22"/>
      <c r="F215" s="22"/>
      <c r="G215" s="4" t="str">
        <f>"【光环】在场上时，己方生灵英雄造成的伤害提高"&amp;'skill.talent(结算)'!R229/100&amp;"%"</f>
        <v>【光环】在场上时，己方生灵英雄造成的伤害提高4%</v>
      </c>
      <c r="H215" s="4" t="str">
        <f>_xlfn.IFNA(INDEX(buff!$C:$C,MATCH(描述!B215,buff!$A:$A,0)),"")</f>
        <v>生进光环</v>
      </c>
      <c r="I215" s="4" t="str">
        <f>_xlfn.IFNA(INDEX(buff!$C:$C,MATCH(描述!C215,buff!$A:$A,0)),"")</f>
        <v/>
      </c>
      <c r="J215" s="4" t="str">
        <f>_xlfn.IFNA(INDEX(buff!$C:$C,MATCH(描述!D215,buff!$A:$A,0)),"")</f>
        <v/>
      </c>
      <c r="K215" s="4" t="str">
        <f>_xlfn.IFNA(INDEX(buff!$C:$C,MATCH(描述!E215,buff!$A:$A,0)),"")</f>
        <v/>
      </c>
      <c r="L215" s="4" t="str">
        <f>_xlfn.IFNA(INDEX(buff!$C:$C,MATCH(描述!F215,buff!$A:$A,0)),"")</f>
        <v/>
      </c>
      <c r="M215" s="4">
        <f>_xlfn.IFNA(INDEX(buff!$O:$O,MATCH(B215,buff!$A:$A,0)),"")</f>
        <v>12990001</v>
      </c>
      <c r="N215" s="4" t="str">
        <f>_xlfn.IFNA(INDEX(buff!$O:$O,MATCH(C215,buff!$A:$A,0)),"")</f>
        <v/>
      </c>
      <c r="O215" s="4" t="str">
        <f>_xlfn.IFNA(INDEX(buff!$O:$O,MATCH(D215,buff!$A:$A,0)),"")</f>
        <v/>
      </c>
      <c r="P215" s="4" t="str">
        <f>_xlfn.IFNA(INDEX(buff!$O:$O,MATCH(E215,buff!$A:$A,0)),"")</f>
        <v/>
      </c>
      <c r="Q215" s="22"/>
      <c r="R215" s="22"/>
      <c r="S215" s="22"/>
      <c r="T215" s="22"/>
    </row>
    <row r="216" spans="1:20" x14ac:dyDescent="0.15">
      <c r="A216" s="4" t="s">
        <v>819</v>
      </c>
      <c r="B216" s="22">
        <v>13990033</v>
      </c>
      <c r="C216" s="22"/>
      <c r="D216" s="22"/>
      <c r="E216" s="22"/>
      <c r="F216" s="22"/>
      <c r="G216" s="4" t="str">
        <f>"【光环】在场上时，己方生灵英雄造成的伤害提高"&amp;'skill.talent(结算)'!R230/100&amp;"%"</f>
        <v>【光环】在场上时，己方生灵英雄造成的伤害提高6%</v>
      </c>
      <c r="H216" s="4" t="str">
        <f>_xlfn.IFNA(INDEX(buff!$C:$C,MATCH(描述!B216,buff!$A:$A,0)),"")</f>
        <v>生进光环</v>
      </c>
      <c r="I216" s="4" t="str">
        <f>_xlfn.IFNA(INDEX(buff!$C:$C,MATCH(描述!C216,buff!$A:$A,0)),"")</f>
        <v/>
      </c>
      <c r="J216" s="4" t="str">
        <f>_xlfn.IFNA(INDEX(buff!$C:$C,MATCH(描述!D216,buff!$A:$A,0)),"")</f>
        <v/>
      </c>
      <c r="K216" s="4" t="str">
        <f>_xlfn.IFNA(INDEX(buff!$C:$C,MATCH(描述!E216,buff!$A:$A,0)),"")</f>
        <v/>
      </c>
      <c r="L216" s="4" t="str">
        <f>_xlfn.IFNA(INDEX(buff!$C:$C,MATCH(描述!F216,buff!$A:$A,0)),"")</f>
        <v/>
      </c>
      <c r="M216" s="4">
        <f>_xlfn.IFNA(INDEX(buff!$O:$O,MATCH(B216,buff!$A:$A,0)),"")</f>
        <v>12990001</v>
      </c>
      <c r="N216" s="4" t="str">
        <f>_xlfn.IFNA(INDEX(buff!$O:$O,MATCH(C216,buff!$A:$A,0)),"")</f>
        <v/>
      </c>
      <c r="O216" s="4" t="str">
        <f>_xlfn.IFNA(INDEX(buff!$O:$O,MATCH(D216,buff!$A:$A,0)),"")</f>
        <v/>
      </c>
      <c r="P216" s="4" t="str">
        <f>_xlfn.IFNA(INDEX(buff!$O:$O,MATCH(E216,buff!$A:$A,0)),"")</f>
        <v/>
      </c>
      <c r="Q216" s="22"/>
      <c r="R216" s="22"/>
      <c r="S216" s="22"/>
      <c r="T216" s="22"/>
    </row>
    <row r="217" spans="1:20" x14ac:dyDescent="0.15">
      <c r="A217" s="4" t="s">
        <v>820</v>
      </c>
      <c r="B217" s="22">
        <v>13990033</v>
      </c>
      <c r="C217" s="22"/>
      <c r="D217" s="22"/>
      <c r="E217" s="22"/>
      <c r="F217" s="22"/>
      <c r="G217" s="4" t="str">
        <f>"【光环】在场上时，己方生灵英雄造成的伤害提高"&amp;'skill.talent(结算)'!R231/100&amp;"%"</f>
        <v>【光环】在场上时，己方生灵英雄造成的伤害提高8%</v>
      </c>
      <c r="H217" s="4" t="str">
        <f>_xlfn.IFNA(INDEX(buff!$C:$C,MATCH(描述!B217,buff!$A:$A,0)),"")</f>
        <v>生进光环</v>
      </c>
      <c r="I217" s="4" t="str">
        <f>_xlfn.IFNA(INDEX(buff!$C:$C,MATCH(描述!C217,buff!$A:$A,0)),"")</f>
        <v/>
      </c>
      <c r="J217" s="4" t="str">
        <f>_xlfn.IFNA(INDEX(buff!$C:$C,MATCH(描述!D217,buff!$A:$A,0)),"")</f>
        <v/>
      </c>
      <c r="K217" s="4" t="str">
        <f>_xlfn.IFNA(INDEX(buff!$C:$C,MATCH(描述!E217,buff!$A:$A,0)),"")</f>
        <v/>
      </c>
      <c r="L217" s="4" t="str">
        <f>_xlfn.IFNA(INDEX(buff!$C:$C,MATCH(描述!F217,buff!$A:$A,0)),"")</f>
        <v/>
      </c>
      <c r="M217" s="4">
        <f>_xlfn.IFNA(INDEX(buff!$O:$O,MATCH(B217,buff!$A:$A,0)),"")</f>
        <v>12990001</v>
      </c>
      <c r="N217" s="4" t="str">
        <f>_xlfn.IFNA(INDEX(buff!$O:$O,MATCH(C217,buff!$A:$A,0)),"")</f>
        <v/>
      </c>
      <c r="O217" s="4" t="str">
        <f>_xlfn.IFNA(INDEX(buff!$O:$O,MATCH(D217,buff!$A:$A,0)),"")</f>
        <v/>
      </c>
      <c r="P217" s="4" t="str">
        <f>_xlfn.IFNA(INDEX(buff!$O:$O,MATCH(E217,buff!$A:$A,0)),"")</f>
        <v/>
      </c>
      <c r="Q217" s="22"/>
      <c r="R217" s="22"/>
      <c r="S217" s="22"/>
      <c r="T217" s="22"/>
    </row>
    <row r="218" spans="1:20" x14ac:dyDescent="0.15">
      <c r="A218" s="4" t="s">
        <v>821</v>
      </c>
      <c r="B218" s="22">
        <v>13990033</v>
      </c>
      <c r="C218" s="22"/>
      <c r="D218" s="22"/>
      <c r="E218" s="22"/>
      <c r="F218" s="22"/>
      <c r="G218" s="4" t="str">
        <f>"【光环】在场上时，己方生灵英雄造成的伤害提高"&amp;'skill.talent(结算)'!R232/100&amp;"%"</f>
        <v>【光环】在场上时，己方生灵英雄造成的伤害提高10%</v>
      </c>
      <c r="H218" s="4" t="str">
        <f>_xlfn.IFNA(INDEX(buff!$C:$C,MATCH(描述!B218,buff!$A:$A,0)),"")</f>
        <v>生进光环</v>
      </c>
      <c r="I218" s="4" t="str">
        <f>_xlfn.IFNA(INDEX(buff!$C:$C,MATCH(描述!C218,buff!$A:$A,0)),"")</f>
        <v/>
      </c>
      <c r="J218" s="4" t="str">
        <f>_xlfn.IFNA(INDEX(buff!$C:$C,MATCH(描述!D218,buff!$A:$A,0)),"")</f>
        <v/>
      </c>
      <c r="K218" s="4" t="str">
        <f>_xlfn.IFNA(INDEX(buff!$C:$C,MATCH(描述!E218,buff!$A:$A,0)),"")</f>
        <v/>
      </c>
      <c r="L218" s="4" t="str">
        <f>_xlfn.IFNA(INDEX(buff!$C:$C,MATCH(描述!F218,buff!$A:$A,0)),"")</f>
        <v/>
      </c>
      <c r="M218" s="4">
        <f>_xlfn.IFNA(INDEX(buff!$O:$O,MATCH(B218,buff!$A:$A,0)),"")</f>
        <v>12990001</v>
      </c>
      <c r="N218" s="4" t="str">
        <f>_xlfn.IFNA(INDEX(buff!$O:$O,MATCH(C218,buff!$A:$A,0)),"")</f>
        <v/>
      </c>
      <c r="O218" s="4" t="str">
        <f>_xlfn.IFNA(INDEX(buff!$O:$O,MATCH(D218,buff!$A:$A,0)),"")</f>
        <v/>
      </c>
      <c r="P218" s="4" t="str">
        <f>_xlfn.IFNA(INDEX(buff!$O:$O,MATCH(E218,buff!$A:$A,0)),"")</f>
        <v/>
      </c>
      <c r="Q218" s="22"/>
      <c r="R218" s="22"/>
      <c r="S218" s="22"/>
      <c r="T218" s="22"/>
    </row>
    <row r="219" spans="1:20" x14ac:dyDescent="0.15">
      <c r="A219" s="4" t="s">
        <v>822</v>
      </c>
      <c r="B219" s="22">
        <v>13990033</v>
      </c>
      <c r="C219" s="22"/>
      <c r="D219" s="22"/>
      <c r="E219" s="22"/>
      <c r="F219" s="22"/>
      <c r="G219" s="4" t="str">
        <f>"【光环】在场上时，己方生灵英雄造成的伤害提高"&amp;'skill.talent(结算)'!R233/100&amp;"%"</f>
        <v>【光环】在场上时，己方生灵英雄造成的伤害提高12%</v>
      </c>
      <c r="H219" s="4" t="str">
        <f>_xlfn.IFNA(INDEX(buff!$C:$C,MATCH(描述!B219,buff!$A:$A,0)),"")</f>
        <v>生进光环</v>
      </c>
      <c r="I219" s="4" t="str">
        <f>_xlfn.IFNA(INDEX(buff!$C:$C,MATCH(描述!C219,buff!$A:$A,0)),"")</f>
        <v/>
      </c>
      <c r="J219" s="4" t="str">
        <f>_xlfn.IFNA(INDEX(buff!$C:$C,MATCH(描述!D219,buff!$A:$A,0)),"")</f>
        <v/>
      </c>
      <c r="K219" s="4" t="str">
        <f>_xlfn.IFNA(INDEX(buff!$C:$C,MATCH(描述!E219,buff!$A:$A,0)),"")</f>
        <v/>
      </c>
      <c r="L219" s="4" t="str">
        <f>_xlfn.IFNA(INDEX(buff!$C:$C,MATCH(描述!F219,buff!$A:$A,0)),"")</f>
        <v/>
      </c>
      <c r="M219" s="4">
        <f>_xlfn.IFNA(INDEX(buff!$O:$O,MATCH(B219,buff!$A:$A,0)),"")</f>
        <v>12990001</v>
      </c>
      <c r="N219" s="4" t="str">
        <f>_xlfn.IFNA(INDEX(buff!$O:$O,MATCH(C219,buff!$A:$A,0)),"")</f>
        <v/>
      </c>
      <c r="O219" s="4" t="str">
        <f>_xlfn.IFNA(INDEX(buff!$O:$O,MATCH(D219,buff!$A:$A,0)),"")</f>
        <v/>
      </c>
      <c r="P219" s="4" t="str">
        <f>_xlfn.IFNA(INDEX(buff!$O:$O,MATCH(E219,buff!$A:$A,0)),"")</f>
        <v/>
      </c>
      <c r="Q219" s="22"/>
      <c r="R219" s="22"/>
      <c r="S219" s="22"/>
      <c r="T219" s="22"/>
    </row>
    <row r="220" spans="1:20" x14ac:dyDescent="0.15">
      <c r="A220" s="4" t="s">
        <v>823</v>
      </c>
      <c r="B220" s="22">
        <v>13990035</v>
      </c>
      <c r="C220" s="22"/>
      <c r="D220" s="22"/>
      <c r="E220" s="22"/>
      <c r="F220" s="22"/>
      <c r="G220" s="4" t="str">
        <f>"【光环】在场上时，己方生灵英雄受到的伤害降低"&amp;'skill.talent(结算)'!R234/100&amp;"%"</f>
        <v>【光环】在场上时，己方生灵英雄受到的伤害降低1%</v>
      </c>
      <c r="H220" s="4" t="str">
        <f>_xlfn.IFNA(INDEX(buff!$C:$C,MATCH(描述!B220,buff!$A:$A,0)),"")</f>
        <v>生固光环</v>
      </c>
      <c r="I220" s="4" t="str">
        <f>_xlfn.IFNA(INDEX(buff!$C:$C,MATCH(描述!C220,buff!$A:$A,0)),"")</f>
        <v/>
      </c>
      <c r="J220" s="4" t="str">
        <f>_xlfn.IFNA(INDEX(buff!$C:$C,MATCH(描述!D220,buff!$A:$A,0)),"")</f>
        <v/>
      </c>
      <c r="K220" s="4" t="str">
        <f>_xlfn.IFNA(INDEX(buff!$C:$C,MATCH(描述!E220,buff!$A:$A,0)),"")</f>
        <v/>
      </c>
      <c r="L220" s="4" t="str">
        <f>_xlfn.IFNA(INDEX(buff!$C:$C,MATCH(描述!F220,buff!$A:$A,0)),"")</f>
        <v/>
      </c>
      <c r="M220" s="4">
        <f>_xlfn.IFNA(INDEX(buff!$O:$O,MATCH(B220,buff!$A:$A,0)),"")</f>
        <v>12990002</v>
      </c>
      <c r="N220" s="4" t="str">
        <f>_xlfn.IFNA(INDEX(buff!$O:$O,MATCH(C220,buff!$A:$A,0)),"")</f>
        <v/>
      </c>
      <c r="O220" s="4" t="str">
        <f>_xlfn.IFNA(INDEX(buff!$O:$O,MATCH(D220,buff!$A:$A,0)),"")</f>
        <v/>
      </c>
      <c r="P220" s="4" t="str">
        <f>_xlfn.IFNA(INDEX(buff!$O:$O,MATCH(E220,buff!$A:$A,0)),"")</f>
        <v/>
      </c>
      <c r="Q220" s="22"/>
      <c r="R220" s="22"/>
      <c r="S220" s="22"/>
      <c r="T220" s="22"/>
    </row>
    <row r="221" spans="1:20" x14ac:dyDescent="0.15">
      <c r="A221" s="4" t="s">
        <v>824</v>
      </c>
      <c r="B221" s="22">
        <v>13990035</v>
      </c>
      <c r="C221" s="22"/>
      <c r="D221" s="22"/>
      <c r="E221" s="22"/>
      <c r="F221" s="22"/>
      <c r="G221" s="4" t="str">
        <f>"【光环】在场上时，己方生灵英雄受到的伤害降低"&amp;'skill.talent(结算)'!R235/100&amp;"%"</f>
        <v>【光环】在场上时，己方生灵英雄受到的伤害降低2%</v>
      </c>
      <c r="H221" s="4" t="str">
        <f>_xlfn.IFNA(INDEX(buff!$C:$C,MATCH(描述!B221,buff!$A:$A,0)),"")</f>
        <v>生固光环</v>
      </c>
      <c r="I221" s="4" t="str">
        <f>_xlfn.IFNA(INDEX(buff!$C:$C,MATCH(描述!C221,buff!$A:$A,0)),"")</f>
        <v/>
      </c>
      <c r="J221" s="4" t="str">
        <f>_xlfn.IFNA(INDEX(buff!$C:$C,MATCH(描述!D221,buff!$A:$A,0)),"")</f>
        <v/>
      </c>
      <c r="K221" s="4" t="str">
        <f>_xlfn.IFNA(INDEX(buff!$C:$C,MATCH(描述!E221,buff!$A:$A,0)),"")</f>
        <v/>
      </c>
      <c r="L221" s="4" t="str">
        <f>_xlfn.IFNA(INDEX(buff!$C:$C,MATCH(描述!F221,buff!$A:$A,0)),"")</f>
        <v/>
      </c>
      <c r="M221" s="4">
        <f>_xlfn.IFNA(INDEX(buff!$O:$O,MATCH(B221,buff!$A:$A,0)),"")</f>
        <v>12990002</v>
      </c>
      <c r="N221" s="4" t="str">
        <f>_xlfn.IFNA(INDEX(buff!$O:$O,MATCH(C221,buff!$A:$A,0)),"")</f>
        <v/>
      </c>
      <c r="O221" s="4" t="str">
        <f>_xlfn.IFNA(INDEX(buff!$O:$O,MATCH(D221,buff!$A:$A,0)),"")</f>
        <v/>
      </c>
      <c r="P221" s="4" t="str">
        <f>_xlfn.IFNA(INDEX(buff!$O:$O,MATCH(E221,buff!$A:$A,0)),"")</f>
        <v/>
      </c>
      <c r="Q221" s="22"/>
      <c r="R221" s="22"/>
      <c r="S221" s="22"/>
      <c r="T221" s="22"/>
    </row>
    <row r="222" spans="1:20" x14ac:dyDescent="0.15">
      <c r="A222" s="4" t="s">
        <v>825</v>
      </c>
      <c r="B222" s="22">
        <v>13990035</v>
      </c>
      <c r="C222" s="22"/>
      <c r="D222" s="22"/>
      <c r="E222" s="22"/>
      <c r="F222" s="22"/>
      <c r="G222" s="4" t="str">
        <f>"【光环】在场上时，己方生灵英雄受到的伤害降低"&amp;'skill.talent(结算)'!R236/100&amp;"%"</f>
        <v>【光环】在场上时，己方生灵英雄受到的伤害降低4%</v>
      </c>
      <c r="H222" s="4" t="str">
        <f>_xlfn.IFNA(INDEX(buff!$C:$C,MATCH(描述!B222,buff!$A:$A,0)),"")</f>
        <v>生固光环</v>
      </c>
      <c r="I222" s="4" t="str">
        <f>_xlfn.IFNA(INDEX(buff!$C:$C,MATCH(描述!C222,buff!$A:$A,0)),"")</f>
        <v/>
      </c>
      <c r="J222" s="4" t="str">
        <f>_xlfn.IFNA(INDEX(buff!$C:$C,MATCH(描述!D222,buff!$A:$A,0)),"")</f>
        <v/>
      </c>
      <c r="K222" s="4" t="str">
        <f>_xlfn.IFNA(INDEX(buff!$C:$C,MATCH(描述!E222,buff!$A:$A,0)),"")</f>
        <v/>
      </c>
      <c r="L222" s="4" t="str">
        <f>_xlfn.IFNA(INDEX(buff!$C:$C,MATCH(描述!F222,buff!$A:$A,0)),"")</f>
        <v/>
      </c>
      <c r="M222" s="4">
        <f>_xlfn.IFNA(INDEX(buff!$O:$O,MATCH(B222,buff!$A:$A,0)),"")</f>
        <v>12990002</v>
      </c>
      <c r="N222" s="4" t="str">
        <f>_xlfn.IFNA(INDEX(buff!$O:$O,MATCH(C222,buff!$A:$A,0)),"")</f>
        <v/>
      </c>
      <c r="O222" s="4" t="str">
        <f>_xlfn.IFNA(INDEX(buff!$O:$O,MATCH(D222,buff!$A:$A,0)),"")</f>
        <v/>
      </c>
      <c r="P222" s="4" t="str">
        <f>_xlfn.IFNA(INDEX(buff!$O:$O,MATCH(E222,buff!$A:$A,0)),"")</f>
        <v/>
      </c>
      <c r="Q222" s="22"/>
      <c r="R222" s="22"/>
      <c r="S222" s="22"/>
      <c r="T222" s="22"/>
    </row>
    <row r="223" spans="1:20" x14ac:dyDescent="0.15">
      <c r="A223" s="4" t="s">
        <v>826</v>
      </c>
      <c r="B223" s="22">
        <v>13990035</v>
      </c>
      <c r="C223" s="22"/>
      <c r="D223" s="22"/>
      <c r="E223" s="22"/>
      <c r="F223" s="22"/>
      <c r="G223" s="4" t="str">
        <f>"【光环】在场上时，己方生灵英雄受到的伤害降低"&amp;'skill.talent(结算)'!R237/100&amp;"%"</f>
        <v>【光环】在场上时，己方生灵英雄受到的伤害降低6%</v>
      </c>
      <c r="H223" s="4" t="str">
        <f>_xlfn.IFNA(INDEX(buff!$C:$C,MATCH(描述!B223,buff!$A:$A,0)),"")</f>
        <v>生固光环</v>
      </c>
      <c r="I223" s="4" t="str">
        <f>_xlfn.IFNA(INDEX(buff!$C:$C,MATCH(描述!C223,buff!$A:$A,0)),"")</f>
        <v/>
      </c>
      <c r="J223" s="4" t="str">
        <f>_xlfn.IFNA(INDEX(buff!$C:$C,MATCH(描述!D223,buff!$A:$A,0)),"")</f>
        <v/>
      </c>
      <c r="K223" s="4" t="str">
        <f>_xlfn.IFNA(INDEX(buff!$C:$C,MATCH(描述!E223,buff!$A:$A,0)),"")</f>
        <v/>
      </c>
      <c r="L223" s="4" t="str">
        <f>_xlfn.IFNA(INDEX(buff!$C:$C,MATCH(描述!F223,buff!$A:$A,0)),"")</f>
        <v/>
      </c>
      <c r="M223" s="4">
        <f>_xlfn.IFNA(INDEX(buff!$O:$O,MATCH(B223,buff!$A:$A,0)),"")</f>
        <v>12990002</v>
      </c>
      <c r="N223" s="4" t="str">
        <f>_xlfn.IFNA(INDEX(buff!$O:$O,MATCH(C223,buff!$A:$A,0)),"")</f>
        <v/>
      </c>
      <c r="O223" s="4" t="str">
        <f>_xlfn.IFNA(INDEX(buff!$O:$O,MATCH(D223,buff!$A:$A,0)),"")</f>
        <v/>
      </c>
      <c r="P223" s="4" t="str">
        <f>_xlfn.IFNA(INDEX(buff!$O:$O,MATCH(E223,buff!$A:$A,0)),"")</f>
        <v/>
      </c>
      <c r="Q223" s="22"/>
      <c r="R223" s="22"/>
      <c r="S223" s="22"/>
      <c r="T223" s="22"/>
    </row>
    <row r="224" spans="1:20" x14ac:dyDescent="0.15">
      <c r="A224" s="4" t="s">
        <v>827</v>
      </c>
      <c r="B224" s="22">
        <v>13990035</v>
      </c>
      <c r="C224" s="22"/>
      <c r="D224" s="22"/>
      <c r="E224" s="22"/>
      <c r="F224" s="22"/>
      <c r="G224" s="4" t="str">
        <f>"【光环】在场上时，己方生灵英雄受到的伤害降低"&amp;'skill.talent(结算)'!R238/100&amp;"%"</f>
        <v>【光环】在场上时，己方生灵英雄受到的伤害降低8%</v>
      </c>
      <c r="H224" s="4" t="str">
        <f>_xlfn.IFNA(INDEX(buff!$C:$C,MATCH(描述!B224,buff!$A:$A,0)),"")</f>
        <v>生固光环</v>
      </c>
      <c r="I224" s="4" t="str">
        <f>_xlfn.IFNA(INDEX(buff!$C:$C,MATCH(描述!C224,buff!$A:$A,0)),"")</f>
        <v/>
      </c>
      <c r="J224" s="4" t="str">
        <f>_xlfn.IFNA(INDEX(buff!$C:$C,MATCH(描述!D224,buff!$A:$A,0)),"")</f>
        <v/>
      </c>
      <c r="K224" s="4" t="str">
        <f>_xlfn.IFNA(INDEX(buff!$C:$C,MATCH(描述!E224,buff!$A:$A,0)),"")</f>
        <v/>
      </c>
      <c r="L224" s="4" t="str">
        <f>_xlfn.IFNA(INDEX(buff!$C:$C,MATCH(描述!F224,buff!$A:$A,0)),"")</f>
        <v/>
      </c>
      <c r="M224" s="4">
        <f>_xlfn.IFNA(INDEX(buff!$O:$O,MATCH(B224,buff!$A:$A,0)),"")</f>
        <v>12990002</v>
      </c>
      <c r="N224" s="4" t="str">
        <f>_xlfn.IFNA(INDEX(buff!$O:$O,MATCH(C224,buff!$A:$A,0)),"")</f>
        <v/>
      </c>
      <c r="O224" s="4" t="str">
        <f>_xlfn.IFNA(INDEX(buff!$O:$O,MATCH(D224,buff!$A:$A,0)),"")</f>
        <v/>
      </c>
      <c r="P224" s="4" t="str">
        <f>_xlfn.IFNA(INDEX(buff!$O:$O,MATCH(E224,buff!$A:$A,0)),"")</f>
        <v/>
      </c>
      <c r="Q224" s="22"/>
      <c r="R224" s="22"/>
      <c r="S224" s="22"/>
      <c r="T224" s="22"/>
    </row>
    <row r="225" spans="1:20" x14ac:dyDescent="0.15">
      <c r="A225" s="4" t="s">
        <v>828</v>
      </c>
      <c r="B225" s="22">
        <v>13990035</v>
      </c>
      <c r="C225" s="22"/>
      <c r="D225" s="22"/>
      <c r="E225" s="22"/>
      <c r="F225" s="22"/>
      <c r="G225" s="4" t="str">
        <f>"【光环】在场上时，己方生灵英雄受到的伤害降低"&amp;'skill.talent(结算)'!R239/100&amp;"%"</f>
        <v>【光环】在场上时，己方生灵英雄受到的伤害降低10%</v>
      </c>
      <c r="H225" s="4" t="str">
        <f>_xlfn.IFNA(INDEX(buff!$C:$C,MATCH(描述!B225,buff!$A:$A,0)),"")</f>
        <v>生固光环</v>
      </c>
      <c r="I225" s="4" t="str">
        <f>_xlfn.IFNA(INDEX(buff!$C:$C,MATCH(描述!C225,buff!$A:$A,0)),"")</f>
        <v/>
      </c>
      <c r="J225" s="4" t="str">
        <f>_xlfn.IFNA(INDEX(buff!$C:$C,MATCH(描述!D225,buff!$A:$A,0)),"")</f>
        <v/>
      </c>
      <c r="K225" s="4" t="str">
        <f>_xlfn.IFNA(INDEX(buff!$C:$C,MATCH(描述!E225,buff!$A:$A,0)),"")</f>
        <v/>
      </c>
      <c r="L225" s="4" t="str">
        <f>_xlfn.IFNA(INDEX(buff!$C:$C,MATCH(描述!F225,buff!$A:$A,0)),"")</f>
        <v/>
      </c>
      <c r="M225" s="4">
        <f>_xlfn.IFNA(INDEX(buff!$O:$O,MATCH(B225,buff!$A:$A,0)),"")</f>
        <v>12990002</v>
      </c>
      <c r="N225" s="4" t="str">
        <f>_xlfn.IFNA(INDEX(buff!$O:$O,MATCH(C225,buff!$A:$A,0)),"")</f>
        <v/>
      </c>
      <c r="O225" s="4" t="str">
        <f>_xlfn.IFNA(INDEX(buff!$O:$O,MATCH(D225,buff!$A:$A,0)),"")</f>
        <v/>
      </c>
      <c r="P225" s="4" t="str">
        <f>_xlfn.IFNA(INDEX(buff!$O:$O,MATCH(E225,buff!$A:$A,0)),"")</f>
        <v/>
      </c>
      <c r="Q225" s="22"/>
      <c r="R225" s="22"/>
      <c r="S225" s="22"/>
      <c r="T225" s="22"/>
    </row>
    <row r="226" spans="1:20" x14ac:dyDescent="0.15">
      <c r="A226" s="4" t="s">
        <v>829</v>
      </c>
      <c r="B226" s="22">
        <v>13990035</v>
      </c>
      <c r="C226" s="22"/>
      <c r="D226" s="22"/>
      <c r="E226" s="22"/>
      <c r="F226" s="22"/>
      <c r="G226" s="4" t="str">
        <f>"【光环】在场上时，己方生灵英雄受到的伤害降低"&amp;'skill.talent(结算)'!R240/100&amp;"%"</f>
        <v>【光环】在场上时，己方生灵英雄受到的伤害降低12%</v>
      </c>
      <c r="H226" s="4" t="str">
        <f>_xlfn.IFNA(INDEX(buff!$C:$C,MATCH(描述!B226,buff!$A:$A,0)),"")</f>
        <v>生固光环</v>
      </c>
      <c r="I226" s="4" t="str">
        <f>_xlfn.IFNA(INDEX(buff!$C:$C,MATCH(描述!C226,buff!$A:$A,0)),"")</f>
        <v/>
      </c>
      <c r="J226" s="4" t="str">
        <f>_xlfn.IFNA(INDEX(buff!$C:$C,MATCH(描述!D226,buff!$A:$A,0)),"")</f>
        <v/>
      </c>
      <c r="K226" s="4" t="str">
        <f>_xlfn.IFNA(INDEX(buff!$C:$C,MATCH(描述!E226,buff!$A:$A,0)),"")</f>
        <v/>
      </c>
      <c r="L226" s="4" t="str">
        <f>_xlfn.IFNA(INDEX(buff!$C:$C,MATCH(描述!F226,buff!$A:$A,0)),"")</f>
        <v/>
      </c>
      <c r="M226" s="4">
        <f>_xlfn.IFNA(INDEX(buff!$O:$O,MATCH(B226,buff!$A:$A,0)),"")</f>
        <v>12990002</v>
      </c>
      <c r="N226" s="4" t="str">
        <f>_xlfn.IFNA(INDEX(buff!$O:$O,MATCH(C226,buff!$A:$A,0)),"")</f>
        <v/>
      </c>
      <c r="O226" s="4" t="str">
        <f>_xlfn.IFNA(INDEX(buff!$O:$O,MATCH(D226,buff!$A:$A,0)),"")</f>
        <v/>
      </c>
      <c r="P226" s="4" t="str">
        <f>_xlfn.IFNA(INDEX(buff!$O:$O,MATCH(E226,buff!$A:$A,0)),"")</f>
        <v/>
      </c>
      <c r="Q226" s="22"/>
      <c r="R226" s="22"/>
      <c r="S226" s="22"/>
      <c r="T226" s="22"/>
    </row>
    <row r="227" spans="1:20" s="27" customFormat="1" x14ac:dyDescent="0.15">
      <c r="A227" s="24" t="s">
        <v>788</v>
      </c>
      <c r="B227" s="26">
        <v>13990037</v>
      </c>
      <c r="C227" s="26"/>
      <c r="D227" s="26"/>
      <c r="E227" s="26"/>
      <c r="F227" s="26"/>
      <c r="G227" s="4" t="str">
        <f>"【光环】在场上时，己方兽灵英雄造成的伤害提高"&amp;'skill.talent(结算)'!R241/100&amp;"%"</f>
        <v>【光环】在场上时，己方兽灵英雄造成的伤害提高1%</v>
      </c>
      <c r="H227" s="24" t="str">
        <f>_xlfn.IFNA(INDEX(buff!$C:$C,MATCH(描述!B227,buff!$A:$A,0)),"")</f>
        <v>兽进光环</v>
      </c>
      <c r="I227" s="24" t="str">
        <f>_xlfn.IFNA(INDEX(buff!$C:$C,MATCH(描述!C227,buff!$A:$A,0)),"")</f>
        <v/>
      </c>
      <c r="J227" s="24" t="str">
        <f>_xlfn.IFNA(INDEX(buff!$C:$C,MATCH(描述!D227,buff!$A:$A,0)),"")</f>
        <v/>
      </c>
      <c r="K227" s="24" t="str">
        <f>_xlfn.IFNA(INDEX(buff!$C:$C,MATCH(描述!E227,buff!$A:$A,0)),"")</f>
        <v/>
      </c>
      <c r="L227" s="24" t="str">
        <f>_xlfn.IFNA(INDEX(buff!$C:$C,MATCH(描述!F227,buff!$A:$A,0)),"")</f>
        <v/>
      </c>
      <c r="M227" s="24">
        <f>_xlfn.IFNA(INDEX(buff!$O:$O,MATCH(B227,buff!$A:$A,0)),"")</f>
        <v>12990003</v>
      </c>
      <c r="N227" s="24" t="str">
        <f>_xlfn.IFNA(INDEX(buff!$O:$O,MATCH(C227,buff!$A:$A,0)),"")</f>
        <v/>
      </c>
      <c r="O227" s="24" t="str">
        <f>_xlfn.IFNA(INDEX(buff!$O:$O,MATCH(D227,buff!$A:$A,0)),"")</f>
        <v/>
      </c>
      <c r="P227" s="24" t="str">
        <f>_xlfn.IFNA(INDEX(buff!$O:$O,MATCH(E227,buff!$A:$A,0)),"")</f>
        <v/>
      </c>
      <c r="Q227" s="26"/>
      <c r="R227" s="26"/>
      <c r="S227" s="26"/>
      <c r="T227" s="26"/>
    </row>
    <row r="228" spans="1:20" x14ac:dyDescent="0.15">
      <c r="A228" s="4" t="s">
        <v>789</v>
      </c>
      <c r="B228" s="22">
        <v>13990037</v>
      </c>
      <c r="C228" s="22"/>
      <c r="D228" s="22"/>
      <c r="E228" s="22"/>
      <c r="F228" s="22"/>
      <c r="G228" s="4" t="str">
        <f>"【光环】在场上时，己方兽灵英雄造成的伤害提高"&amp;'skill.talent(结算)'!R242/100&amp;"%"</f>
        <v>【光环】在场上时，己方兽灵英雄造成的伤害提高2%</v>
      </c>
      <c r="H228" s="4" t="str">
        <f>_xlfn.IFNA(INDEX(buff!$C:$C,MATCH(描述!B228,buff!$A:$A,0)),"")</f>
        <v>兽进光环</v>
      </c>
      <c r="I228" s="4" t="str">
        <f>_xlfn.IFNA(INDEX(buff!$C:$C,MATCH(描述!C228,buff!$A:$A,0)),"")</f>
        <v/>
      </c>
      <c r="J228" s="4" t="str">
        <f>_xlfn.IFNA(INDEX(buff!$C:$C,MATCH(描述!D228,buff!$A:$A,0)),"")</f>
        <v/>
      </c>
      <c r="K228" s="4" t="str">
        <f>_xlfn.IFNA(INDEX(buff!$C:$C,MATCH(描述!E228,buff!$A:$A,0)),"")</f>
        <v/>
      </c>
      <c r="L228" s="4" t="str">
        <f>_xlfn.IFNA(INDEX(buff!$C:$C,MATCH(描述!F228,buff!$A:$A,0)),"")</f>
        <v/>
      </c>
      <c r="M228" s="4">
        <f>_xlfn.IFNA(INDEX(buff!$O:$O,MATCH(B228,buff!$A:$A,0)),"")</f>
        <v>12990003</v>
      </c>
      <c r="N228" s="4" t="str">
        <f>_xlfn.IFNA(INDEX(buff!$O:$O,MATCH(C228,buff!$A:$A,0)),"")</f>
        <v/>
      </c>
      <c r="O228" s="4" t="str">
        <f>_xlfn.IFNA(INDEX(buff!$O:$O,MATCH(D228,buff!$A:$A,0)),"")</f>
        <v/>
      </c>
      <c r="P228" s="4" t="str">
        <f>_xlfn.IFNA(INDEX(buff!$O:$O,MATCH(E228,buff!$A:$A,0)),"")</f>
        <v/>
      </c>
      <c r="Q228" s="22"/>
      <c r="R228" s="22"/>
      <c r="S228" s="22"/>
      <c r="T228" s="22"/>
    </row>
    <row r="229" spans="1:20" x14ac:dyDescent="0.15">
      <c r="A229" s="4" t="s">
        <v>790</v>
      </c>
      <c r="B229" s="22">
        <v>13990037</v>
      </c>
      <c r="C229" s="22"/>
      <c r="D229" s="22"/>
      <c r="E229" s="22"/>
      <c r="F229" s="22"/>
      <c r="G229" s="4" t="str">
        <f>"【光环】在场上时，己方兽灵英雄造成的伤害提高"&amp;'skill.talent(结算)'!R243/100&amp;"%"</f>
        <v>【光环】在场上时，己方兽灵英雄造成的伤害提高4%</v>
      </c>
      <c r="H229" s="4" t="str">
        <f>_xlfn.IFNA(INDEX(buff!$C:$C,MATCH(描述!B229,buff!$A:$A,0)),"")</f>
        <v>兽进光环</v>
      </c>
      <c r="I229" s="4" t="str">
        <f>_xlfn.IFNA(INDEX(buff!$C:$C,MATCH(描述!C229,buff!$A:$A,0)),"")</f>
        <v/>
      </c>
      <c r="J229" s="4" t="str">
        <f>_xlfn.IFNA(INDEX(buff!$C:$C,MATCH(描述!D229,buff!$A:$A,0)),"")</f>
        <v/>
      </c>
      <c r="K229" s="4" t="str">
        <f>_xlfn.IFNA(INDEX(buff!$C:$C,MATCH(描述!E229,buff!$A:$A,0)),"")</f>
        <v/>
      </c>
      <c r="L229" s="4" t="str">
        <f>_xlfn.IFNA(INDEX(buff!$C:$C,MATCH(描述!F229,buff!$A:$A,0)),"")</f>
        <v/>
      </c>
      <c r="M229" s="4">
        <f>_xlfn.IFNA(INDEX(buff!$O:$O,MATCH(B229,buff!$A:$A,0)),"")</f>
        <v>12990003</v>
      </c>
      <c r="N229" s="4" t="str">
        <f>_xlfn.IFNA(INDEX(buff!$O:$O,MATCH(C229,buff!$A:$A,0)),"")</f>
        <v/>
      </c>
      <c r="O229" s="4" t="str">
        <f>_xlfn.IFNA(INDEX(buff!$O:$O,MATCH(D229,buff!$A:$A,0)),"")</f>
        <v/>
      </c>
      <c r="P229" s="4" t="str">
        <f>_xlfn.IFNA(INDEX(buff!$O:$O,MATCH(E229,buff!$A:$A,0)),"")</f>
        <v/>
      </c>
      <c r="Q229" s="22"/>
      <c r="R229" s="22"/>
      <c r="S229" s="22"/>
      <c r="T229" s="22"/>
    </row>
    <row r="230" spans="1:20" x14ac:dyDescent="0.15">
      <c r="A230" s="4" t="s">
        <v>791</v>
      </c>
      <c r="B230" s="22">
        <v>13990037</v>
      </c>
      <c r="C230" s="22"/>
      <c r="D230" s="22"/>
      <c r="E230" s="22"/>
      <c r="F230" s="22"/>
      <c r="G230" s="4" t="str">
        <f>"【光环】在场上时，己方兽灵英雄造成的伤害提高"&amp;'skill.talent(结算)'!R244/100&amp;"%"</f>
        <v>【光环】在场上时，己方兽灵英雄造成的伤害提高6%</v>
      </c>
      <c r="H230" s="4" t="str">
        <f>_xlfn.IFNA(INDEX(buff!$C:$C,MATCH(描述!B230,buff!$A:$A,0)),"")</f>
        <v>兽进光环</v>
      </c>
      <c r="I230" s="4" t="str">
        <f>_xlfn.IFNA(INDEX(buff!$C:$C,MATCH(描述!C230,buff!$A:$A,0)),"")</f>
        <v/>
      </c>
      <c r="J230" s="4" t="str">
        <f>_xlfn.IFNA(INDEX(buff!$C:$C,MATCH(描述!D230,buff!$A:$A,0)),"")</f>
        <v/>
      </c>
      <c r="K230" s="4" t="str">
        <f>_xlfn.IFNA(INDEX(buff!$C:$C,MATCH(描述!E230,buff!$A:$A,0)),"")</f>
        <v/>
      </c>
      <c r="L230" s="4" t="str">
        <f>_xlfn.IFNA(INDEX(buff!$C:$C,MATCH(描述!F230,buff!$A:$A,0)),"")</f>
        <v/>
      </c>
      <c r="M230" s="4">
        <f>_xlfn.IFNA(INDEX(buff!$O:$O,MATCH(B230,buff!$A:$A,0)),"")</f>
        <v>12990003</v>
      </c>
      <c r="N230" s="4" t="str">
        <f>_xlfn.IFNA(INDEX(buff!$O:$O,MATCH(C230,buff!$A:$A,0)),"")</f>
        <v/>
      </c>
      <c r="O230" s="4" t="str">
        <f>_xlfn.IFNA(INDEX(buff!$O:$O,MATCH(D230,buff!$A:$A,0)),"")</f>
        <v/>
      </c>
      <c r="P230" s="4" t="str">
        <f>_xlfn.IFNA(INDEX(buff!$O:$O,MATCH(E230,buff!$A:$A,0)),"")</f>
        <v/>
      </c>
      <c r="Q230" s="22"/>
      <c r="R230" s="22"/>
      <c r="S230" s="22"/>
      <c r="T230" s="22"/>
    </row>
    <row r="231" spans="1:20" x14ac:dyDescent="0.15">
      <c r="A231" s="4" t="s">
        <v>792</v>
      </c>
      <c r="B231" s="22">
        <v>13990037</v>
      </c>
      <c r="C231" s="22"/>
      <c r="D231" s="22"/>
      <c r="E231" s="22"/>
      <c r="F231" s="22"/>
      <c r="G231" s="4" t="str">
        <f>"【光环】在场上时，己方兽灵英雄造成的伤害提高"&amp;'skill.talent(结算)'!R245/100&amp;"%"</f>
        <v>【光环】在场上时，己方兽灵英雄造成的伤害提高8%</v>
      </c>
      <c r="H231" s="4" t="str">
        <f>_xlfn.IFNA(INDEX(buff!$C:$C,MATCH(描述!B231,buff!$A:$A,0)),"")</f>
        <v>兽进光环</v>
      </c>
      <c r="I231" s="4" t="str">
        <f>_xlfn.IFNA(INDEX(buff!$C:$C,MATCH(描述!C231,buff!$A:$A,0)),"")</f>
        <v/>
      </c>
      <c r="J231" s="4" t="str">
        <f>_xlfn.IFNA(INDEX(buff!$C:$C,MATCH(描述!D231,buff!$A:$A,0)),"")</f>
        <v/>
      </c>
      <c r="K231" s="4" t="str">
        <f>_xlfn.IFNA(INDEX(buff!$C:$C,MATCH(描述!E231,buff!$A:$A,0)),"")</f>
        <v/>
      </c>
      <c r="L231" s="4" t="str">
        <f>_xlfn.IFNA(INDEX(buff!$C:$C,MATCH(描述!F231,buff!$A:$A,0)),"")</f>
        <v/>
      </c>
      <c r="M231" s="4">
        <f>_xlfn.IFNA(INDEX(buff!$O:$O,MATCH(B231,buff!$A:$A,0)),"")</f>
        <v>12990003</v>
      </c>
      <c r="N231" s="4" t="str">
        <f>_xlfn.IFNA(INDEX(buff!$O:$O,MATCH(C231,buff!$A:$A,0)),"")</f>
        <v/>
      </c>
      <c r="O231" s="4" t="str">
        <f>_xlfn.IFNA(INDEX(buff!$O:$O,MATCH(D231,buff!$A:$A,0)),"")</f>
        <v/>
      </c>
      <c r="P231" s="4" t="str">
        <f>_xlfn.IFNA(INDEX(buff!$O:$O,MATCH(E231,buff!$A:$A,0)),"")</f>
        <v/>
      </c>
      <c r="Q231" s="22"/>
      <c r="R231" s="22"/>
      <c r="S231" s="22"/>
      <c r="T231" s="22"/>
    </row>
    <row r="232" spans="1:20" x14ac:dyDescent="0.15">
      <c r="A232" s="4" t="s">
        <v>793</v>
      </c>
      <c r="B232" s="22">
        <v>13990037</v>
      </c>
      <c r="C232" s="22"/>
      <c r="D232" s="22"/>
      <c r="E232" s="22"/>
      <c r="F232" s="22"/>
      <c r="G232" s="4" t="str">
        <f>"【光环】在场上时，己方兽灵英雄造成的伤害提高"&amp;'skill.talent(结算)'!R246/100&amp;"%"</f>
        <v>【光环】在场上时，己方兽灵英雄造成的伤害提高10%</v>
      </c>
      <c r="H232" s="4" t="str">
        <f>_xlfn.IFNA(INDEX(buff!$C:$C,MATCH(描述!B232,buff!$A:$A,0)),"")</f>
        <v>兽进光环</v>
      </c>
      <c r="I232" s="4" t="str">
        <f>_xlfn.IFNA(INDEX(buff!$C:$C,MATCH(描述!C232,buff!$A:$A,0)),"")</f>
        <v/>
      </c>
      <c r="J232" s="4" t="str">
        <f>_xlfn.IFNA(INDEX(buff!$C:$C,MATCH(描述!D232,buff!$A:$A,0)),"")</f>
        <v/>
      </c>
      <c r="K232" s="4" t="str">
        <f>_xlfn.IFNA(INDEX(buff!$C:$C,MATCH(描述!E232,buff!$A:$A,0)),"")</f>
        <v/>
      </c>
      <c r="L232" s="4" t="str">
        <f>_xlfn.IFNA(INDEX(buff!$C:$C,MATCH(描述!F232,buff!$A:$A,0)),"")</f>
        <v/>
      </c>
      <c r="M232" s="4">
        <f>_xlfn.IFNA(INDEX(buff!$O:$O,MATCH(B232,buff!$A:$A,0)),"")</f>
        <v>12990003</v>
      </c>
      <c r="N232" s="4" t="str">
        <f>_xlfn.IFNA(INDEX(buff!$O:$O,MATCH(C232,buff!$A:$A,0)),"")</f>
        <v/>
      </c>
      <c r="O232" s="4" t="str">
        <f>_xlfn.IFNA(INDEX(buff!$O:$O,MATCH(D232,buff!$A:$A,0)),"")</f>
        <v/>
      </c>
      <c r="P232" s="4" t="str">
        <f>_xlfn.IFNA(INDEX(buff!$O:$O,MATCH(E232,buff!$A:$A,0)),"")</f>
        <v/>
      </c>
      <c r="Q232" s="22"/>
      <c r="R232" s="22"/>
      <c r="S232" s="22"/>
      <c r="T232" s="22"/>
    </row>
    <row r="233" spans="1:20" x14ac:dyDescent="0.15">
      <c r="A233" s="4" t="s">
        <v>794</v>
      </c>
      <c r="B233" s="22">
        <v>13990037</v>
      </c>
      <c r="C233" s="22"/>
      <c r="D233" s="22"/>
      <c r="E233" s="22"/>
      <c r="F233" s="22"/>
      <c r="G233" s="4" t="str">
        <f>"【光环】在场上时，己方兽灵英雄造成的伤害提高"&amp;'skill.talent(结算)'!R247/100&amp;"%"</f>
        <v>【光环】在场上时，己方兽灵英雄造成的伤害提高12%</v>
      </c>
      <c r="H233" s="4" t="str">
        <f>_xlfn.IFNA(INDEX(buff!$C:$C,MATCH(描述!B233,buff!$A:$A,0)),"")</f>
        <v>兽进光环</v>
      </c>
      <c r="I233" s="4" t="str">
        <f>_xlfn.IFNA(INDEX(buff!$C:$C,MATCH(描述!C233,buff!$A:$A,0)),"")</f>
        <v/>
      </c>
      <c r="J233" s="4" t="str">
        <f>_xlfn.IFNA(INDEX(buff!$C:$C,MATCH(描述!D233,buff!$A:$A,0)),"")</f>
        <v/>
      </c>
      <c r="K233" s="4" t="str">
        <f>_xlfn.IFNA(INDEX(buff!$C:$C,MATCH(描述!E233,buff!$A:$A,0)),"")</f>
        <v/>
      </c>
      <c r="L233" s="4" t="str">
        <f>_xlfn.IFNA(INDEX(buff!$C:$C,MATCH(描述!F233,buff!$A:$A,0)),"")</f>
        <v/>
      </c>
      <c r="M233" s="4">
        <f>_xlfn.IFNA(INDEX(buff!$O:$O,MATCH(B233,buff!$A:$A,0)),"")</f>
        <v>12990003</v>
      </c>
      <c r="N233" s="4" t="str">
        <f>_xlfn.IFNA(INDEX(buff!$O:$O,MATCH(C233,buff!$A:$A,0)),"")</f>
        <v/>
      </c>
      <c r="O233" s="4" t="str">
        <f>_xlfn.IFNA(INDEX(buff!$O:$O,MATCH(D233,buff!$A:$A,0)),"")</f>
        <v/>
      </c>
      <c r="P233" s="4" t="str">
        <f>_xlfn.IFNA(INDEX(buff!$O:$O,MATCH(E233,buff!$A:$A,0)),"")</f>
        <v/>
      </c>
      <c r="Q233" s="22"/>
      <c r="R233" s="22"/>
      <c r="S233" s="22"/>
      <c r="T233" s="22"/>
    </row>
    <row r="234" spans="1:20" x14ac:dyDescent="0.15">
      <c r="A234" s="4" t="s">
        <v>795</v>
      </c>
      <c r="B234" s="22">
        <v>13990039</v>
      </c>
      <c r="C234" s="22"/>
      <c r="D234" s="22"/>
      <c r="E234" s="22"/>
      <c r="F234" s="22"/>
      <c r="G234" s="4" t="str">
        <f>"【光环】在场上时，己方兽灵英雄受到的伤害降低"&amp;'skill.talent(结算)'!R248/100&amp;"%"</f>
        <v>【光环】在场上时，己方兽灵英雄受到的伤害降低1%</v>
      </c>
      <c r="H234" s="4" t="str">
        <f>_xlfn.IFNA(INDEX(buff!$C:$C,MATCH(描述!B234,buff!$A:$A,0)),"")</f>
        <v>兽固光环</v>
      </c>
      <c r="I234" s="4" t="str">
        <f>_xlfn.IFNA(INDEX(buff!$C:$C,MATCH(描述!C234,buff!$A:$A,0)),"")</f>
        <v/>
      </c>
      <c r="J234" s="4" t="str">
        <f>_xlfn.IFNA(INDEX(buff!$C:$C,MATCH(描述!D234,buff!$A:$A,0)),"")</f>
        <v/>
      </c>
      <c r="K234" s="4" t="str">
        <f>_xlfn.IFNA(INDEX(buff!$C:$C,MATCH(描述!E234,buff!$A:$A,0)),"")</f>
        <v/>
      </c>
      <c r="L234" s="4" t="str">
        <f>_xlfn.IFNA(INDEX(buff!$C:$C,MATCH(描述!F234,buff!$A:$A,0)),"")</f>
        <v/>
      </c>
      <c r="M234" s="4">
        <f>_xlfn.IFNA(INDEX(buff!$O:$O,MATCH(B234,buff!$A:$A,0)),"")</f>
        <v>12990004</v>
      </c>
      <c r="N234" s="4" t="str">
        <f>_xlfn.IFNA(INDEX(buff!$O:$O,MATCH(C234,buff!$A:$A,0)),"")</f>
        <v/>
      </c>
      <c r="O234" s="4" t="str">
        <f>_xlfn.IFNA(INDEX(buff!$O:$O,MATCH(D234,buff!$A:$A,0)),"")</f>
        <v/>
      </c>
      <c r="P234" s="4" t="str">
        <f>_xlfn.IFNA(INDEX(buff!$O:$O,MATCH(E234,buff!$A:$A,0)),"")</f>
        <v/>
      </c>
      <c r="Q234" s="22"/>
      <c r="R234" s="22"/>
      <c r="S234" s="22"/>
      <c r="T234" s="22"/>
    </row>
    <row r="235" spans="1:20" x14ac:dyDescent="0.15">
      <c r="A235" s="4" t="s">
        <v>796</v>
      </c>
      <c r="B235" s="22">
        <v>13990039</v>
      </c>
      <c r="C235" s="22"/>
      <c r="D235" s="22"/>
      <c r="E235" s="22"/>
      <c r="F235" s="22"/>
      <c r="G235" s="4" t="str">
        <f>"【光环】在场上时，己方兽灵英雄受到的伤害降低"&amp;'skill.talent(结算)'!R249/100&amp;"%"</f>
        <v>【光环】在场上时，己方兽灵英雄受到的伤害降低2%</v>
      </c>
      <c r="H235" s="4" t="str">
        <f>_xlfn.IFNA(INDEX(buff!$C:$C,MATCH(描述!B235,buff!$A:$A,0)),"")</f>
        <v>兽固光环</v>
      </c>
      <c r="I235" s="4" t="str">
        <f>_xlfn.IFNA(INDEX(buff!$C:$C,MATCH(描述!C235,buff!$A:$A,0)),"")</f>
        <v/>
      </c>
      <c r="J235" s="4" t="str">
        <f>_xlfn.IFNA(INDEX(buff!$C:$C,MATCH(描述!D235,buff!$A:$A,0)),"")</f>
        <v/>
      </c>
      <c r="K235" s="4" t="str">
        <f>_xlfn.IFNA(INDEX(buff!$C:$C,MATCH(描述!E235,buff!$A:$A,0)),"")</f>
        <v/>
      </c>
      <c r="L235" s="4" t="str">
        <f>_xlfn.IFNA(INDEX(buff!$C:$C,MATCH(描述!F235,buff!$A:$A,0)),"")</f>
        <v/>
      </c>
      <c r="M235" s="4">
        <f>_xlfn.IFNA(INDEX(buff!$O:$O,MATCH(B235,buff!$A:$A,0)),"")</f>
        <v>12990004</v>
      </c>
      <c r="N235" s="4" t="str">
        <f>_xlfn.IFNA(INDEX(buff!$O:$O,MATCH(C235,buff!$A:$A,0)),"")</f>
        <v/>
      </c>
      <c r="O235" s="4" t="str">
        <f>_xlfn.IFNA(INDEX(buff!$O:$O,MATCH(D235,buff!$A:$A,0)),"")</f>
        <v/>
      </c>
      <c r="P235" s="4" t="str">
        <f>_xlfn.IFNA(INDEX(buff!$O:$O,MATCH(E235,buff!$A:$A,0)),"")</f>
        <v/>
      </c>
      <c r="Q235" s="22"/>
      <c r="R235" s="22"/>
      <c r="S235" s="22"/>
      <c r="T235" s="22"/>
    </row>
    <row r="236" spans="1:20" x14ac:dyDescent="0.15">
      <c r="A236" s="4" t="s">
        <v>797</v>
      </c>
      <c r="B236" s="22">
        <v>13990039</v>
      </c>
      <c r="C236" s="22"/>
      <c r="D236" s="22"/>
      <c r="E236" s="22"/>
      <c r="F236" s="22"/>
      <c r="G236" s="4" t="str">
        <f>"【光环】在场上时，己方兽灵英雄受到的伤害降低"&amp;'skill.talent(结算)'!R250/100&amp;"%"</f>
        <v>【光环】在场上时，己方兽灵英雄受到的伤害降低4%</v>
      </c>
      <c r="H236" s="4" t="str">
        <f>_xlfn.IFNA(INDEX(buff!$C:$C,MATCH(描述!B236,buff!$A:$A,0)),"")</f>
        <v>兽固光环</v>
      </c>
      <c r="I236" s="4" t="str">
        <f>_xlfn.IFNA(INDEX(buff!$C:$C,MATCH(描述!C236,buff!$A:$A,0)),"")</f>
        <v/>
      </c>
      <c r="J236" s="4" t="str">
        <f>_xlfn.IFNA(INDEX(buff!$C:$C,MATCH(描述!D236,buff!$A:$A,0)),"")</f>
        <v/>
      </c>
      <c r="K236" s="4" t="str">
        <f>_xlfn.IFNA(INDEX(buff!$C:$C,MATCH(描述!E236,buff!$A:$A,0)),"")</f>
        <v/>
      </c>
      <c r="L236" s="4" t="str">
        <f>_xlfn.IFNA(INDEX(buff!$C:$C,MATCH(描述!F236,buff!$A:$A,0)),"")</f>
        <v/>
      </c>
      <c r="M236" s="4">
        <f>_xlfn.IFNA(INDEX(buff!$O:$O,MATCH(B236,buff!$A:$A,0)),"")</f>
        <v>12990004</v>
      </c>
      <c r="N236" s="4" t="str">
        <f>_xlfn.IFNA(INDEX(buff!$O:$O,MATCH(C236,buff!$A:$A,0)),"")</f>
        <v/>
      </c>
      <c r="O236" s="4" t="str">
        <f>_xlfn.IFNA(INDEX(buff!$O:$O,MATCH(D236,buff!$A:$A,0)),"")</f>
        <v/>
      </c>
      <c r="P236" s="4" t="str">
        <f>_xlfn.IFNA(INDEX(buff!$O:$O,MATCH(E236,buff!$A:$A,0)),"")</f>
        <v/>
      </c>
      <c r="Q236" s="22"/>
      <c r="R236" s="22"/>
      <c r="S236" s="22"/>
      <c r="T236" s="22"/>
    </row>
    <row r="237" spans="1:20" x14ac:dyDescent="0.15">
      <c r="A237" s="4" t="s">
        <v>798</v>
      </c>
      <c r="B237" s="22">
        <v>13990039</v>
      </c>
      <c r="C237" s="22"/>
      <c r="D237" s="22"/>
      <c r="E237" s="22"/>
      <c r="F237" s="22"/>
      <c r="G237" s="4" t="str">
        <f>"【光环】在场上时，己方兽灵英雄受到的伤害降低"&amp;'skill.talent(结算)'!R251/100&amp;"%"</f>
        <v>【光环】在场上时，己方兽灵英雄受到的伤害降低6%</v>
      </c>
      <c r="H237" s="4" t="str">
        <f>_xlfn.IFNA(INDEX(buff!$C:$C,MATCH(描述!B237,buff!$A:$A,0)),"")</f>
        <v>兽固光环</v>
      </c>
      <c r="I237" s="4" t="str">
        <f>_xlfn.IFNA(INDEX(buff!$C:$C,MATCH(描述!C237,buff!$A:$A,0)),"")</f>
        <v/>
      </c>
      <c r="J237" s="4" t="str">
        <f>_xlfn.IFNA(INDEX(buff!$C:$C,MATCH(描述!D237,buff!$A:$A,0)),"")</f>
        <v/>
      </c>
      <c r="K237" s="4" t="str">
        <f>_xlfn.IFNA(INDEX(buff!$C:$C,MATCH(描述!E237,buff!$A:$A,0)),"")</f>
        <v/>
      </c>
      <c r="L237" s="4" t="str">
        <f>_xlfn.IFNA(INDEX(buff!$C:$C,MATCH(描述!F237,buff!$A:$A,0)),"")</f>
        <v/>
      </c>
      <c r="M237" s="4">
        <f>_xlfn.IFNA(INDEX(buff!$O:$O,MATCH(B237,buff!$A:$A,0)),"")</f>
        <v>12990004</v>
      </c>
      <c r="N237" s="4" t="str">
        <f>_xlfn.IFNA(INDEX(buff!$O:$O,MATCH(C237,buff!$A:$A,0)),"")</f>
        <v/>
      </c>
      <c r="O237" s="4" t="str">
        <f>_xlfn.IFNA(INDEX(buff!$O:$O,MATCH(D237,buff!$A:$A,0)),"")</f>
        <v/>
      </c>
      <c r="P237" s="4" t="str">
        <f>_xlfn.IFNA(INDEX(buff!$O:$O,MATCH(E237,buff!$A:$A,0)),"")</f>
        <v/>
      </c>
      <c r="Q237" s="22"/>
      <c r="R237" s="22"/>
      <c r="S237" s="22"/>
      <c r="T237" s="22"/>
    </row>
    <row r="238" spans="1:20" x14ac:dyDescent="0.15">
      <c r="A238" s="4" t="s">
        <v>799</v>
      </c>
      <c r="B238" s="22">
        <v>13990039</v>
      </c>
      <c r="C238" s="22"/>
      <c r="D238" s="22"/>
      <c r="E238" s="22"/>
      <c r="F238" s="22"/>
      <c r="G238" s="4" t="str">
        <f>"【光环】在场上时，己方兽灵英雄受到的伤害降低"&amp;'skill.talent(结算)'!R252/100&amp;"%"</f>
        <v>【光环】在场上时，己方兽灵英雄受到的伤害降低8%</v>
      </c>
      <c r="H238" s="4" t="str">
        <f>_xlfn.IFNA(INDEX(buff!$C:$C,MATCH(描述!B238,buff!$A:$A,0)),"")</f>
        <v>兽固光环</v>
      </c>
      <c r="I238" s="4" t="str">
        <f>_xlfn.IFNA(INDEX(buff!$C:$C,MATCH(描述!C238,buff!$A:$A,0)),"")</f>
        <v/>
      </c>
      <c r="J238" s="4" t="str">
        <f>_xlfn.IFNA(INDEX(buff!$C:$C,MATCH(描述!D238,buff!$A:$A,0)),"")</f>
        <v/>
      </c>
      <c r="K238" s="4" t="str">
        <f>_xlfn.IFNA(INDEX(buff!$C:$C,MATCH(描述!E238,buff!$A:$A,0)),"")</f>
        <v/>
      </c>
      <c r="L238" s="4" t="str">
        <f>_xlfn.IFNA(INDEX(buff!$C:$C,MATCH(描述!F238,buff!$A:$A,0)),"")</f>
        <v/>
      </c>
      <c r="M238" s="4">
        <f>_xlfn.IFNA(INDEX(buff!$O:$O,MATCH(B238,buff!$A:$A,0)),"")</f>
        <v>12990004</v>
      </c>
      <c r="N238" s="4" t="str">
        <f>_xlfn.IFNA(INDEX(buff!$O:$O,MATCH(C238,buff!$A:$A,0)),"")</f>
        <v/>
      </c>
      <c r="O238" s="4" t="str">
        <f>_xlfn.IFNA(INDEX(buff!$O:$O,MATCH(D238,buff!$A:$A,0)),"")</f>
        <v/>
      </c>
      <c r="P238" s="4" t="str">
        <f>_xlfn.IFNA(INDEX(buff!$O:$O,MATCH(E238,buff!$A:$A,0)),"")</f>
        <v/>
      </c>
      <c r="Q238" s="22"/>
      <c r="R238" s="22"/>
      <c r="S238" s="22"/>
      <c r="T238" s="22"/>
    </row>
    <row r="239" spans="1:20" x14ac:dyDescent="0.15">
      <c r="A239" s="4" t="s">
        <v>800</v>
      </c>
      <c r="B239" s="22">
        <v>13990039</v>
      </c>
      <c r="C239" s="22"/>
      <c r="D239" s="22"/>
      <c r="E239" s="22"/>
      <c r="F239" s="22"/>
      <c r="G239" s="4" t="str">
        <f>"【光环】在场上时，己方兽灵英雄受到的伤害降低"&amp;'skill.talent(结算)'!R253/100&amp;"%"</f>
        <v>【光环】在场上时，己方兽灵英雄受到的伤害降低10%</v>
      </c>
      <c r="H239" s="4" t="str">
        <f>_xlfn.IFNA(INDEX(buff!$C:$C,MATCH(描述!B239,buff!$A:$A,0)),"")</f>
        <v>兽固光环</v>
      </c>
      <c r="I239" s="4" t="str">
        <f>_xlfn.IFNA(INDEX(buff!$C:$C,MATCH(描述!C239,buff!$A:$A,0)),"")</f>
        <v/>
      </c>
      <c r="J239" s="4" t="str">
        <f>_xlfn.IFNA(INDEX(buff!$C:$C,MATCH(描述!D239,buff!$A:$A,0)),"")</f>
        <v/>
      </c>
      <c r="K239" s="4" t="str">
        <f>_xlfn.IFNA(INDEX(buff!$C:$C,MATCH(描述!E239,buff!$A:$A,0)),"")</f>
        <v/>
      </c>
      <c r="L239" s="4" t="str">
        <f>_xlfn.IFNA(INDEX(buff!$C:$C,MATCH(描述!F239,buff!$A:$A,0)),"")</f>
        <v/>
      </c>
      <c r="M239" s="4">
        <f>_xlfn.IFNA(INDEX(buff!$O:$O,MATCH(B239,buff!$A:$A,0)),"")</f>
        <v>12990004</v>
      </c>
      <c r="N239" s="4" t="str">
        <f>_xlfn.IFNA(INDEX(buff!$O:$O,MATCH(C239,buff!$A:$A,0)),"")</f>
        <v/>
      </c>
      <c r="O239" s="4" t="str">
        <f>_xlfn.IFNA(INDEX(buff!$O:$O,MATCH(D239,buff!$A:$A,0)),"")</f>
        <v/>
      </c>
      <c r="P239" s="4" t="str">
        <f>_xlfn.IFNA(INDEX(buff!$O:$O,MATCH(E239,buff!$A:$A,0)),"")</f>
        <v/>
      </c>
      <c r="Q239" s="22"/>
      <c r="R239" s="22"/>
      <c r="S239" s="22"/>
      <c r="T239" s="22"/>
    </row>
    <row r="240" spans="1:20" x14ac:dyDescent="0.15">
      <c r="A240" s="4" t="s">
        <v>801</v>
      </c>
      <c r="B240" s="22">
        <v>13990039</v>
      </c>
      <c r="C240" s="22"/>
      <c r="D240" s="22"/>
      <c r="E240" s="22"/>
      <c r="F240" s="22"/>
      <c r="G240" s="4" t="str">
        <f>"【光环】在场上时，己方兽灵英雄受到的伤害降低"&amp;'skill.talent(结算)'!R254/100&amp;"%"</f>
        <v>【光环】在场上时，己方兽灵英雄受到的伤害降低12%</v>
      </c>
      <c r="H240" s="4" t="str">
        <f>_xlfn.IFNA(INDEX(buff!$C:$C,MATCH(描述!B240,buff!$A:$A,0)),"")</f>
        <v>兽固光环</v>
      </c>
      <c r="I240" s="4" t="str">
        <f>_xlfn.IFNA(INDEX(buff!$C:$C,MATCH(描述!C240,buff!$A:$A,0)),"")</f>
        <v/>
      </c>
      <c r="J240" s="4" t="str">
        <f>_xlfn.IFNA(INDEX(buff!$C:$C,MATCH(描述!D240,buff!$A:$A,0)),"")</f>
        <v/>
      </c>
      <c r="K240" s="4" t="str">
        <f>_xlfn.IFNA(INDEX(buff!$C:$C,MATCH(描述!E240,buff!$A:$A,0)),"")</f>
        <v/>
      </c>
      <c r="L240" s="4" t="str">
        <f>_xlfn.IFNA(INDEX(buff!$C:$C,MATCH(描述!F240,buff!$A:$A,0)),"")</f>
        <v/>
      </c>
      <c r="M240" s="4">
        <f>_xlfn.IFNA(INDEX(buff!$O:$O,MATCH(B240,buff!$A:$A,0)),"")</f>
        <v>12990004</v>
      </c>
      <c r="N240" s="4" t="str">
        <f>_xlfn.IFNA(INDEX(buff!$O:$O,MATCH(C240,buff!$A:$A,0)),"")</f>
        <v/>
      </c>
      <c r="O240" s="4" t="str">
        <f>_xlfn.IFNA(INDEX(buff!$O:$O,MATCH(D240,buff!$A:$A,0)),"")</f>
        <v/>
      </c>
      <c r="P240" s="4" t="str">
        <f>_xlfn.IFNA(INDEX(buff!$O:$O,MATCH(E240,buff!$A:$A,0)),"")</f>
        <v/>
      </c>
      <c r="Q240" s="22"/>
      <c r="R240" s="22"/>
      <c r="S240" s="22"/>
      <c r="T240" s="22"/>
    </row>
    <row r="241" spans="1:20" x14ac:dyDescent="0.15">
      <c r="A241" s="4" t="s">
        <v>753</v>
      </c>
      <c r="B241" s="22">
        <v>13990041</v>
      </c>
      <c r="C241" s="22"/>
      <c r="D241" s="22"/>
      <c r="E241" s="22"/>
      <c r="F241" s="22"/>
      <c r="G241" s="4" t="str">
        <f>"【光环】在场上时，己方神灵英雄造成的伤害提高"&amp;'skill.talent(结算)'!R255/100&amp;"%"</f>
        <v>【光环】在场上时，己方神灵英雄造成的伤害提高1%</v>
      </c>
      <c r="H241" s="4" t="str">
        <f>_xlfn.IFNA(INDEX(buff!$C:$C,MATCH(描述!B241,buff!$A:$A,0)),"")</f>
        <v>神进光环</v>
      </c>
      <c r="I241" s="4" t="str">
        <f>_xlfn.IFNA(INDEX(buff!$C:$C,MATCH(描述!C241,buff!$A:$A,0)),"")</f>
        <v/>
      </c>
      <c r="J241" s="4" t="str">
        <f>_xlfn.IFNA(INDEX(buff!$C:$C,MATCH(描述!D241,buff!$A:$A,0)),"")</f>
        <v/>
      </c>
      <c r="K241" s="4" t="str">
        <f>_xlfn.IFNA(INDEX(buff!$C:$C,MATCH(描述!E241,buff!$A:$A,0)),"")</f>
        <v/>
      </c>
      <c r="L241" s="4" t="str">
        <f>_xlfn.IFNA(INDEX(buff!$C:$C,MATCH(描述!F241,buff!$A:$A,0)),"")</f>
        <v/>
      </c>
      <c r="M241" s="4">
        <f>_xlfn.IFNA(INDEX(buff!$O:$O,MATCH(B241,buff!$A:$A,0)),"")</f>
        <v>12990005</v>
      </c>
      <c r="N241" s="4" t="str">
        <f>_xlfn.IFNA(INDEX(buff!$O:$O,MATCH(C241,buff!$A:$A,0)),"")</f>
        <v/>
      </c>
      <c r="O241" s="4" t="str">
        <f>_xlfn.IFNA(INDEX(buff!$O:$O,MATCH(D241,buff!$A:$A,0)),"")</f>
        <v/>
      </c>
      <c r="P241" s="4" t="str">
        <f>_xlfn.IFNA(INDEX(buff!$O:$O,MATCH(E241,buff!$A:$A,0)),"")</f>
        <v/>
      </c>
      <c r="Q241" s="22"/>
      <c r="R241" s="22"/>
      <c r="S241" s="22"/>
      <c r="T241" s="22"/>
    </row>
    <row r="242" spans="1:20" x14ac:dyDescent="0.15">
      <c r="A242" s="4" t="s">
        <v>754</v>
      </c>
      <c r="B242" s="22">
        <v>13990041</v>
      </c>
      <c r="C242" s="22"/>
      <c r="D242" s="22"/>
      <c r="E242" s="22"/>
      <c r="F242" s="22"/>
      <c r="G242" s="4" t="str">
        <f>"【光环】在场上时，己方神灵英雄造成的伤害提高"&amp;'skill.talent(结算)'!R256/100&amp;"%"</f>
        <v>【光环】在场上时，己方神灵英雄造成的伤害提高2%</v>
      </c>
      <c r="H242" s="4" t="str">
        <f>_xlfn.IFNA(INDEX(buff!$C:$C,MATCH(描述!B242,buff!$A:$A,0)),"")</f>
        <v>神进光环</v>
      </c>
      <c r="I242" s="4" t="str">
        <f>_xlfn.IFNA(INDEX(buff!$C:$C,MATCH(描述!C242,buff!$A:$A,0)),"")</f>
        <v/>
      </c>
      <c r="J242" s="4" t="str">
        <f>_xlfn.IFNA(INDEX(buff!$C:$C,MATCH(描述!D242,buff!$A:$A,0)),"")</f>
        <v/>
      </c>
      <c r="K242" s="4" t="str">
        <f>_xlfn.IFNA(INDEX(buff!$C:$C,MATCH(描述!E242,buff!$A:$A,0)),"")</f>
        <v/>
      </c>
      <c r="L242" s="4" t="str">
        <f>_xlfn.IFNA(INDEX(buff!$C:$C,MATCH(描述!F242,buff!$A:$A,0)),"")</f>
        <v/>
      </c>
      <c r="M242" s="4">
        <f>_xlfn.IFNA(INDEX(buff!$O:$O,MATCH(B242,buff!$A:$A,0)),"")</f>
        <v>12990005</v>
      </c>
      <c r="N242" s="4" t="str">
        <f>_xlfn.IFNA(INDEX(buff!$O:$O,MATCH(C242,buff!$A:$A,0)),"")</f>
        <v/>
      </c>
      <c r="O242" s="4" t="str">
        <f>_xlfn.IFNA(INDEX(buff!$O:$O,MATCH(D242,buff!$A:$A,0)),"")</f>
        <v/>
      </c>
      <c r="P242" s="4" t="str">
        <f>_xlfn.IFNA(INDEX(buff!$O:$O,MATCH(E242,buff!$A:$A,0)),"")</f>
        <v/>
      </c>
      <c r="Q242" s="22"/>
      <c r="R242" s="22"/>
      <c r="S242" s="22"/>
      <c r="T242" s="22"/>
    </row>
    <row r="243" spans="1:20" x14ac:dyDescent="0.15">
      <c r="A243" s="4" t="s">
        <v>755</v>
      </c>
      <c r="B243" s="22">
        <v>13990041</v>
      </c>
      <c r="C243" s="22"/>
      <c r="D243" s="22"/>
      <c r="E243" s="22"/>
      <c r="F243" s="22"/>
      <c r="G243" s="4" t="str">
        <f>"【光环】在场上时，己方神灵英雄造成的伤害提高"&amp;'skill.talent(结算)'!R257/100&amp;"%"</f>
        <v>【光环】在场上时，己方神灵英雄造成的伤害提高4%</v>
      </c>
      <c r="H243" s="4" t="str">
        <f>_xlfn.IFNA(INDEX(buff!$C:$C,MATCH(描述!B243,buff!$A:$A,0)),"")</f>
        <v>神进光环</v>
      </c>
      <c r="I243" s="4" t="str">
        <f>_xlfn.IFNA(INDEX(buff!$C:$C,MATCH(描述!C243,buff!$A:$A,0)),"")</f>
        <v/>
      </c>
      <c r="J243" s="4" t="str">
        <f>_xlfn.IFNA(INDEX(buff!$C:$C,MATCH(描述!D243,buff!$A:$A,0)),"")</f>
        <v/>
      </c>
      <c r="K243" s="4" t="str">
        <f>_xlfn.IFNA(INDEX(buff!$C:$C,MATCH(描述!E243,buff!$A:$A,0)),"")</f>
        <v/>
      </c>
      <c r="L243" s="4" t="str">
        <f>_xlfn.IFNA(INDEX(buff!$C:$C,MATCH(描述!F243,buff!$A:$A,0)),"")</f>
        <v/>
      </c>
      <c r="M243" s="4">
        <f>_xlfn.IFNA(INDEX(buff!$O:$O,MATCH(B243,buff!$A:$A,0)),"")</f>
        <v>12990005</v>
      </c>
      <c r="N243" s="4" t="str">
        <f>_xlfn.IFNA(INDEX(buff!$O:$O,MATCH(C243,buff!$A:$A,0)),"")</f>
        <v/>
      </c>
      <c r="O243" s="4" t="str">
        <f>_xlfn.IFNA(INDEX(buff!$O:$O,MATCH(D243,buff!$A:$A,0)),"")</f>
        <v/>
      </c>
      <c r="P243" s="4" t="str">
        <f>_xlfn.IFNA(INDEX(buff!$O:$O,MATCH(E243,buff!$A:$A,0)),"")</f>
        <v/>
      </c>
      <c r="Q243" s="22"/>
      <c r="R243" s="22"/>
      <c r="S243" s="22"/>
      <c r="T243" s="22"/>
    </row>
    <row r="244" spans="1:20" x14ac:dyDescent="0.15">
      <c r="A244" s="4" t="s">
        <v>756</v>
      </c>
      <c r="B244" s="22">
        <v>13990041</v>
      </c>
      <c r="C244" s="22"/>
      <c r="D244" s="22"/>
      <c r="E244" s="22"/>
      <c r="F244" s="22"/>
      <c r="G244" s="4" t="str">
        <f>"【光环】在场上时，己方神灵英雄造成的伤害提高"&amp;'skill.talent(结算)'!R258/100&amp;"%"</f>
        <v>【光环】在场上时，己方神灵英雄造成的伤害提高6%</v>
      </c>
      <c r="H244" s="4" t="str">
        <f>_xlfn.IFNA(INDEX(buff!$C:$C,MATCH(描述!B244,buff!$A:$A,0)),"")</f>
        <v>神进光环</v>
      </c>
      <c r="I244" s="4" t="str">
        <f>_xlfn.IFNA(INDEX(buff!$C:$C,MATCH(描述!C244,buff!$A:$A,0)),"")</f>
        <v/>
      </c>
      <c r="J244" s="4" t="str">
        <f>_xlfn.IFNA(INDEX(buff!$C:$C,MATCH(描述!D244,buff!$A:$A,0)),"")</f>
        <v/>
      </c>
      <c r="K244" s="4" t="str">
        <f>_xlfn.IFNA(INDEX(buff!$C:$C,MATCH(描述!E244,buff!$A:$A,0)),"")</f>
        <v/>
      </c>
      <c r="L244" s="4" t="str">
        <f>_xlfn.IFNA(INDEX(buff!$C:$C,MATCH(描述!F244,buff!$A:$A,0)),"")</f>
        <v/>
      </c>
      <c r="M244" s="4">
        <f>_xlfn.IFNA(INDEX(buff!$O:$O,MATCH(B244,buff!$A:$A,0)),"")</f>
        <v>12990005</v>
      </c>
      <c r="N244" s="4" t="str">
        <f>_xlfn.IFNA(INDEX(buff!$O:$O,MATCH(C244,buff!$A:$A,0)),"")</f>
        <v/>
      </c>
      <c r="O244" s="4" t="str">
        <f>_xlfn.IFNA(INDEX(buff!$O:$O,MATCH(D244,buff!$A:$A,0)),"")</f>
        <v/>
      </c>
      <c r="P244" s="4" t="str">
        <f>_xlfn.IFNA(INDEX(buff!$O:$O,MATCH(E244,buff!$A:$A,0)),"")</f>
        <v/>
      </c>
      <c r="Q244" s="22"/>
      <c r="R244" s="22"/>
      <c r="S244" s="22"/>
      <c r="T244" s="22"/>
    </row>
    <row r="245" spans="1:20" x14ac:dyDescent="0.15">
      <c r="A245" s="4" t="s">
        <v>757</v>
      </c>
      <c r="B245" s="22">
        <v>13990041</v>
      </c>
      <c r="C245" s="22"/>
      <c r="D245" s="22"/>
      <c r="E245" s="22"/>
      <c r="F245" s="22"/>
      <c r="G245" s="4" t="str">
        <f>"【光环】在场上时，己方神灵英雄造成的伤害提高"&amp;'skill.talent(结算)'!R259/100&amp;"%"</f>
        <v>【光环】在场上时，己方神灵英雄造成的伤害提高8%</v>
      </c>
      <c r="H245" s="4" t="str">
        <f>_xlfn.IFNA(INDEX(buff!$C:$C,MATCH(描述!B245,buff!$A:$A,0)),"")</f>
        <v>神进光环</v>
      </c>
      <c r="I245" s="4" t="str">
        <f>_xlfn.IFNA(INDEX(buff!$C:$C,MATCH(描述!C245,buff!$A:$A,0)),"")</f>
        <v/>
      </c>
      <c r="J245" s="4" t="str">
        <f>_xlfn.IFNA(INDEX(buff!$C:$C,MATCH(描述!D245,buff!$A:$A,0)),"")</f>
        <v/>
      </c>
      <c r="K245" s="4" t="str">
        <f>_xlfn.IFNA(INDEX(buff!$C:$C,MATCH(描述!E245,buff!$A:$A,0)),"")</f>
        <v/>
      </c>
      <c r="L245" s="4" t="str">
        <f>_xlfn.IFNA(INDEX(buff!$C:$C,MATCH(描述!F245,buff!$A:$A,0)),"")</f>
        <v/>
      </c>
      <c r="M245" s="4">
        <f>_xlfn.IFNA(INDEX(buff!$O:$O,MATCH(B245,buff!$A:$A,0)),"")</f>
        <v>12990005</v>
      </c>
      <c r="N245" s="4" t="str">
        <f>_xlfn.IFNA(INDEX(buff!$O:$O,MATCH(C245,buff!$A:$A,0)),"")</f>
        <v/>
      </c>
      <c r="O245" s="4" t="str">
        <f>_xlfn.IFNA(INDEX(buff!$O:$O,MATCH(D245,buff!$A:$A,0)),"")</f>
        <v/>
      </c>
      <c r="P245" s="4" t="str">
        <f>_xlfn.IFNA(INDEX(buff!$O:$O,MATCH(E245,buff!$A:$A,0)),"")</f>
        <v/>
      </c>
      <c r="Q245" s="22"/>
      <c r="R245" s="22"/>
      <c r="S245" s="22"/>
      <c r="T245" s="22"/>
    </row>
    <row r="246" spans="1:20" x14ac:dyDescent="0.15">
      <c r="A246" s="4" t="s">
        <v>758</v>
      </c>
      <c r="B246" s="22">
        <v>13990041</v>
      </c>
      <c r="C246" s="22"/>
      <c r="D246" s="22"/>
      <c r="E246" s="22"/>
      <c r="F246" s="22"/>
      <c r="G246" s="4" t="str">
        <f>"【光环】在场上时，己方神灵英雄造成的伤害提高"&amp;'skill.talent(结算)'!R260/100&amp;"%"</f>
        <v>【光环】在场上时，己方神灵英雄造成的伤害提高10%</v>
      </c>
      <c r="H246" s="4" t="str">
        <f>_xlfn.IFNA(INDEX(buff!$C:$C,MATCH(描述!B246,buff!$A:$A,0)),"")</f>
        <v>神进光环</v>
      </c>
      <c r="I246" s="4" t="str">
        <f>_xlfn.IFNA(INDEX(buff!$C:$C,MATCH(描述!C246,buff!$A:$A,0)),"")</f>
        <v/>
      </c>
      <c r="J246" s="4" t="str">
        <f>_xlfn.IFNA(INDEX(buff!$C:$C,MATCH(描述!D246,buff!$A:$A,0)),"")</f>
        <v/>
      </c>
      <c r="K246" s="4" t="str">
        <f>_xlfn.IFNA(INDEX(buff!$C:$C,MATCH(描述!E246,buff!$A:$A,0)),"")</f>
        <v/>
      </c>
      <c r="L246" s="4" t="str">
        <f>_xlfn.IFNA(INDEX(buff!$C:$C,MATCH(描述!F246,buff!$A:$A,0)),"")</f>
        <v/>
      </c>
      <c r="M246" s="4">
        <f>_xlfn.IFNA(INDEX(buff!$O:$O,MATCH(B246,buff!$A:$A,0)),"")</f>
        <v>12990005</v>
      </c>
      <c r="N246" s="4" t="str">
        <f>_xlfn.IFNA(INDEX(buff!$O:$O,MATCH(C246,buff!$A:$A,0)),"")</f>
        <v/>
      </c>
      <c r="O246" s="4" t="str">
        <f>_xlfn.IFNA(INDEX(buff!$O:$O,MATCH(D246,buff!$A:$A,0)),"")</f>
        <v/>
      </c>
      <c r="P246" s="4" t="str">
        <f>_xlfn.IFNA(INDEX(buff!$O:$O,MATCH(E246,buff!$A:$A,0)),"")</f>
        <v/>
      </c>
      <c r="Q246" s="22"/>
      <c r="R246" s="22"/>
      <c r="S246" s="22"/>
      <c r="T246" s="22"/>
    </row>
    <row r="247" spans="1:20" x14ac:dyDescent="0.15">
      <c r="A247" s="4" t="s">
        <v>759</v>
      </c>
      <c r="B247" s="22">
        <v>13990041</v>
      </c>
      <c r="C247" s="22"/>
      <c r="D247" s="22"/>
      <c r="E247" s="22"/>
      <c r="F247" s="22"/>
      <c r="G247" s="4" t="str">
        <f>"【光环】在场上时，己方神灵英雄造成的伤害提高"&amp;'skill.talent(结算)'!R261/100&amp;"%"</f>
        <v>【光环】在场上时，己方神灵英雄造成的伤害提高12%</v>
      </c>
      <c r="H247" s="4" t="str">
        <f>_xlfn.IFNA(INDEX(buff!$C:$C,MATCH(描述!B247,buff!$A:$A,0)),"")</f>
        <v>神进光环</v>
      </c>
      <c r="I247" s="4" t="str">
        <f>_xlfn.IFNA(INDEX(buff!$C:$C,MATCH(描述!C247,buff!$A:$A,0)),"")</f>
        <v/>
      </c>
      <c r="J247" s="4" t="str">
        <f>_xlfn.IFNA(INDEX(buff!$C:$C,MATCH(描述!D247,buff!$A:$A,0)),"")</f>
        <v/>
      </c>
      <c r="K247" s="4" t="str">
        <f>_xlfn.IFNA(INDEX(buff!$C:$C,MATCH(描述!E247,buff!$A:$A,0)),"")</f>
        <v/>
      </c>
      <c r="L247" s="4" t="str">
        <f>_xlfn.IFNA(INDEX(buff!$C:$C,MATCH(描述!F247,buff!$A:$A,0)),"")</f>
        <v/>
      </c>
      <c r="M247" s="4">
        <f>_xlfn.IFNA(INDEX(buff!$O:$O,MATCH(B247,buff!$A:$A,0)),"")</f>
        <v>12990005</v>
      </c>
      <c r="N247" s="4" t="str">
        <f>_xlfn.IFNA(INDEX(buff!$O:$O,MATCH(C247,buff!$A:$A,0)),"")</f>
        <v/>
      </c>
      <c r="O247" s="4" t="str">
        <f>_xlfn.IFNA(INDEX(buff!$O:$O,MATCH(D247,buff!$A:$A,0)),"")</f>
        <v/>
      </c>
      <c r="P247" s="4" t="str">
        <f>_xlfn.IFNA(INDEX(buff!$O:$O,MATCH(E247,buff!$A:$A,0)),"")</f>
        <v/>
      </c>
      <c r="Q247" s="22"/>
      <c r="R247" s="22"/>
      <c r="S247" s="22"/>
      <c r="T247" s="22"/>
    </row>
    <row r="248" spans="1:20" x14ac:dyDescent="0.15">
      <c r="A248" s="4" t="s">
        <v>746</v>
      </c>
      <c r="B248" s="22">
        <v>13990043</v>
      </c>
      <c r="C248" s="22"/>
      <c r="D248" s="22"/>
      <c r="E248" s="22"/>
      <c r="F248" s="22"/>
      <c r="G248" s="4" t="str">
        <f>"【光环】在场上时，己方神灵英雄受到的伤害降低"&amp;'skill.talent(结算)'!R262/100&amp;"%"</f>
        <v>【光环】在场上时，己方神灵英雄受到的伤害降低1%</v>
      </c>
      <c r="H248" s="4" t="str">
        <f>_xlfn.IFNA(INDEX(buff!$C:$C,MATCH(描述!B248,buff!$A:$A,0)),"")</f>
        <v>神固光环</v>
      </c>
      <c r="I248" s="4" t="str">
        <f>_xlfn.IFNA(INDEX(buff!$C:$C,MATCH(描述!C248,buff!$A:$A,0)),"")</f>
        <v/>
      </c>
      <c r="J248" s="4" t="str">
        <f>_xlfn.IFNA(INDEX(buff!$C:$C,MATCH(描述!D248,buff!$A:$A,0)),"")</f>
        <v/>
      </c>
      <c r="K248" s="4" t="str">
        <f>_xlfn.IFNA(INDEX(buff!$C:$C,MATCH(描述!E248,buff!$A:$A,0)),"")</f>
        <v/>
      </c>
      <c r="L248" s="4" t="str">
        <f>_xlfn.IFNA(INDEX(buff!$C:$C,MATCH(描述!F248,buff!$A:$A,0)),"")</f>
        <v/>
      </c>
      <c r="M248" s="4">
        <f>_xlfn.IFNA(INDEX(buff!$O:$O,MATCH(B248,buff!$A:$A,0)),"")</f>
        <v>12990006</v>
      </c>
      <c r="N248" s="4" t="str">
        <f>_xlfn.IFNA(INDEX(buff!$O:$O,MATCH(C248,buff!$A:$A,0)),"")</f>
        <v/>
      </c>
      <c r="O248" s="4" t="str">
        <f>_xlfn.IFNA(INDEX(buff!$O:$O,MATCH(D248,buff!$A:$A,0)),"")</f>
        <v/>
      </c>
      <c r="P248" s="4" t="str">
        <f>_xlfn.IFNA(INDEX(buff!$O:$O,MATCH(E248,buff!$A:$A,0)),"")</f>
        <v/>
      </c>
      <c r="Q248" s="22"/>
      <c r="R248" s="22"/>
      <c r="S248" s="22"/>
      <c r="T248" s="22"/>
    </row>
    <row r="249" spans="1:20" x14ac:dyDescent="0.15">
      <c r="A249" s="4" t="s">
        <v>747</v>
      </c>
      <c r="B249" s="22">
        <v>13990043</v>
      </c>
      <c r="C249" s="22"/>
      <c r="D249" s="22"/>
      <c r="E249" s="22"/>
      <c r="F249" s="22"/>
      <c r="G249" s="4" t="str">
        <f>"【光环】在场上时，己方神灵英雄受到的伤害降低"&amp;'skill.talent(结算)'!R263/100&amp;"%"</f>
        <v>【光环】在场上时，己方神灵英雄受到的伤害降低2%</v>
      </c>
      <c r="H249" s="4" t="str">
        <f>_xlfn.IFNA(INDEX(buff!$C:$C,MATCH(描述!B249,buff!$A:$A,0)),"")</f>
        <v>神固光环</v>
      </c>
      <c r="I249" s="4" t="str">
        <f>_xlfn.IFNA(INDEX(buff!$C:$C,MATCH(描述!C249,buff!$A:$A,0)),"")</f>
        <v/>
      </c>
      <c r="J249" s="4" t="str">
        <f>_xlfn.IFNA(INDEX(buff!$C:$C,MATCH(描述!D249,buff!$A:$A,0)),"")</f>
        <v/>
      </c>
      <c r="K249" s="4" t="str">
        <f>_xlfn.IFNA(INDEX(buff!$C:$C,MATCH(描述!E249,buff!$A:$A,0)),"")</f>
        <v/>
      </c>
      <c r="L249" s="4" t="str">
        <f>_xlfn.IFNA(INDEX(buff!$C:$C,MATCH(描述!F249,buff!$A:$A,0)),"")</f>
        <v/>
      </c>
      <c r="M249" s="4">
        <f>_xlfn.IFNA(INDEX(buff!$O:$O,MATCH(B249,buff!$A:$A,0)),"")</f>
        <v>12990006</v>
      </c>
      <c r="N249" s="4" t="str">
        <f>_xlfn.IFNA(INDEX(buff!$O:$O,MATCH(C249,buff!$A:$A,0)),"")</f>
        <v/>
      </c>
      <c r="O249" s="4" t="str">
        <f>_xlfn.IFNA(INDEX(buff!$O:$O,MATCH(D249,buff!$A:$A,0)),"")</f>
        <v/>
      </c>
      <c r="P249" s="4" t="str">
        <f>_xlfn.IFNA(INDEX(buff!$O:$O,MATCH(E249,buff!$A:$A,0)),"")</f>
        <v/>
      </c>
      <c r="Q249" s="22"/>
      <c r="R249" s="22"/>
      <c r="S249" s="22"/>
      <c r="T249" s="22"/>
    </row>
    <row r="250" spans="1:20" x14ac:dyDescent="0.15">
      <c r="A250" s="4" t="s">
        <v>748</v>
      </c>
      <c r="B250" s="22">
        <v>13990043</v>
      </c>
      <c r="C250" s="22"/>
      <c r="D250" s="22"/>
      <c r="E250" s="22"/>
      <c r="F250" s="22"/>
      <c r="G250" s="4" t="str">
        <f>"【光环】在场上时，己方神灵英雄受到的伤害降低"&amp;'skill.talent(结算)'!R264/100&amp;"%"</f>
        <v>【光环】在场上时，己方神灵英雄受到的伤害降低4%</v>
      </c>
      <c r="H250" s="4" t="str">
        <f>_xlfn.IFNA(INDEX(buff!$C:$C,MATCH(描述!B250,buff!$A:$A,0)),"")</f>
        <v>神固光环</v>
      </c>
      <c r="I250" s="4" t="str">
        <f>_xlfn.IFNA(INDEX(buff!$C:$C,MATCH(描述!C250,buff!$A:$A,0)),"")</f>
        <v/>
      </c>
      <c r="J250" s="4" t="str">
        <f>_xlfn.IFNA(INDEX(buff!$C:$C,MATCH(描述!D250,buff!$A:$A,0)),"")</f>
        <v/>
      </c>
      <c r="K250" s="4" t="str">
        <f>_xlfn.IFNA(INDEX(buff!$C:$C,MATCH(描述!E250,buff!$A:$A,0)),"")</f>
        <v/>
      </c>
      <c r="L250" s="4" t="str">
        <f>_xlfn.IFNA(INDEX(buff!$C:$C,MATCH(描述!F250,buff!$A:$A,0)),"")</f>
        <v/>
      </c>
      <c r="M250" s="4">
        <f>_xlfn.IFNA(INDEX(buff!$O:$O,MATCH(B250,buff!$A:$A,0)),"")</f>
        <v>12990006</v>
      </c>
      <c r="N250" s="4" t="str">
        <f>_xlfn.IFNA(INDEX(buff!$O:$O,MATCH(C250,buff!$A:$A,0)),"")</f>
        <v/>
      </c>
      <c r="O250" s="4" t="str">
        <f>_xlfn.IFNA(INDEX(buff!$O:$O,MATCH(D250,buff!$A:$A,0)),"")</f>
        <v/>
      </c>
      <c r="P250" s="4" t="str">
        <f>_xlfn.IFNA(INDEX(buff!$O:$O,MATCH(E250,buff!$A:$A,0)),"")</f>
        <v/>
      </c>
      <c r="Q250" s="22"/>
      <c r="R250" s="22"/>
      <c r="S250" s="22"/>
      <c r="T250" s="22"/>
    </row>
    <row r="251" spans="1:20" x14ac:dyDescent="0.15">
      <c r="A251" s="4" t="s">
        <v>749</v>
      </c>
      <c r="B251" s="22">
        <v>13990043</v>
      </c>
      <c r="C251" s="22"/>
      <c r="D251" s="22"/>
      <c r="E251" s="22"/>
      <c r="F251" s="22"/>
      <c r="G251" s="4" t="str">
        <f>"【光环】在场上时，己方神灵英雄受到的伤害降低"&amp;'skill.talent(结算)'!R265/100&amp;"%"</f>
        <v>【光环】在场上时，己方神灵英雄受到的伤害降低6%</v>
      </c>
      <c r="H251" s="4" t="str">
        <f>_xlfn.IFNA(INDEX(buff!$C:$C,MATCH(描述!B251,buff!$A:$A,0)),"")</f>
        <v>神固光环</v>
      </c>
      <c r="I251" s="4" t="str">
        <f>_xlfn.IFNA(INDEX(buff!$C:$C,MATCH(描述!C251,buff!$A:$A,0)),"")</f>
        <v/>
      </c>
      <c r="J251" s="4" t="str">
        <f>_xlfn.IFNA(INDEX(buff!$C:$C,MATCH(描述!D251,buff!$A:$A,0)),"")</f>
        <v/>
      </c>
      <c r="K251" s="4" t="str">
        <f>_xlfn.IFNA(INDEX(buff!$C:$C,MATCH(描述!E251,buff!$A:$A,0)),"")</f>
        <v/>
      </c>
      <c r="L251" s="4" t="str">
        <f>_xlfn.IFNA(INDEX(buff!$C:$C,MATCH(描述!F251,buff!$A:$A,0)),"")</f>
        <v/>
      </c>
      <c r="M251" s="4">
        <f>_xlfn.IFNA(INDEX(buff!$O:$O,MATCH(B251,buff!$A:$A,0)),"")</f>
        <v>12990006</v>
      </c>
      <c r="N251" s="4" t="str">
        <f>_xlfn.IFNA(INDEX(buff!$O:$O,MATCH(C251,buff!$A:$A,0)),"")</f>
        <v/>
      </c>
      <c r="O251" s="4" t="str">
        <f>_xlfn.IFNA(INDEX(buff!$O:$O,MATCH(D251,buff!$A:$A,0)),"")</f>
        <v/>
      </c>
      <c r="P251" s="4" t="str">
        <f>_xlfn.IFNA(INDEX(buff!$O:$O,MATCH(E251,buff!$A:$A,0)),"")</f>
        <v/>
      </c>
      <c r="Q251" s="22"/>
      <c r="R251" s="22"/>
      <c r="S251" s="22"/>
      <c r="T251" s="22"/>
    </row>
    <row r="252" spans="1:20" x14ac:dyDescent="0.15">
      <c r="A252" s="4" t="s">
        <v>750</v>
      </c>
      <c r="B252" s="22">
        <v>13990043</v>
      </c>
      <c r="C252" s="22"/>
      <c r="D252" s="22"/>
      <c r="E252" s="22"/>
      <c r="F252" s="22"/>
      <c r="G252" s="4" t="str">
        <f>"【光环】在场上时，己方神灵英雄受到的伤害降低"&amp;'skill.talent(结算)'!R266/100&amp;"%"</f>
        <v>【光环】在场上时，己方神灵英雄受到的伤害降低8%</v>
      </c>
      <c r="H252" s="4" t="str">
        <f>_xlfn.IFNA(INDEX(buff!$C:$C,MATCH(描述!B252,buff!$A:$A,0)),"")</f>
        <v>神固光环</v>
      </c>
      <c r="I252" s="4" t="str">
        <f>_xlfn.IFNA(INDEX(buff!$C:$C,MATCH(描述!C252,buff!$A:$A,0)),"")</f>
        <v/>
      </c>
      <c r="J252" s="4" t="str">
        <f>_xlfn.IFNA(INDEX(buff!$C:$C,MATCH(描述!D252,buff!$A:$A,0)),"")</f>
        <v/>
      </c>
      <c r="K252" s="4" t="str">
        <f>_xlfn.IFNA(INDEX(buff!$C:$C,MATCH(描述!E252,buff!$A:$A,0)),"")</f>
        <v/>
      </c>
      <c r="L252" s="4" t="str">
        <f>_xlfn.IFNA(INDEX(buff!$C:$C,MATCH(描述!F252,buff!$A:$A,0)),"")</f>
        <v/>
      </c>
      <c r="M252" s="4">
        <f>_xlfn.IFNA(INDEX(buff!$O:$O,MATCH(B252,buff!$A:$A,0)),"")</f>
        <v>12990006</v>
      </c>
      <c r="N252" s="4" t="str">
        <f>_xlfn.IFNA(INDEX(buff!$O:$O,MATCH(C252,buff!$A:$A,0)),"")</f>
        <v/>
      </c>
      <c r="O252" s="4" t="str">
        <f>_xlfn.IFNA(INDEX(buff!$O:$O,MATCH(D252,buff!$A:$A,0)),"")</f>
        <v/>
      </c>
      <c r="P252" s="4" t="str">
        <f>_xlfn.IFNA(INDEX(buff!$O:$O,MATCH(E252,buff!$A:$A,0)),"")</f>
        <v/>
      </c>
      <c r="Q252" s="22"/>
      <c r="R252" s="22"/>
      <c r="S252" s="22"/>
      <c r="T252" s="22"/>
    </row>
    <row r="253" spans="1:20" x14ac:dyDescent="0.15">
      <c r="A253" s="4" t="s">
        <v>751</v>
      </c>
      <c r="B253" s="22">
        <v>13990043</v>
      </c>
      <c r="C253" s="22"/>
      <c r="D253" s="22"/>
      <c r="E253" s="22"/>
      <c r="F253" s="22"/>
      <c r="G253" s="4" t="str">
        <f>"【光环】在场上时，己方神灵英雄受到的伤害降低"&amp;'skill.talent(结算)'!R267/100&amp;"%"</f>
        <v>【光环】在场上时，己方神灵英雄受到的伤害降低10%</v>
      </c>
      <c r="H253" s="4" t="str">
        <f>_xlfn.IFNA(INDEX(buff!$C:$C,MATCH(描述!B253,buff!$A:$A,0)),"")</f>
        <v>神固光环</v>
      </c>
      <c r="I253" s="4" t="str">
        <f>_xlfn.IFNA(INDEX(buff!$C:$C,MATCH(描述!C253,buff!$A:$A,0)),"")</f>
        <v/>
      </c>
      <c r="J253" s="4" t="str">
        <f>_xlfn.IFNA(INDEX(buff!$C:$C,MATCH(描述!D253,buff!$A:$A,0)),"")</f>
        <v/>
      </c>
      <c r="K253" s="4" t="str">
        <f>_xlfn.IFNA(INDEX(buff!$C:$C,MATCH(描述!E253,buff!$A:$A,0)),"")</f>
        <v/>
      </c>
      <c r="L253" s="4" t="str">
        <f>_xlfn.IFNA(INDEX(buff!$C:$C,MATCH(描述!F253,buff!$A:$A,0)),"")</f>
        <v/>
      </c>
      <c r="M253" s="4">
        <f>_xlfn.IFNA(INDEX(buff!$O:$O,MATCH(B253,buff!$A:$A,0)),"")</f>
        <v>12990006</v>
      </c>
      <c r="N253" s="4" t="str">
        <f>_xlfn.IFNA(INDEX(buff!$O:$O,MATCH(C253,buff!$A:$A,0)),"")</f>
        <v/>
      </c>
      <c r="O253" s="4" t="str">
        <f>_xlfn.IFNA(INDEX(buff!$O:$O,MATCH(D253,buff!$A:$A,0)),"")</f>
        <v/>
      </c>
      <c r="P253" s="4" t="str">
        <f>_xlfn.IFNA(INDEX(buff!$O:$O,MATCH(E253,buff!$A:$A,0)),"")</f>
        <v/>
      </c>
      <c r="Q253" s="22"/>
      <c r="R253" s="22"/>
      <c r="S253" s="22"/>
      <c r="T253" s="22"/>
    </row>
    <row r="254" spans="1:20" x14ac:dyDescent="0.15">
      <c r="A254" s="4" t="s">
        <v>752</v>
      </c>
      <c r="B254" s="22">
        <v>13990043</v>
      </c>
      <c r="C254" s="22"/>
      <c r="D254" s="22"/>
      <c r="E254" s="22"/>
      <c r="F254" s="22"/>
      <c r="G254" s="4" t="str">
        <f>"【光环】在场上时，己方神灵英雄受到的伤害降低"&amp;'skill.talent(结算)'!R268/100&amp;"%"</f>
        <v>【光环】在场上时，己方神灵英雄受到的伤害降低12%</v>
      </c>
      <c r="H254" s="4" t="str">
        <f>_xlfn.IFNA(INDEX(buff!$C:$C,MATCH(描述!B254,buff!$A:$A,0)),"")</f>
        <v>神固光环</v>
      </c>
      <c r="I254" s="4" t="str">
        <f>_xlfn.IFNA(INDEX(buff!$C:$C,MATCH(描述!C254,buff!$A:$A,0)),"")</f>
        <v/>
      </c>
      <c r="J254" s="4" t="str">
        <f>_xlfn.IFNA(INDEX(buff!$C:$C,MATCH(描述!D254,buff!$A:$A,0)),"")</f>
        <v/>
      </c>
      <c r="K254" s="4" t="str">
        <f>_xlfn.IFNA(INDEX(buff!$C:$C,MATCH(描述!E254,buff!$A:$A,0)),"")</f>
        <v/>
      </c>
      <c r="L254" s="4" t="str">
        <f>_xlfn.IFNA(INDEX(buff!$C:$C,MATCH(描述!F254,buff!$A:$A,0)),"")</f>
        <v/>
      </c>
      <c r="M254" s="4">
        <f>_xlfn.IFNA(INDEX(buff!$O:$O,MATCH(B254,buff!$A:$A,0)),"")</f>
        <v>12990006</v>
      </c>
      <c r="N254" s="4" t="str">
        <f>_xlfn.IFNA(INDEX(buff!$O:$O,MATCH(C254,buff!$A:$A,0)),"")</f>
        <v/>
      </c>
      <c r="O254" s="4" t="str">
        <f>_xlfn.IFNA(INDEX(buff!$O:$O,MATCH(D254,buff!$A:$A,0)),"")</f>
        <v/>
      </c>
      <c r="P254" s="4" t="str">
        <f>_xlfn.IFNA(INDEX(buff!$O:$O,MATCH(E254,buff!$A:$A,0)),"")</f>
        <v/>
      </c>
      <c r="Q254" s="22"/>
      <c r="R254" s="22"/>
      <c r="S254" s="22"/>
      <c r="T254" s="22"/>
    </row>
    <row r="255" spans="1:20" x14ac:dyDescent="0.15">
      <c r="A255" s="4" t="s">
        <v>844</v>
      </c>
      <c r="B255" s="22">
        <v>13990045</v>
      </c>
      <c r="C255" s="22"/>
      <c r="D255" s="22"/>
      <c r="E255" s="22"/>
      <c r="F255" s="22"/>
      <c r="G255" s="4" t="str">
        <f>"【光环】在场上时，己方魔灵英雄造成的伤害提高"&amp;'skill.talent(结算)'!R269/100&amp;"%"</f>
        <v>【光环】在场上时，己方魔灵英雄造成的伤害提高1%</v>
      </c>
      <c r="H255" s="4" t="str">
        <f>_xlfn.IFNA(INDEX(buff!$C:$C,MATCH(描述!B255,buff!$A:$A,0)),"")</f>
        <v>魔进光环</v>
      </c>
      <c r="I255" s="4" t="str">
        <f>_xlfn.IFNA(INDEX(buff!$C:$C,MATCH(描述!C255,buff!$A:$A,0)),"")</f>
        <v/>
      </c>
      <c r="J255" s="4" t="str">
        <f>_xlfn.IFNA(INDEX(buff!$C:$C,MATCH(描述!D255,buff!$A:$A,0)),"")</f>
        <v/>
      </c>
      <c r="K255" s="4" t="str">
        <f>_xlfn.IFNA(INDEX(buff!$C:$C,MATCH(描述!E255,buff!$A:$A,0)),"")</f>
        <v/>
      </c>
      <c r="L255" s="4" t="str">
        <f>_xlfn.IFNA(INDEX(buff!$C:$C,MATCH(描述!F255,buff!$A:$A,0)),"")</f>
        <v/>
      </c>
      <c r="M255" s="4">
        <f>_xlfn.IFNA(INDEX(buff!$O:$O,MATCH(B255,buff!$A:$A,0)),"")</f>
        <v>12990007</v>
      </c>
      <c r="N255" s="4" t="str">
        <f>_xlfn.IFNA(INDEX(buff!$O:$O,MATCH(C255,buff!$A:$A,0)),"")</f>
        <v/>
      </c>
      <c r="O255" s="4" t="str">
        <f>_xlfn.IFNA(INDEX(buff!$O:$O,MATCH(D255,buff!$A:$A,0)),"")</f>
        <v/>
      </c>
      <c r="P255" s="4" t="str">
        <f>_xlfn.IFNA(INDEX(buff!$O:$O,MATCH(E255,buff!$A:$A,0)),"")</f>
        <v/>
      </c>
      <c r="Q255" s="22"/>
      <c r="R255" s="22"/>
      <c r="S255" s="22"/>
      <c r="T255" s="22"/>
    </row>
    <row r="256" spans="1:20" x14ac:dyDescent="0.15">
      <c r="A256" s="4" t="s">
        <v>845</v>
      </c>
      <c r="B256" s="22">
        <v>13990045</v>
      </c>
      <c r="C256" s="22"/>
      <c r="D256" s="22"/>
      <c r="E256" s="22"/>
      <c r="F256" s="22"/>
      <c r="G256" s="4" t="str">
        <f>"【光环】在场上时，己方魔灵英雄造成的伤害提高"&amp;'skill.talent(结算)'!R270/100&amp;"%"</f>
        <v>【光环】在场上时，己方魔灵英雄造成的伤害提高2%</v>
      </c>
      <c r="H256" s="4" t="str">
        <f>_xlfn.IFNA(INDEX(buff!$C:$C,MATCH(描述!B256,buff!$A:$A,0)),"")</f>
        <v>魔进光环</v>
      </c>
      <c r="I256" s="4" t="str">
        <f>_xlfn.IFNA(INDEX(buff!$C:$C,MATCH(描述!C256,buff!$A:$A,0)),"")</f>
        <v/>
      </c>
      <c r="J256" s="4" t="str">
        <f>_xlfn.IFNA(INDEX(buff!$C:$C,MATCH(描述!D256,buff!$A:$A,0)),"")</f>
        <v/>
      </c>
      <c r="K256" s="4" t="str">
        <f>_xlfn.IFNA(INDEX(buff!$C:$C,MATCH(描述!E256,buff!$A:$A,0)),"")</f>
        <v/>
      </c>
      <c r="L256" s="4" t="str">
        <f>_xlfn.IFNA(INDEX(buff!$C:$C,MATCH(描述!F256,buff!$A:$A,0)),"")</f>
        <v/>
      </c>
      <c r="M256" s="4">
        <f>_xlfn.IFNA(INDEX(buff!$O:$O,MATCH(B256,buff!$A:$A,0)),"")</f>
        <v>12990007</v>
      </c>
      <c r="N256" s="4" t="str">
        <f>_xlfn.IFNA(INDEX(buff!$O:$O,MATCH(C256,buff!$A:$A,0)),"")</f>
        <v/>
      </c>
      <c r="O256" s="4" t="str">
        <f>_xlfn.IFNA(INDEX(buff!$O:$O,MATCH(D256,buff!$A:$A,0)),"")</f>
        <v/>
      </c>
      <c r="P256" s="4" t="str">
        <f>_xlfn.IFNA(INDEX(buff!$O:$O,MATCH(E256,buff!$A:$A,0)),"")</f>
        <v/>
      </c>
      <c r="Q256" s="22"/>
      <c r="R256" s="22"/>
      <c r="S256" s="22"/>
      <c r="T256" s="22"/>
    </row>
    <row r="257" spans="1:20" x14ac:dyDescent="0.15">
      <c r="A257" s="4" t="s">
        <v>846</v>
      </c>
      <c r="B257" s="22">
        <v>13990045</v>
      </c>
      <c r="C257" s="22"/>
      <c r="D257" s="22"/>
      <c r="E257" s="22"/>
      <c r="F257" s="22"/>
      <c r="G257" s="4" t="str">
        <f>"【光环】在场上时，己方魔灵英雄造成的伤害提高"&amp;'skill.talent(结算)'!R271/100&amp;"%"</f>
        <v>【光环】在场上时，己方魔灵英雄造成的伤害提高4%</v>
      </c>
      <c r="H257" s="4" t="str">
        <f>_xlfn.IFNA(INDEX(buff!$C:$C,MATCH(描述!B257,buff!$A:$A,0)),"")</f>
        <v>魔进光环</v>
      </c>
      <c r="I257" s="4" t="str">
        <f>_xlfn.IFNA(INDEX(buff!$C:$C,MATCH(描述!C257,buff!$A:$A,0)),"")</f>
        <v/>
      </c>
      <c r="J257" s="4" t="str">
        <f>_xlfn.IFNA(INDEX(buff!$C:$C,MATCH(描述!D257,buff!$A:$A,0)),"")</f>
        <v/>
      </c>
      <c r="K257" s="4" t="str">
        <f>_xlfn.IFNA(INDEX(buff!$C:$C,MATCH(描述!E257,buff!$A:$A,0)),"")</f>
        <v/>
      </c>
      <c r="L257" s="4" t="str">
        <f>_xlfn.IFNA(INDEX(buff!$C:$C,MATCH(描述!F257,buff!$A:$A,0)),"")</f>
        <v/>
      </c>
      <c r="M257" s="4">
        <f>_xlfn.IFNA(INDEX(buff!$O:$O,MATCH(B257,buff!$A:$A,0)),"")</f>
        <v>12990007</v>
      </c>
      <c r="N257" s="4" t="str">
        <f>_xlfn.IFNA(INDEX(buff!$O:$O,MATCH(C257,buff!$A:$A,0)),"")</f>
        <v/>
      </c>
      <c r="O257" s="4" t="str">
        <f>_xlfn.IFNA(INDEX(buff!$O:$O,MATCH(D257,buff!$A:$A,0)),"")</f>
        <v/>
      </c>
      <c r="P257" s="4" t="str">
        <f>_xlfn.IFNA(INDEX(buff!$O:$O,MATCH(E257,buff!$A:$A,0)),"")</f>
        <v/>
      </c>
      <c r="Q257" s="22"/>
      <c r="R257" s="22"/>
      <c r="S257" s="22"/>
      <c r="T257" s="22"/>
    </row>
    <row r="258" spans="1:20" x14ac:dyDescent="0.15">
      <c r="A258" s="4" t="s">
        <v>847</v>
      </c>
      <c r="B258" s="22">
        <v>13990045</v>
      </c>
      <c r="C258" s="22"/>
      <c r="D258" s="22"/>
      <c r="E258" s="22"/>
      <c r="F258" s="22"/>
      <c r="G258" s="4" t="str">
        <f>"【光环】在场上时，己方魔灵英雄造成的伤害提高"&amp;'skill.talent(结算)'!R272/100&amp;"%"</f>
        <v>【光环】在场上时，己方魔灵英雄造成的伤害提高6%</v>
      </c>
      <c r="H258" s="4" t="str">
        <f>_xlfn.IFNA(INDEX(buff!$C:$C,MATCH(描述!B258,buff!$A:$A,0)),"")</f>
        <v>魔进光环</v>
      </c>
      <c r="I258" s="4" t="str">
        <f>_xlfn.IFNA(INDEX(buff!$C:$C,MATCH(描述!C258,buff!$A:$A,0)),"")</f>
        <v/>
      </c>
      <c r="J258" s="4" t="str">
        <f>_xlfn.IFNA(INDEX(buff!$C:$C,MATCH(描述!D258,buff!$A:$A,0)),"")</f>
        <v/>
      </c>
      <c r="K258" s="4" t="str">
        <f>_xlfn.IFNA(INDEX(buff!$C:$C,MATCH(描述!E258,buff!$A:$A,0)),"")</f>
        <v/>
      </c>
      <c r="L258" s="4" t="str">
        <f>_xlfn.IFNA(INDEX(buff!$C:$C,MATCH(描述!F258,buff!$A:$A,0)),"")</f>
        <v/>
      </c>
      <c r="M258" s="4">
        <f>_xlfn.IFNA(INDEX(buff!$O:$O,MATCH(B258,buff!$A:$A,0)),"")</f>
        <v>12990007</v>
      </c>
      <c r="N258" s="4" t="str">
        <f>_xlfn.IFNA(INDEX(buff!$O:$O,MATCH(C258,buff!$A:$A,0)),"")</f>
        <v/>
      </c>
      <c r="O258" s="4" t="str">
        <f>_xlfn.IFNA(INDEX(buff!$O:$O,MATCH(D258,buff!$A:$A,0)),"")</f>
        <v/>
      </c>
      <c r="P258" s="4" t="str">
        <f>_xlfn.IFNA(INDEX(buff!$O:$O,MATCH(E258,buff!$A:$A,0)),"")</f>
        <v/>
      </c>
      <c r="Q258" s="22"/>
      <c r="R258" s="22"/>
      <c r="S258" s="22"/>
      <c r="T258" s="22"/>
    </row>
    <row r="259" spans="1:20" x14ac:dyDescent="0.15">
      <c r="A259" s="4" t="s">
        <v>848</v>
      </c>
      <c r="B259" s="22">
        <v>13990045</v>
      </c>
      <c r="C259" s="22"/>
      <c r="D259" s="22"/>
      <c r="E259" s="22"/>
      <c r="F259" s="22"/>
      <c r="G259" s="4" t="str">
        <f>"【光环】在场上时，己方魔灵英雄造成的伤害提高"&amp;'skill.talent(结算)'!R273/100&amp;"%"</f>
        <v>【光环】在场上时，己方魔灵英雄造成的伤害提高8%</v>
      </c>
      <c r="H259" s="4" t="str">
        <f>_xlfn.IFNA(INDEX(buff!$C:$C,MATCH(描述!B259,buff!$A:$A,0)),"")</f>
        <v>魔进光环</v>
      </c>
      <c r="I259" s="4" t="str">
        <f>_xlfn.IFNA(INDEX(buff!$C:$C,MATCH(描述!C259,buff!$A:$A,0)),"")</f>
        <v/>
      </c>
      <c r="J259" s="4" t="str">
        <f>_xlfn.IFNA(INDEX(buff!$C:$C,MATCH(描述!D259,buff!$A:$A,0)),"")</f>
        <v/>
      </c>
      <c r="K259" s="4" t="str">
        <f>_xlfn.IFNA(INDEX(buff!$C:$C,MATCH(描述!E259,buff!$A:$A,0)),"")</f>
        <v/>
      </c>
      <c r="L259" s="4" t="str">
        <f>_xlfn.IFNA(INDEX(buff!$C:$C,MATCH(描述!F259,buff!$A:$A,0)),"")</f>
        <v/>
      </c>
      <c r="M259" s="4">
        <f>_xlfn.IFNA(INDEX(buff!$O:$O,MATCH(B259,buff!$A:$A,0)),"")</f>
        <v>12990007</v>
      </c>
      <c r="N259" s="4" t="str">
        <f>_xlfn.IFNA(INDEX(buff!$O:$O,MATCH(C259,buff!$A:$A,0)),"")</f>
        <v/>
      </c>
      <c r="O259" s="4" t="str">
        <f>_xlfn.IFNA(INDEX(buff!$O:$O,MATCH(D259,buff!$A:$A,0)),"")</f>
        <v/>
      </c>
      <c r="P259" s="4" t="str">
        <f>_xlfn.IFNA(INDEX(buff!$O:$O,MATCH(E259,buff!$A:$A,0)),"")</f>
        <v/>
      </c>
      <c r="Q259" s="22"/>
      <c r="R259" s="22"/>
      <c r="S259" s="22"/>
      <c r="T259" s="22"/>
    </row>
    <row r="260" spans="1:20" x14ac:dyDescent="0.15">
      <c r="A260" s="4" t="s">
        <v>849</v>
      </c>
      <c r="B260" s="22">
        <v>13990045</v>
      </c>
      <c r="C260" s="22"/>
      <c r="D260" s="22"/>
      <c r="E260" s="22"/>
      <c r="F260" s="22"/>
      <c r="G260" s="4" t="str">
        <f>"【光环】在场上时，己方魔灵英雄造成的伤害提高"&amp;'skill.talent(结算)'!R274/100&amp;"%"</f>
        <v>【光环】在场上时，己方魔灵英雄造成的伤害提高10%</v>
      </c>
      <c r="H260" s="4" t="str">
        <f>_xlfn.IFNA(INDEX(buff!$C:$C,MATCH(描述!B260,buff!$A:$A,0)),"")</f>
        <v>魔进光环</v>
      </c>
      <c r="I260" s="4" t="str">
        <f>_xlfn.IFNA(INDEX(buff!$C:$C,MATCH(描述!C260,buff!$A:$A,0)),"")</f>
        <v/>
      </c>
      <c r="J260" s="4" t="str">
        <f>_xlfn.IFNA(INDEX(buff!$C:$C,MATCH(描述!D260,buff!$A:$A,0)),"")</f>
        <v/>
      </c>
      <c r="K260" s="4" t="str">
        <f>_xlfn.IFNA(INDEX(buff!$C:$C,MATCH(描述!E260,buff!$A:$A,0)),"")</f>
        <v/>
      </c>
      <c r="L260" s="4" t="str">
        <f>_xlfn.IFNA(INDEX(buff!$C:$C,MATCH(描述!F260,buff!$A:$A,0)),"")</f>
        <v/>
      </c>
      <c r="M260" s="4">
        <f>_xlfn.IFNA(INDEX(buff!$O:$O,MATCH(B260,buff!$A:$A,0)),"")</f>
        <v>12990007</v>
      </c>
      <c r="N260" s="4" t="str">
        <f>_xlfn.IFNA(INDEX(buff!$O:$O,MATCH(C260,buff!$A:$A,0)),"")</f>
        <v/>
      </c>
      <c r="O260" s="4" t="str">
        <f>_xlfn.IFNA(INDEX(buff!$O:$O,MATCH(D260,buff!$A:$A,0)),"")</f>
        <v/>
      </c>
      <c r="P260" s="4" t="str">
        <f>_xlfn.IFNA(INDEX(buff!$O:$O,MATCH(E260,buff!$A:$A,0)),"")</f>
        <v/>
      </c>
      <c r="Q260" s="22"/>
      <c r="R260" s="22"/>
      <c r="S260" s="22"/>
      <c r="T260" s="22"/>
    </row>
    <row r="261" spans="1:20" x14ac:dyDescent="0.15">
      <c r="A261" s="4" t="s">
        <v>850</v>
      </c>
      <c r="B261" s="22">
        <v>13990045</v>
      </c>
      <c r="C261" s="22"/>
      <c r="D261" s="22"/>
      <c r="E261" s="22"/>
      <c r="F261" s="22"/>
      <c r="G261" s="4" t="str">
        <f>"【光环】在场上时，己方魔灵英雄造成的伤害提高"&amp;'skill.talent(结算)'!R275/100&amp;"%"</f>
        <v>【光环】在场上时，己方魔灵英雄造成的伤害提高12%</v>
      </c>
      <c r="H261" s="4" t="str">
        <f>_xlfn.IFNA(INDEX(buff!$C:$C,MATCH(描述!B261,buff!$A:$A,0)),"")</f>
        <v>魔进光环</v>
      </c>
      <c r="I261" s="4" t="str">
        <f>_xlfn.IFNA(INDEX(buff!$C:$C,MATCH(描述!C261,buff!$A:$A,0)),"")</f>
        <v/>
      </c>
      <c r="J261" s="4" t="str">
        <f>_xlfn.IFNA(INDEX(buff!$C:$C,MATCH(描述!D261,buff!$A:$A,0)),"")</f>
        <v/>
      </c>
      <c r="K261" s="4" t="str">
        <f>_xlfn.IFNA(INDEX(buff!$C:$C,MATCH(描述!E261,buff!$A:$A,0)),"")</f>
        <v/>
      </c>
      <c r="L261" s="4" t="str">
        <f>_xlfn.IFNA(INDEX(buff!$C:$C,MATCH(描述!F261,buff!$A:$A,0)),"")</f>
        <v/>
      </c>
      <c r="M261" s="4">
        <f>_xlfn.IFNA(INDEX(buff!$O:$O,MATCH(B261,buff!$A:$A,0)),"")</f>
        <v>12990007</v>
      </c>
      <c r="N261" s="4" t="str">
        <f>_xlfn.IFNA(INDEX(buff!$O:$O,MATCH(C261,buff!$A:$A,0)),"")</f>
        <v/>
      </c>
      <c r="O261" s="4" t="str">
        <f>_xlfn.IFNA(INDEX(buff!$O:$O,MATCH(D261,buff!$A:$A,0)),"")</f>
        <v/>
      </c>
      <c r="P261" s="4" t="str">
        <f>_xlfn.IFNA(INDEX(buff!$O:$O,MATCH(E261,buff!$A:$A,0)),"")</f>
        <v/>
      </c>
      <c r="Q261" s="22"/>
      <c r="R261" s="22"/>
      <c r="S261" s="22"/>
      <c r="T261" s="22"/>
    </row>
    <row r="262" spans="1:20" x14ac:dyDescent="0.15">
      <c r="A262" s="4" t="s">
        <v>851</v>
      </c>
      <c r="B262" s="22">
        <v>13990047</v>
      </c>
      <c r="C262" s="22"/>
      <c r="D262" s="22"/>
      <c r="E262" s="22"/>
      <c r="F262" s="22"/>
      <c r="G262" s="4" t="str">
        <f>"【光环】在场上时，己方魔灵英雄受到的伤害降低"&amp;'skill.talent(结算)'!R276/100&amp;"%"</f>
        <v>【光环】在场上时，己方魔灵英雄受到的伤害降低1%</v>
      </c>
      <c r="H262" s="4" t="str">
        <f>_xlfn.IFNA(INDEX(buff!$C:$C,MATCH(描述!B262,buff!$A:$A,0)),"")</f>
        <v>魔固光环</v>
      </c>
      <c r="I262" s="4" t="str">
        <f>_xlfn.IFNA(INDEX(buff!$C:$C,MATCH(描述!C262,buff!$A:$A,0)),"")</f>
        <v/>
      </c>
      <c r="J262" s="4" t="str">
        <f>_xlfn.IFNA(INDEX(buff!$C:$C,MATCH(描述!D262,buff!$A:$A,0)),"")</f>
        <v/>
      </c>
      <c r="K262" s="4" t="str">
        <f>_xlfn.IFNA(INDEX(buff!$C:$C,MATCH(描述!E262,buff!$A:$A,0)),"")</f>
        <v/>
      </c>
      <c r="L262" s="4" t="str">
        <f>_xlfn.IFNA(INDEX(buff!$C:$C,MATCH(描述!F262,buff!$A:$A,0)),"")</f>
        <v/>
      </c>
      <c r="M262" s="4">
        <f>_xlfn.IFNA(INDEX(buff!$O:$O,MATCH(B262,buff!$A:$A,0)),"")</f>
        <v>12990008</v>
      </c>
      <c r="N262" s="4" t="str">
        <f>_xlfn.IFNA(INDEX(buff!$O:$O,MATCH(C262,buff!$A:$A,0)),"")</f>
        <v/>
      </c>
      <c r="O262" s="4" t="str">
        <f>_xlfn.IFNA(INDEX(buff!$O:$O,MATCH(D262,buff!$A:$A,0)),"")</f>
        <v/>
      </c>
      <c r="P262" s="4" t="str">
        <f>_xlfn.IFNA(INDEX(buff!$O:$O,MATCH(E262,buff!$A:$A,0)),"")</f>
        <v/>
      </c>
      <c r="Q262" s="22"/>
      <c r="R262" s="22"/>
      <c r="S262" s="22"/>
      <c r="T262" s="22"/>
    </row>
    <row r="263" spans="1:20" x14ac:dyDescent="0.15">
      <c r="A263" s="4" t="s">
        <v>852</v>
      </c>
      <c r="B263" s="22">
        <v>13990047</v>
      </c>
      <c r="C263" s="22"/>
      <c r="D263" s="22"/>
      <c r="E263" s="22"/>
      <c r="F263" s="22"/>
      <c r="G263" s="4" t="str">
        <f>"【光环】在场上时，己方魔灵英雄受到的伤害降低"&amp;'skill.talent(结算)'!R277/100&amp;"%"</f>
        <v>【光环】在场上时，己方魔灵英雄受到的伤害降低2%</v>
      </c>
      <c r="H263" s="4" t="str">
        <f>_xlfn.IFNA(INDEX(buff!$C:$C,MATCH(描述!B263,buff!$A:$A,0)),"")</f>
        <v>魔固光环</v>
      </c>
      <c r="I263" s="4" t="str">
        <f>_xlfn.IFNA(INDEX(buff!$C:$C,MATCH(描述!C263,buff!$A:$A,0)),"")</f>
        <v/>
      </c>
      <c r="J263" s="4" t="str">
        <f>_xlfn.IFNA(INDEX(buff!$C:$C,MATCH(描述!D263,buff!$A:$A,0)),"")</f>
        <v/>
      </c>
      <c r="K263" s="4" t="str">
        <f>_xlfn.IFNA(INDEX(buff!$C:$C,MATCH(描述!E263,buff!$A:$A,0)),"")</f>
        <v/>
      </c>
      <c r="L263" s="4" t="str">
        <f>_xlfn.IFNA(INDEX(buff!$C:$C,MATCH(描述!F263,buff!$A:$A,0)),"")</f>
        <v/>
      </c>
      <c r="M263" s="4">
        <f>_xlfn.IFNA(INDEX(buff!$O:$O,MATCH(B263,buff!$A:$A,0)),"")</f>
        <v>12990008</v>
      </c>
      <c r="N263" s="4" t="str">
        <f>_xlfn.IFNA(INDEX(buff!$O:$O,MATCH(C263,buff!$A:$A,0)),"")</f>
        <v/>
      </c>
      <c r="O263" s="4" t="str">
        <f>_xlfn.IFNA(INDEX(buff!$O:$O,MATCH(D263,buff!$A:$A,0)),"")</f>
        <v/>
      </c>
      <c r="P263" s="4" t="str">
        <f>_xlfn.IFNA(INDEX(buff!$O:$O,MATCH(E263,buff!$A:$A,0)),"")</f>
        <v/>
      </c>
      <c r="Q263" s="22"/>
      <c r="R263" s="22"/>
      <c r="S263" s="22"/>
      <c r="T263" s="22"/>
    </row>
    <row r="264" spans="1:20" x14ac:dyDescent="0.15">
      <c r="A264" s="4" t="s">
        <v>853</v>
      </c>
      <c r="B264" s="22">
        <v>13990047</v>
      </c>
      <c r="C264" s="22"/>
      <c r="D264" s="22"/>
      <c r="E264" s="22"/>
      <c r="F264" s="22"/>
      <c r="G264" s="4" t="str">
        <f>"【光环】在场上时，己方魔灵英雄受到的伤害降低"&amp;'skill.talent(结算)'!R278/100&amp;"%"</f>
        <v>【光环】在场上时，己方魔灵英雄受到的伤害降低4%</v>
      </c>
      <c r="H264" s="4" t="str">
        <f>_xlfn.IFNA(INDEX(buff!$C:$C,MATCH(描述!B264,buff!$A:$A,0)),"")</f>
        <v>魔固光环</v>
      </c>
      <c r="I264" s="4" t="str">
        <f>_xlfn.IFNA(INDEX(buff!$C:$C,MATCH(描述!C264,buff!$A:$A,0)),"")</f>
        <v/>
      </c>
      <c r="J264" s="4" t="str">
        <f>_xlfn.IFNA(INDEX(buff!$C:$C,MATCH(描述!D264,buff!$A:$A,0)),"")</f>
        <v/>
      </c>
      <c r="K264" s="4" t="str">
        <f>_xlfn.IFNA(INDEX(buff!$C:$C,MATCH(描述!E264,buff!$A:$A,0)),"")</f>
        <v/>
      </c>
      <c r="L264" s="4" t="str">
        <f>_xlfn.IFNA(INDEX(buff!$C:$C,MATCH(描述!F264,buff!$A:$A,0)),"")</f>
        <v/>
      </c>
      <c r="M264" s="4">
        <f>_xlfn.IFNA(INDEX(buff!$O:$O,MATCH(B264,buff!$A:$A,0)),"")</f>
        <v>12990008</v>
      </c>
      <c r="N264" s="4" t="str">
        <f>_xlfn.IFNA(INDEX(buff!$O:$O,MATCH(C264,buff!$A:$A,0)),"")</f>
        <v/>
      </c>
      <c r="O264" s="4" t="str">
        <f>_xlfn.IFNA(INDEX(buff!$O:$O,MATCH(D264,buff!$A:$A,0)),"")</f>
        <v/>
      </c>
      <c r="P264" s="4" t="str">
        <f>_xlfn.IFNA(INDEX(buff!$O:$O,MATCH(E264,buff!$A:$A,0)),"")</f>
        <v/>
      </c>
      <c r="Q264" s="22"/>
      <c r="R264" s="22"/>
      <c r="S264" s="22"/>
      <c r="T264" s="22"/>
    </row>
    <row r="265" spans="1:20" x14ac:dyDescent="0.15">
      <c r="A265" s="4" t="s">
        <v>854</v>
      </c>
      <c r="B265" s="22">
        <v>13990047</v>
      </c>
      <c r="C265" s="22"/>
      <c r="D265" s="22"/>
      <c r="E265" s="22"/>
      <c r="F265" s="22"/>
      <c r="G265" s="4" t="str">
        <f>"【光环】在场上时，己方魔灵英雄受到的伤害降低"&amp;'skill.talent(结算)'!R279/100&amp;"%"</f>
        <v>【光环】在场上时，己方魔灵英雄受到的伤害降低6%</v>
      </c>
      <c r="H265" s="4" t="str">
        <f>_xlfn.IFNA(INDEX(buff!$C:$C,MATCH(描述!B265,buff!$A:$A,0)),"")</f>
        <v>魔固光环</v>
      </c>
      <c r="I265" s="4" t="str">
        <f>_xlfn.IFNA(INDEX(buff!$C:$C,MATCH(描述!C265,buff!$A:$A,0)),"")</f>
        <v/>
      </c>
      <c r="J265" s="4" t="str">
        <f>_xlfn.IFNA(INDEX(buff!$C:$C,MATCH(描述!D265,buff!$A:$A,0)),"")</f>
        <v/>
      </c>
      <c r="K265" s="4" t="str">
        <f>_xlfn.IFNA(INDEX(buff!$C:$C,MATCH(描述!E265,buff!$A:$A,0)),"")</f>
        <v/>
      </c>
      <c r="L265" s="4" t="str">
        <f>_xlfn.IFNA(INDEX(buff!$C:$C,MATCH(描述!F265,buff!$A:$A,0)),"")</f>
        <v/>
      </c>
      <c r="M265" s="4">
        <f>_xlfn.IFNA(INDEX(buff!$O:$O,MATCH(B265,buff!$A:$A,0)),"")</f>
        <v>12990008</v>
      </c>
      <c r="N265" s="4" t="str">
        <f>_xlfn.IFNA(INDEX(buff!$O:$O,MATCH(C265,buff!$A:$A,0)),"")</f>
        <v/>
      </c>
      <c r="O265" s="4" t="str">
        <f>_xlfn.IFNA(INDEX(buff!$O:$O,MATCH(D265,buff!$A:$A,0)),"")</f>
        <v/>
      </c>
      <c r="P265" s="4" t="str">
        <f>_xlfn.IFNA(INDEX(buff!$O:$O,MATCH(E265,buff!$A:$A,0)),"")</f>
        <v/>
      </c>
      <c r="Q265" s="22"/>
      <c r="R265" s="22"/>
      <c r="S265" s="22"/>
      <c r="T265" s="22"/>
    </row>
    <row r="266" spans="1:20" x14ac:dyDescent="0.15">
      <c r="A266" s="4" t="s">
        <v>855</v>
      </c>
      <c r="B266" s="22">
        <v>13990047</v>
      </c>
      <c r="C266" s="22"/>
      <c r="D266" s="22"/>
      <c r="E266" s="22"/>
      <c r="F266" s="22"/>
      <c r="G266" s="4" t="str">
        <f>"【光环】在场上时，己方魔灵英雄受到的伤害降低"&amp;'skill.talent(结算)'!R280/100&amp;"%"</f>
        <v>【光环】在场上时，己方魔灵英雄受到的伤害降低8%</v>
      </c>
      <c r="H266" s="4" t="str">
        <f>_xlfn.IFNA(INDEX(buff!$C:$C,MATCH(描述!B266,buff!$A:$A,0)),"")</f>
        <v>魔固光环</v>
      </c>
      <c r="I266" s="4" t="str">
        <f>_xlfn.IFNA(INDEX(buff!$C:$C,MATCH(描述!C266,buff!$A:$A,0)),"")</f>
        <v/>
      </c>
      <c r="J266" s="4" t="str">
        <f>_xlfn.IFNA(INDEX(buff!$C:$C,MATCH(描述!D266,buff!$A:$A,0)),"")</f>
        <v/>
      </c>
      <c r="K266" s="4" t="str">
        <f>_xlfn.IFNA(INDEX(buff!$C:$C,MATCH(描述!E266,buff!$A:$A,0)),"")</f>
        <v/>
      </c>
      <c r="L266" s="4" t="str">
        <f>_xlfn.IFNA(INDEX(buff!$C:$C,MATCH(描述!F266,buff!$A:$A,0)),"")</f>
        <v/>
      </c>
      <c r="M266" s="4">
        <f>_xlfn.IFNA(INDEX(buff!$O:$O,MATCH(B266,buff!$A:$A,0)),"")</f>
        <v>12990008</v>
      </c>
      <c r="N266" s="4" t="str">
        <f>_xlfn.IFNA(INDEX(buff!$O:$O,MATCH(C266,buff!$A:$A,0)),"")</f>
        <v/>
      </c>
      <c r="O266" s="4" t="str">
        <f>_xlfn.IFNA(INDEX(buff!$O:$O,MATCH(D266,buff!$A:$A,0)),"")</f>
        <v/>
      </c>
      <c r="P266" s="4" t="str">
        <f>_xlfn.IFNA(INDEX(buff!$O:$O,MATCH(E266,buff!$A:$A,0)),"")</f>
        <v/>
      </c>
      <c r="Q266" s="22"/>
      <c r="R266" s="22"/>
      <c r="S266" s="22"/>
      <c r="T266" s="22"/>
    </row>
    <row r="267" spans="1:20" x14ac:dyDescent="0.15">
      <c r="A267" s="4" t="s">
        <v>856</v>
      </c>
      <c r="B267" s="22">
        <v>13990047</v>
      </c>
      <c r="C267" s="22"/>
      <c r="D267" s="22"/>
      <c r="E267" s="22"/>
      <c r="F267" s="22"/>
      <c r="G267" s="4" t="str">
        <f>"【光环】在场上时，己方魔灵英雄受到的伤害降低"&amp;'skill.talent(结算)'!R281/100&amp;"%"</f>
        <v>【光环】在场上时，己方魔灵英雄受到的伤害降低10%</v>
      </c>
      <c r="H267" s="4" t="str">
        <f>_xlfn.IFNA(INDEX(buff!$C:$C,MATCH(描述!B267,buff!$A:$A,0)),"")</f>
        <v>魔固光环</v>
      </c>
      <c r="I267" s="4" t="str">
        <f>_xlfn.IFNA(INDEX(buff!$C:$C,MATCH(描述!C267,buff!$A:$A,0)),"")</f>
        <v/>
      </c>
      <c r="J267" s="4" t="str">
        <f>_xlfn.IFNA(INDEX(buff!$C:$C,MATCH(描述!D267,buff!$A:$A,0)),"")</f>
        <v/>
      </c>
      <c r="K267" s="4" t="str">
        <f>_xlfn.IFNA(INDEX(buff!$C:$C,MATCH(描述!E267,buff!$A:$A,0)),"")</f>
        <v/>
      </c>
      <c r="L267" s="4" t="str">
        <f>_xlfn.IFNA(INDEX(buff!$C:$C,MATCH(描述!F267,buff!$A:$A,0)),"")</f>
        <v/>
      </c>
      <c r="M267" s="4">
        <f>_xlfn.IFNA(INDEX(buff!$O:$O,MATCH(B267,buff!$A:$A,0)),"")</f>
        <v>12990008</v>
      </c>
      <c r="N267" s="4" t="str">
        <f>_xlfn.IFNA(INDEX(buff!$O:$O,MATCH(C267,buff!$A:$A,0)),"")</f>
        <v/>
      </c>
      <c r="O267" s="4" t="str">
        <f>_xlfn.IFNA(INDEX(buff!$O:$O,MATCH(D267,buff!$A:$A,0)),"")</f>
        <v/>
      </c>
      <c r="P267" s="4" t="str">
        <f>_xlfn.IFNA(INDEX(buff!$O:$O,MATCH(E267,buff!$A:$A,0)),"")</f>
        <v/>
      </c>
      <c r="Q267" s="22"/>
      <c r="R267" s="22"/>
      <c r="S267" s="22"/>
      <c r="T267" s="22"/>
    </row>
    <row r="268" spans="1:20" x14ac:dyDescent="0.15">
      <c r="A268" s="4" t="s">
        <v>857</v>
      </c>
      <c r="B268" s="22">
        <v>13990047</v>
      </c>
      <c r="C268" s="22"/>
      <c r="D268" s="22"/>
      <c r="E268" s="22"/>
      <c r="F268" s="22"/>
      <c r="G268" s="4" t="str">
        <f>"【光环】在场上时，己方魔灵英雄受到的伤害降低"&amp;'skill.talent(结算)'!R282/100&amp;"%"</f>
        <v>【光环】在场上时，己方魔灵英雄受到的伤害降低12%</v>
      </c>
      <c r="H268" s="4" t="str">
        <f>_xlfn.IFNA(INDEX(buff!$C:$C,MATCH(描述!B268,buff!$A:$A,0)),"")</f>
        <v>魔固光环</v>
      </c>
      <c r="I268" s="4" t="str">
        <f>_xlfn.IFNA(INDEX(buff!$C:$C,MATCH(描述!C268,buff!$A:$A,0)),"")</f>
        <v/>
      </c>
      <c r="J268" s="4" t="str">
        <f>_xlfn.IFNA(INDEX(buff!$C:$C,MATCH(描述!D268,buff!$A:$A,0)),"")</f>
        <v/>
      </c>
      <c r="K268" s="4" t="str">
        <f>_xlfn.IFNA(INDEX(buff!$C:$C,MATCH(描述!E268,buff!$A:$A,0)),"")</f>
        <v/>
      </c>
      <c r="L268" s="4" t="str">
        <f>_xlfn.IFNA(INDEX(buff!$C:$C,MATCH(描述!F268,buff!$A:$A,0)),"")</f>
        <v/>
      </c>
      <c r="M268" s="4">
        <f>_xlfn.IFNA(INDEX(buff!$O:$O,MATCH(B268,buff!$A:$A,0)),"")</f>
        <v>12990008</v>
      </c>
      <c r="N268" s="4" t="str">
        <f>_xlfn.IFNA(INDEX(buff!$O:$O,MATCH(C268,buff!$A:$A,0)),"")</f>
        <v/>
      </c>
      <c r="O268" s="4" t="str">
        <f>_xlfn.IFNA(INDEX(buff!$O:$O,MATCH(D268,buff!$A:$A,0)),"")</f>
        <v/>
      </c>
      <c r="P268" s="4" t="str">
        <f>_xlfn.IFNA(INDEX(buff!$O:$O,MATCH(E268,buff!$A:$A,0)),"")</f>
        <v/>
      </c>
      <c r="Q268" s="22"/>
      <c r="R268" s="22"/>
      <c r="S268" s="22"/>
      <c r="T268" s="22"/>
    </row>
    <row r="269" spans="1:20" x14ac:dyDescent="0.15">
      <c r="A269" s="4" t="s">
        <v>406</v>
      </c>
      <c r="B269" s="22">
        <v>13990049</v>
      </c>
      <c r="C269" s="22"/>
      <c r="D269" s="22"/>
      <c r="E269" s="22"/>
      <c r="F269" s="22"/>
      <c r="G269" s="4" t="str">
        <f>"【光环】己方英雄获得反弹伤害效果，对攻击者造成"&amp;'skill.talent(结算)'!G283/100&amp;"%与自身攻击有关的伤害"</f>
        <v>【光环】己方英雄获得反弹伤害效果，对攻击者造成1%与自身攻击有关的伤害</v>
      </c>
      <c r="H269" s="4" t="str">
        <f>_xlfn.IFNA(INDEX(buff!$C:$C,MATCH(描述!B269,buff!$A:$A,0)),"")</f>
        <v>荆棘光环</v>
      </c>
      <c r="I269" s="4" t="str">
        <f>_xlfn.IFNA(INDEX(buff!$C:$C,MATCH(描述!C269,buff!$A:$A,0)),"")</f>
        <v/>
      </c>
      <c r="J269" s="4" t="str">
        <f>_xlfn.IFNA(INDEX(buff!$C:$C,MATCH(描述!D269,buff!$A:$A,0)),"")</f>
        <v/>
      </c>
      <c r="K269" s="4" t="str">
        <f>_xlfn.IFNA(INDEX(buff!$C:$C,MATCH(描述!E269,buff!$A:$A,0)),"")</f>
        <v/>
      </c>
      <c r="L269" s="4" t="str">
        <f>_xlfn.IFNA(INDEX(buff!$C:$C,MATCH(描述!F269,buff!$A:$A,0)),"")</f>
        <v/>
      </c>
      <c r="M269" s="4">
        <f>_xlfn.IFNA(INDEX(buff!$O:$O,MATCH(B269,buff!$A:$A,0)),"")</f>
        <v>12990009</v>
      </c>
      <c r="N269" s="4" t="str">
        <f>_xlfn.IFNA(INDEX(buff!$O:$O,MATCH(C269,buff!$A:$A,0)),"")</f>
        <v/>
      </c>
      <c r="O269" s="4" t="str">
        <f>_xlfn.IFNA(INDEX(buff!$O:$O,MATCH(D269,buff!$A:$A,0)),"")</f>
        <v/>
      </c>
      <c r="P269" s="4" t="str">
        <f>_xlfn.IFNA(INDEX(buff!$O:$O,MATCH(E269,buff!$A:$A,0)),"")</f>
        <v/>
      </c>
      <c r="Q269" s="22"/>
      <c r="R269" s="22"/>
      <c r="S269" s="22"/>
      <c r="T269" s="22"/>
    </row>
    <row r="270" spans="1:20" x14ac:dyDescent="0.15">
      <c r="A270" s="4" t="s">
        <v>407</v>
      </c>
      <c r="B270" s="22">
        <v>13990049</v>
      </c>
      <c r="C270" s="22"/>
      <c r="D270" s="22"/>
      <c r="E270" s="22"/>
      <c r="F270" s="22"/>
      <c r="G270" s="4" t="str">
        <f>"【光环】己方英雄获得反弹伤害效果，对攻击者造成"&amp;'skill.talent(结算)'!G284/100&amp;"%与自身攻击有关的伤害"</f>
        <v>【光环】己方英雄获得反弹伤害效果，对攻击者造成2%与自身攻击有关的伤害</v>
      </c>
      <c r="H270" s="4" t="str">
        <f>_xlfn.IFNA(INDEX(buff!$C:$C,MATCH(描述!B270,buff!$A:$A,0)),"")</f>
        <v>荆棘光环</v>
      </c>
      <c r="I270" s="4" t="str">
        <f>_xlfn.IFNA(INDEX(buff!$C:$C,MATCH(描述!C270,buff!$A:$A,0)),"")</f>
        <v/>
      </c>
      <c r="J270" s="4" t="str">
        <f>_xlfn.IFNA(INDEX(buff!$C:$C,MATCH(描述!D270,buff!$A:$A,0)),"")</f>
        <v/>
      </c>
      <c r="K270" s="4" t="str">
        <f>_xlfn.IFNA(INDEX(buff!$C:$C,MATCH(描述!E270,buff!$A:$A,0)),"")</f>
        <v/>
      </c>
      <c r="L270" s="4" t="str">
        <f>_xlfn.IFNA(INDEX(buff!$C:$C,MATCH(描述!F270,buff!$A:$A,0)),"")</f>
        <v/>
      </c>
      <c r="M270" s="4">
        <f>_xlfn.IFNA(INDEX(buff!$O:$O,MATCH(B270,buff!$A:$A,0)),"")</f>
        <v>12990009</v>
      </c>
      <c r="N270" s="4" t="str">
        <f>_xlfn.IFNA(INDEX(buff!$O:$O,MATCH(C270,buff!$A:$A,0)),"")</f>
        <v/>
      </c>
      <c r="O270" s="4" t="str">
        <f>_xlfn.IFNA(INDEX(buff!$O:$O,MATCH(D270,buff!$A:$A,0)),"")</f>
        <v/>
      </c>
      <c r="P270" s="4" t="str">
        <f>_xlfn.IFNA(INDEX(buff!$O:$O,MATCH(E270,buff!$A:$A,0)),"")</f>
        <v/>
      </c>
      <c r="Q270" s="22"/>
      <c r="R270" s="22"/>
      <c r="S270" s="22"/>
      <c r="T270" s="22"/>
    </row>
    <row r="271" spans="1:20" x14ac:dyDescent="0.15">
      <c r="A271" s="4" t="s">
        <v>408</v>
      </c>
      <c r="B271" s="22">
        <v>13990049</v>
      </c>
      <c r="C271" s="22"/>
      <c r="D271" s="22"/>
      <c r="E271" s="22"/>
      <c r="F271" s="22"/>
      <c r="G271" s="4" t="str">
        <f>"【光环】己方英雄获得反弹伤害效果，对攻击者造成"&amp;'skill.talent(结算)'!G285/100&amp;"%与自身攻击有关的伤害"</f>
        <v>【光环】己方英雄获得反弹伤害效果，对攻击者造成4%与自身攻击有关的伤害</v>
      </c>
      <c r="H271" s="4" t="str">
        <f>_xlfn.IFNA(INDEX(buff!$C:$C,MATCH(描述!B271,buff!$A:$A,0)),"")</f>
        <v>荆棘光环</v>
      </c>
      <c r="I271" s="4" t="str">
        <f>_xlfn.IFNA(INDEX(buff!$C:$C,MATCH(描述!C271,buff!$A:$A,0)),"")</f>
        <v/>
      </c>
      <c r="J271" s="4" t="str">
        <f>_xlfn.IFNA(INDEX(buff!$C:$C,MATCH(描述!D271,buff!$A:$A,0)),"")</f>
        <v/>
      </c>
      <c r="K271" s="4" t="str">
        <f>_xlfn.IFNA(INDEX(buff!$C:$C,MATCH(描述!E271,buff!$A:$A,0)),"")</f>
        <v/>
      </c>
      <c r="L271" s="4" t="str">
        <f>_xlfn.IFNA(INDEX(buff!$C:$C,MATCH(描述!F271,buff!$A:$A,0)),"")</f>
        <v/>
      </c>
      <c r="M271" s="4">
        <f>_xlfn.IFNA(INDEX(buff!$O:$O,MATCH(B271,buff!$A:$A,0)),"")</f>
        <v>12990009</v>
      </c>
      <c r="N271" s="4" t="str">
        <f>_xlfn.IFNA(INDEX(buff!$O:$O,MATCH(C271,buff!$A:$A,0)),"")</f>
        <v/>
      </c>
      <c r="O271" s="4" t="str">
        <f>_xlfn.IFNA(INDEX(buff!$O:$O,MATCH(D271,buff!$A:$A,0)),"")</f>
        <v/>
      </c>
      <c r="P271" s="4" t="str">
        <f>_xlfn.IFNA(INDEX(buff!$O:$O,MATCH(E271,buff!$A:$A,0)),"")</f>
        <v/>
      </c>
      <c r="Q271" s="22"/>
      <c r="R271" s="22"/>
      <c r="S271" s="22"/>
      <c r="T271" s="22"/>
    </row>
    <row r="272" spans="1:20" x14ac:dyDescent="0.15">
      <c r="A272" s="4" t="s">
        <v>409</v>
      </c>
      <c r="B272" s="22">
        <v>13990049</v>
      </c>
      <c r="C272" s="22"/>
      <c r="D272" s="22"/>
      <c r="E272" s="22"/>
      <c r="F272" s="22"/>
      <c r="G272" s="4" t="str">
        <f>"【光环】己方英雄获得反弹伤害效果，对攻击者造成"&amp;'skill.talent(结算)'!G286/100&amp;"%与自身攻击有关的伤害"</f>
        <v>【光环】己方英雄获得反弹伤害效果，对攻击者造成6%与自身攻击有关的伤害</v>
      </c>
      <c r="H272" s="4" t="str">
        <f>_xlfn.IFNA(INDEX(buff!$C:$C,MATCH(描述!B272,buff!$A:$A,0)),"")</f>
        <v>荆棘光环</v>
      </c>
      <c r="I272" s="4" t="str">
        <f>_xlfn.IFNA(INDEX(buff!$C:$C,MATCH(描述!C272,buff!$A:$A,0)),"")</f>
        <v/>
      </c>
      <c r="J272" s="4" t="str">
        <f>_xlfn.IFNA(INDEX(buff!$C:$C,MATCH(描述!D272,buff!$A:$A,0)),"")</f>
        <v/>
      </c>
      <c r="K272" s="4" t="str">
        <f>_xlfn.IFNA(INDEX(buff!$C:$C,MATCH(描述!E272,buff!$A:$A,0)),"")</f>
        <v/>
      </c>
      <c r="L272" s="4" t="str">
        <f>_xlfn.IFNA(INDEX(buff!$C:$C,MATCH(描述!F272,buff!$A:$A,0)),"")</f>
        <v/>
      </c>
      <c r="M272" s="4">
        <f>_xlfn.IFNA(INDEX(buff!$O:$O,MATCH(B272,buff!$A:$A,0)),"")</f>
        <v>12990009</v>
      </c>
      <c r="N272" s="4" t="str">
        <f>_xlfn.IFNA(INDEX(buff!$O:$O,MATCH(C272,buff!$A:$A,0)),"")</f>
        <v/>
      </c>
      <c r="O272" s="4" t="str">
        <f>_xlfn.IFNA(INDEX(buff!$O:$O,MATCH(D272,buff!$A:$A,0)),"")</f>
        <v/>
      </c>
      <c r="P272" s="4" t="str">
        <f>_xlfn.IFNA(INDEX(buff!$O:$O,MATCH(E272,buff!$A:$A,0)),"")</f>
        <v/>
      </c>
      <c r="Q272" s="22"/>
      <c r="R272" s="22"/>
      <c r="S272" s="22"/>
      <c r="T272" s="22"/>
    </row>
    <row r="273" spans="1:20" x14ac:dyDescent="0.15">
      <c r="A273" s="4" t="s">
        <v>410</v>
      </c>
      <c r="B273" s="22">
        <v>13990049</v>
      </c>
      <c r="C273" s="22"/>
      <c r="D273" s="22"/>
      <c r="E273" s="22"/>
      <c r="F273" s="22"/>
      <c r="G273" s="4" t="str">
        <f>"【光环】己方英雄获得反弹伤害效果，对攻击者造成"&amp;'skill.talent(结算)'!G287/100&amp;"%与自身攻击有关的伤害"</f>
        <v>【光环】己方英雄获得反弹伤害效果，对攻击者造成8%与自身攻击有关的伤害</v>
      </c>
      <c r="H273" s="4" t="str">
        <f>_xlfn.IFNA(INDEX(buff!$C:$C,MATCH(描述!B273,buff!$A:$A,0)),"")</f>
        <v>荆棘光环</v>
      </c>
      <c r="I273" s="4" t="str">
        <f>_xlfn.IFNA(INDEX(buff!$C:$C,MATCH(描述!C273,buff!$A:$A,0)),"")</f>
        <v/>
      </c>
      <c r="J273" s="4" t="str">
        <f>_xlfn.IFNA(INDEX(buff!$C:$C,MATCH(描述!D273,buff!$A:$A,0)),"")</f>
        <v/>
      </c>
      <c r="K273" s="4" t="str">
        <f>_xlfn.IFNA(INDEX(buff!$C:$C,MATCH(描述!E273,buff!$A:$A,0)),"")</f>
        <v/>
      </c>
      <c r="L273" s="4" t="str">
        <f>_xlfn.IFNA(INDEX(buff!$C:$C,MATCH(描述!F273,buff!$A:$A,0)),"")</f>
        <v/>
      </c>
      <c r="M273" s="4">
        <f>_xlfn.IFNA(INDEX(buff!$O:$O,MATCH(B273,buff!$A:$A,0)),"")</f>
        <v>12990009</v>
      </c>
      <c r="N273" s="4" t="str">
        <f>_xlfn.IFNA(INDEX(buff!$O:$O,MATCH(C273,buff!$A:$A,0)),"")</f>
        <v/>
      </c>
      <c r="O273" s="4" t="str">
        <f>_xlfn.IFNA(INDEX(buff!$O:$O,MATCH(D273,buff!$A:$A,0)),"")</f>
        <v/>
      </c>
      <c r="P273" s="4" t="str">
        <f>_xlfn.IFNA(INDEX(buff!$O:$O,MATCH(E273,buff!$A:$A,0)),"")</f>
        <v/>
      </c>
      <c r="Q273" s="22"/>
      <c r="R273" s="22"/>
      <c r="S273" s="22"/>
      <c r="T273" s="22"/>
    </row>
    <row r="274" spans="1:20" x14ac:dyDescent="0.15">
      <c r="A274" s="4" t="s">
        <v>411</v>
      </c>
      <c r="B274" s="22">
        <v>13990049</v>
      </c>
      <c r="C274" s="22"/>
      <c r="D274" s="22"/>
      <c r="E274" s="22"/>
      <c r="F274" s="22"/>
      <c r="G274" s="4" t="str">
        <f>"【光环】己方英雄获得反弹伤害效果，对攻击者造成"&amp;'skill.talent(结算)'!G288/100&amp;"%与自身攻击有关的伤害"</f>
        <v>【光环】己方英雄获得反弹伤害效果，对攻击者造成10%与自身攻击有关的伤害</v>
      </c>
      <c r="H274" s="4" t="str">
        <f>_xlfn.IFNA(INDEX(buff!$C:$C,MATCH(描述!B274,buff!$A:$A,0)),"")</f>
        <v>荆棘光环</v>
      </c>
      <c r="I274" s="4" t="str">
        <f>_xlfn.IFNA(INDEX(buff!$C:$C,MATCH(描述!C274,buff!$A:$A,0)),"")</f>
        <v/>
      </c>
      <c r="J274" s="4" t="str">
        <f>_xlfn.IFNA(INDEX(buff!$C:$C,MATCH(描述!D274,buff!$A:$A,0)),"")</f>
        <v/>
      </c>
      <c r="K274" s="4" t="str">
        <f>_xlfn.IFNA(INDEX(buff!$C:$C,MATCH(描述!E274,buff!$A:$A,0)),"")</f>
        <v/>
      </c>
      <c r="L274" s="4" t="str">
        <f>_xlfn.IFNA(INDEX(buff!$C:$C,MATCH(描述!F274,buff!$A:$A,0)),"")</f>
        <v/>
      </c>
      <c r="M274" s="4">
        <f>_xlfn.IFNA(INDEX(buff!$O:$O,MATCH(B274,buff!$A:$A,0)),"")</f>
        <v>12990009</v>
      </c>
      <c r="N274" s="4" t="str">
        <f>_xlfn.IFNA(INDEX(buff!$O:$O,MATCH(C274,buff!$A:$A,0)),"")</f>
        <v/>
      </c>
      <c r="O274" s="4" t="str">
        <f>_xlfn.IFNA(INDEX(buff!$O:$O,MATCH(D274,buff!$A:$A,0)),"")</f>
        <v/>
      </c>
      <c r="P274" s="4" t="str">
        <f>_xlfn.IFNA(INDEX(buff!$O:$O,MATCH(E274,buff!$A:$A,0)),"")</f>
        <v/>
      </c>
      <c r="Q274" s="22"/>
      <c r="R274" s="22"/>
      <c r="S274" s="22"/>
      <c r="T274" s="22"/>
    </row>
    <row r="275" spans="1:20" x14ac:dyDescent="0.15">
      <c r="A275" s="4" t="s">
        <v>412</v>
      </c>
      <c r="B275" s="22">
        <v>13990049</v>
      </c>
      <c r="C275" s="22"/>
      <c r="D275" s="22"/>
      <c r="E275" s="22"/>
      <c r="F275" s="22"/>
      <c r="G275" s="4" t="str">
        <f>"【光环】己方英雄获得反弹伤害效果，对攻击者造成"&amp;'skill.talent(结算)'!G289/100&amp;"%与自身攻击有关的伤害"</f>
        <v>【光环】己方英雄获得反弹伤害效果，对攻击者造成12%与自身攻击有关的伤害</v>
      </c>
      <c r="H275" s="4" t="str">
        <f>_xlfn.IFNA(INDEX(buff!$C:$C,MATCH(描述!B275,buff!$A:$A,0)),"")</f>
        <v>荆棘光环</v>
      </c>
      <c r="I275" s="4" t="str">
        <f>_xlfn.IFNA(INDEX(buff!$C:$C,MATCH(描述!C275,buff!$A:$A,0)),"")</f>
        <v/>
      </c>
      <c r="J275" s="4" t="str">
        <f>_xlfn.IFNA(INDEX(buff!$C:$C,MATCH(描述!D275,buff!$A:$A,0)),"")</f>
        <v/>
      </c>
      <c r="K275" s="4" t="str">
        <f>_xlfn.IFNA(INDEX(buff!$C:$C,MATCH(描述!E275,buff!$A:$A,0)),"")</f>
        <v/>
      </c>
      <c r="L275" s="4" t="str">
        <f>_xlfn.IFNA(INDEX(buff!$C:$C,MATCH(描述!F275,buff!$A:$A,0)),"")</f>
        <v/>
      </c>
      <c r="M275" s="4">
        <f>_xlfn.IFNA(INDEX(buff!$O:$O,MATCH(B275,buff!$A:$A,0)),"")</f>
        <v>12990009</v>
      </c>
      <c r="N275" s="4" t="str">
        <f>_xlfn.IFNA(INDEX(buff!$O:$O,MATCH(C275,buff!$A:$A,0)),"")</f>
        <v/>
      </c>
      <c r="O275" s="4" t="str">
        <f>_xlfn.IFNA(INDEX(buff!$O:$O,MATCH(D275,buff!$A:$A,0)),"")</f>
        <v/>
      </c>
      <c r="P275" s="4" t="str">
        <f>_xlfn.IFNA(INDEX(buff!$O:$O,MATCH(E275,buff!$A:$A,0)),"")</f>
        <v/>
      </c>
      <c r="Q275" s="22"/>
      <c r="R275" s="22"/>
      <c r="S275" s="22"/>
      <c r="T275" s="22"/>
    </row>
    <row r="276" spans="1:20" x14ac:dyDescent="0.15">
      <c r="A276" s="4" t="s">
        <v>413</v>
      </c>
      <c r="B276" s="22">
        <v>13990051</v>
      </c>
      <c r="C276" s="22"/>
      <c r="D276" s="22"/>
      <c r="E276" s="22"/>
      <c r="F276" s="22"/>
      <c r="G276" s="4" t="str">
        <f>"【光环】在场上时，己方英雄普通攻击速度提高"&amp;'skill.talent(结算)'!R290/100&amp;"%"</f>
        <v>【光环】在场上时，己方英雄普通攻击速度提高5%</v>
      </c>
      <c r="H276" s="4" t="str">
        <f>_xlfn.IFNA(INDEX(buff!$C:$C,MATCH(描述!B276,buff!$A:$A,0)),"")</f>
        <v>耐久光环</v>
      </c>
      <c r="I276" s="4" t="str">
        <f>_xlfn.IFNA(INDEX(buff!$C:$C,MATCH(描述!C276,buff!$A:$A,0)),"")</f>
        <v/>
      </c>
      <c r="J276" s="4" t="str">
        <f>_xlfn.IFNA(INDEX(buff!$C:$C,MATCH(描述!D276,buff!$A:$A,0)),"")</f>
        <v/>
      </c>
      <c r="K276" s="4" t="str">
        <f>_xlfn.IFNA(INDEX(buff!$C:$C,MATCH(描述!E276,buff!$A:$A,0)),"")</f>
        <v/>
      </c>
      <c r="L276" s="4" t="str">
        <f>_xlfn.IFNA(INDEX(buff!$C:$C,MATCH(描述!F276,buff!$A:$A,0)),"")</f>
        <v/>
      </c>
      <c r="M276" s="4">
        <f>_xlfn.IFNA(INDEX(buff!$O:$O,MATCH(B276,buff!$A:$A,0)),"")</f>
        <v>12990010</v>
      </c>
      <c r="N276" s="4" t="str">
        <f>_xlfn.IFNA(INDEX(buff!$O:$O,MATCH(C276,buff!$A:$A,0)),"")</f>
        <v/>
      </c>
      <c r="O276" s="4" t="str">
        <f>_xlfn.IFNA(INDEX(buff!$O:$O,MATCH(D276,buff!$A:$A,0)),"")</f>
        <v/>
      </c>
      <c r="P276" s="4" t="str">
        <f>_xlfn.IFNA(INDEX(buff!$O:$O,MATCH(E276,buff!$A:$A,0)),"")</f>
        <v/>
      </c>
      <c r="Q276" s="22"/>
      <c r="R276" s="22"/>
      <c r="S276" s="22"/>
      <c r="T276" s="22"/>
    </row>
    <row r="277" spans="1:20" x14ac:dyDescent="0.15">
      <c r="A277" s="4" t="s">
        <v>414</v>
      </c>
      <c r="B277" s="22">
        <v>13990051</v>
      </c>
      <c r="C277" s="22"/>
      <c r="D277" s="22"/>
      <c r="E277" s="22"/>
      <c r="F277" s="22"/>
      <c r="G277" s="4" t="str">
        <f>"【光环】在场上时，己方英雄普通攻击速度提高"&amp;'skill.talent(结算)'!R291/100&amp;"%"</f>
        <v>【光环】在场上时，己方英雄普通攻击速度提高10%</v>
      </c>
      <c r="H277" s="4" t="str">
        <f>_xlfn.IFNA(INDEX(buff!$C:$C,MATCH(描述!B277,buff!$A:$A,0)),"")</f>
        <v>耐久光环</v>
      </c>
      <c r="I277" s="4" t="str">
        <f>_xlfn.IFNA(INDEX(buff!$C:$C,MATCH(描述!C277,buff!$A:$A,0)),"")</f>
        <v/>
      </c>
      <c r="J277" s="4" t="str">
        <f>_xlfn.IFNA(INDEX(buff!$C:$C,MATCH(描述!D277,buff!$A:$A,0)),"")</f>
        <v/>
      </c>
      <c r="K277" s="4" t="str">
        <f>_xlfn.IFNA(INDEX(buff!$C:$C,MATCH(描述!E277,buff!$A:$A,0)),"")</f>
        <v/>
      </c>
      <c r="L277" s="4" t="str">
        <f>_xlfn.IFNA(INDEX(buff!$C:$C,MATCH(描述!F277,buff!$A:$A,0)),"")</f>
        <v/>
      </c>
      <c r="M277" s="4">
        <f>_xlfn.IFNA(INDEX(buff!$O:$O,MATCH(B277,buff!$A:$A,0)),"")</f>
        <v>12990010</v>
      </c>
      <c r="N277" s="4" t="str">
        <f>_xlfn.IFNA(INDEX(buff!$O:$O,MATCH(C277,buff!$A:$A,0)),"")</f>
        <v/>
      </c>
      <c r="O277" s="4" t="str">
        <f>_xlfn.IFNA(INDEX(buff!$O:$O,MATCH(D277,buff!$A:$A,0)),"")</f>
        <v/>
      </c>
      <c r="P277" s="4" t="str">
        <f>_xlfn.IFNA(INDEX(buff!$O:$O,MATCH(E277,buff!$A:$A,0)),"")</f>
        <v/>
      </c>
      <c r="Q277" s="22"/>
      <c r="R277" s="22"/>
      <c r="S277" s="22"/>
      <c r="T277" s="22"/>
    </row>
    <row r="278" spans="1:20" x14ac:dyDescent="0.15">
      <c r="A278" s="4" t="s">
        <v>415</v>
      </c>
      <c r="B278" s="22">
        <v>13990051</v>
      </c>
      <c r="C278" s="22"/>
      <c r="D278" s="22"/>
      <c r="E278" s="22"/>
      <c r="F278" s="22"/>
      <c r="G278" s="4" t="str">
        <f>"【光环】在场上时，己方英雄普通攻击速度提高"&amp;'skill.talent(结算)'!R292/100&amp;"%"</f>
        <v>【光环】在场上时，己方英雄普通攻击速度提高15%</v>
      </c>
      <c r="H278" s="4" t="str">
        <f>_xlfn.IFNA(INDEX(buff!$C:$C,MATCH(描述!B278,buff!$A:$A,0)),"")</f>
        <v>耐久光环</v>
      </c>
      <c r="I278" s="4" t="str">
        <f>_xlfn.IFNA(INDEX(buff!$C:$C,MATCH(描述!C278,buff!$A:$A,0)),"")</f>
        <v/>
      </c>
      <c r="J278" s="4" t="str">
        <f>_xlfn.IFNA(INDEX(buff!$C:$C,MATCH(描述!D278,buff!$A:$A,0)),"")</f>
        <v/>
      </c>
      <c r="K278" s="4" t="str">
        <f>_xlfn.IFNA(INDEX(buff!$C:$C,MATCH(描述!E278,buff!$A:$A,0)),"")</f>
        <v/>
      </c>
      <c r="L278" s="4" t="str">
        <f>_xlfn.IFNA(INDEX(buff!$C:$C,MATCH(描述!F278,buff!$A:$A,0)),"")</f>
        <v/>
      </c>
      <c r="M278" s="4">
        <f>_xlfn.IFNA(INDEX(buff!$O:$O,MATCH(B278,buff!$A:$A,0)),"")</f>
        <v>12990010</v>
      </c>
      <c r="N278" s="4" t="str">
        <f>_xlfn.IFNA(INDEX(buff!$O:$O,MATCH(C278,buff!$A:$A,0)),"")</f>
        <v/>
      </c>
      <c r="O278" s="4" t="str">
        <f>_xlfn.IFNA(INDEX(buff!$O:$O,MATCH(D278,buff!$A:$A,0)),"")</f>
        <v/>
      </c>
      <c r="P278" s="4" t="str">
        <f>_xlfn.IFNA(INDEX(buff!$O:$O,MATCH(E278,buff!$A:$A,0)),"")</f>
        <v/>
      </c>
      <c r="Q278" s="22"/>
      <c r="R278" s="22"/>
      <c r="S278" s="22"/>
      <c r="T278" s="22"/>
    </row>
    <row r="279" spans="1:20" x14ac:dyDescent="0.15">
      <c r="A279" s="4" t="s">
        <v>416</v>
      </c>
      <c r="B279" s="22">
        <v>13990051</v>
      </c>
      <c r="C279" s="22"/>
      <c r="D279" s="22"/>
      <c r="E279" s="22"/>
      <c r="F279" s="22"/>
      <c r="G279" s="4" t="str">
        <f>"【光环】在场上时，己方英雄普通攻击速度提高"&amp;'skill.talent(结算)'!R293/100&amp;"%"</f>
        <v>【光环】在场上时，己方英雄普通攻击速度提高20%</v>
      </c>
      <c r="H279" s="4" t="str">
        <f>_xlfn.IFNA(INDEX(buff!$C:$C,MATCH(描述!B279,buff!$A:$A,0)),"")</f>
        <v>耐久光环</v>
      </c>
      <c r="I279" s="4" t="str">
        <f>_xlfn.IFNA(INDEX(buff!$C:$C,MATCH(描述!C279,buff!$A:$A,0)),"")</f>
        <v/>
      </c>
      <c r="J279" s="4" t="str">
        <f>_xlfn.IFNA(INDEX(buff!$C:$C,MATCH(描述!D279,buff!$A:$A,0)),"")</f>
        <v/>
      </c>
      <c r="K279" s="4" t="str">
        <f>_xlfn.IFNA(INDEX(buff!$C:$C,MATCH(描述!E279,buff!$A:$A,0)),"")</f>
        <v/>
      </c>
      <c r="L279" s="4" t="str">
        <f>_xlfn.IFNA(INDEX(buff!$C:$C,MATCH(描述!F279,buff!$A:$A,0)),"")</f>
        <v/>
      </c>
      <c r="M279" s="4">
        <f>_xlfn.IFNA(INDEX(buff!$O:$O,MATCH(B279,buff!$A:$A,0)),"")</f>
        <v>12990010</v>
      </c>
      <c r="N279" s="4" t="str">
        <f>_xlfn.IFNA(INDEX(buff!$O:$O,MATCH(C279,buff!$A:$A,0)),"")</f>
        <v/>
      </c>
      <c r="O279" s="4" t="str">
        <f>_xlfn.IFNA(INDEX(buff!$O:$O,MATCH(D279,buff!$A:$A,0)),"")</f>
        <v/>
      </c>
      <c r="P279" s="4" t="str">
        <f>_xlfn.IFNA(INDEX(buff!$O:$O,MATCH(E279,buff!$A:$A,0)),"")</f>
        <v/>
      </c>
      <c r="Q279" s="22"/>
      <c r="R279" s="22"/>
      <c r="S279" s="22"/>
      <c r="T279" s="22"/>
    </row>
    <row r="280" spans="1:20" x14ac:dyDescent="0.15">
      <c r="A280" s="4" t="s">
        <v>417</v>
      </c>
      <c r="B280" s="22">
        <v>13990051</v>
      </c>
      <c r="C280" s="22"/>
      <c r="D280" s="22"/>
      <c r="E280" s="22"/>
      <c r="F280" s="22"/>
      <c r="G280" s="4" t="str">
        <f>"【光环】在场上时，己方英雄普通攻击速度提高"&amp;'skill.talent(结算)'!R294/100&amp;"%"</f>
        <v>【光环】在场上时，己方英雄普通攻击速度提高25%</v>
      </c>
      <c r="H280" s="4" t="str">
        <f>_xlfn.IFNA(INDEX(buff!$C:$C,MATCH(描述!B280,buff!$A:$A,0)),"")</f>
        <v>耐久光环</v>
      </c>
      <c r="I280" s="4" t="str">
        <f>_xlfn.IFNA(INDEX(buff!$C:$C,MATCH(描述!C280,buff!$A:$A,0)),"")</f>
        <v/>
      </c>
      <c r="J280" s="4" t="str">
        <f>_xlfn.IFNA(INDEX(buff!$C:$C,MATCH(描述!D280,buff!$A:$A,0)),"")</f>
        <v/>
      </c>
      <c r="K280" s="4" t="str">
        <f>_xlfn.IFNA(INDEX(buff!$C:$C,MATCH(描述!E280,buff!$A:$A,0)),"")</f>
        <v/>
      </c>
      <c r="L280" s="4" t="str">
        <f>_xlfn.IFNA(INDEX(buff!$C:$C,MATCH(描述!F280,buff!$A:$A,0)),"")</f>
        <v/>
      </c>
      <c r="M280" s="4">
        <f>_xlfn.IFNA(INDEX(buff!$O:$O,MATCH(B280,buff!$A:$A,0)),"")</f>
        <v>12990010</v>
      </c>
      <c r="N280" s="4" t="str">
        <f>_xlfn.IFNA(INDEX(buff!$O:$O,MATCH(C280,buff!$A:$A,0)),"")</f>
        <v/>
      </c>
      <c r="O280" s="4" t="str">
        <f>_xlfn.IFNA(INDEX(buff!$O:$O,MATCH(D280,buff!$A:$A,0)),"")</f>
        <v/>
      </c>
      <c r="P280" s="4" t="str">
        <f>_xlfn.IFNA(INDEX(buff!$O:$O,MATCH(E280,buff!$A:$A,0)),"")</f>
        <v/>
      </c>
      <c r="Q280" s="22"/>
      <c r="R280" s="22"/>
      <c r="S280" s="22"/>
      <c r="T280" s="22"/>
    </row>
    <row r="281" spans="1:20" x14ac:dyDescent="0.15">
      <c r="A281" s="4" t="s">
        <v>418</v>
      </c>
      <c r="B281" s="22">
        <v>13990051</v>
      </c>
      <c r="C281" s="22"/>
      <c r="D281" s="22"/>
      <c r="E281" s="22"/>
      <c r="F281" s="22"/>
      <c r="G281" s="4" t="str">
        <f>"【光环】在场上时，己方英雄普通攻击速度提高"&amp;'skill.talent(结算)'!R295/100&amp;"%"</f>
        <v>【光环】在场上时，己方英雄普通攻击速度提高30%</v>
      </c>
      <c r="H281" s="4" t="str">
        <f>_xlfn.IFNA(INDEX(buff!$C:$C,MATCH(描述!B281,buff!$A:$A,0)),"")</f>
        <v>耐久光环</v>
      </c>
      <c r="I281" s="4" t="str">
        <f>_xlfn.IFNA(INDEX(buff!$C:$C,MATCH(描述!C281,buff!$A:$A,0)),"")</f>
        <v/>
      </c>
      <c r="J281" s="4" t="str">
        <f>_xlfn.IFNA(INDEX(buff!$C:$C,MATCH(描述!D281,buff!$A:$A,0)),"")</f>
        <v/>
      </c>
      <c r="K281" s="4" t="str">
        <f>_xlfn.IFNA(INDEX(buff!$C:$C,MATCH(描述!E281,buff!$A:$A,0)),"")</f>
        <v/>
      </c>
      <c r="L281" s="4" t="str">
        <f>_xlfn.IFNA(INDEX(buff!$C:$C,MATCH(描述!F281,buff!$A:$A,0)),"")</f>
        <v/>
      </c>
      <c r="M281" s="4">
        <f>_xlfn.IFNA(INDEX(buff!$O:$O,MATCH(B281,buff!$A:$A,0)),"")</f>
        <v>12990010</v>
      </c>
      <c r="N281" s="4" t="str">
        <f>_xlfn.IFNA(INDEX(buff!$O:$O,MATCH(C281,buff!$A:$A,0)),"")</f>
        <v/>
      </c>
      <c r="O281" s="4" t="str">
        <f>_xlfn.IFNA(INDEX(buff!$O:$O,MATCH(D281,buff!$A:$A,0)),"")</f>
        <v/>
      </c>
      <c r="P281" s="4" t="str">
        <f>_xlfn.IFNA(INDEX(buff!$O:$O,MATCH(E281,buff!$A:$A,0)),"")</f>
        <v/>
      </c>
      <c r="Q281" s="22"/>
      <c r="R281" s="22"/>
      <c r="S281" s="22"/>
      <c r="T281" s="22"/>
    </row>
    <row r="282" spans="1:20" x14ac:dyDescent="0.15">
      <c r="A282" s="4" t="s">
        <v>419</v>
      </c>
      <c r="B282" s="22">
        <v>13990051</v>
      </c>
      <c r="C282" s="22"/>
      <c r="D282" s="22"/>
      <c r="E282" s="22"/>
      <c r="F282" s="22"/>
      <c r="G282" s="4" t="str">
        <f>"【光环】在场上时，己方英雄普通攻击速度提高"&amp;'skill.talent(结算)'!R296/100&amp;"%"</f>
        <v>【光环】在场上时，己方英雄普通攻击速度提高35%</v>
      </c>
      <c r="H282" s="4" t="str">
        <f>_xlfn.IFNA(INDEX(buff!$C:$C,MATCH(描述!B282,buff!$A:$A,0)),"")</f>
        <v>耐久光环</v>
      </c>
      <c r="I282" s="4" t="str">
        <f>_xlfn.IFNA(INDEX(buff!$C:$C,MATCH(描述!C282,buff!$A:$A,0)),"")</f>
        <v/>
      </c>
      <c r="J282" s="4" t="str">
        <f>_xlfn.IFNA(INDEX(buff!$C:$C,MATCH(描述!D282,buff!$A:$A,0)),"")</f>
        <v/>
      </c>
      <c r="K282" s="4" t="str">
        <f>_xlfn.IFNA(INDEX(buff!$C:$C,MATCH(描述!E282,buff!$A:$A,0)),"")</f>
        <v/>
      </c>
      <c r="L282" s="4" t="str">
        <f>_xlfn.IFNA(INDEX(buff!$C:$C,MATCH(描述!F282,buff!$A:$A,0)),"")</f>
        <v/>
      </c>
      <c r="M282" s="4">
        <f>_xlfn.IFNA(INDEX(buff!$O:$O,MATCH(B282,buff!$A:$A,0)),"")</f>
        <v>12990010</v>
      </c>
      <c r="N282" s="4" t="str">
        <f>_xlfn.IFNA(INDEX(buff!$O:$O,MATCH(C282,buff!$A:$A,0)),"")</f>
        <v/>
      </c>
      <c r="O282" s="4" t="str">
        <f>_xlfn.IFNA(INDEX(buff!$O:$O,MATCH(D282,buff!$A:$A,0)),"")</f>
        <v/>
      </c>
      <c r="P282" s="4" t="str">
        <f>_xlfn.IFNA(INDEX(buff!$O:$O,MATCH(E282,buff!$A:$A,0)),"")</f>
        <v/>
      </c>
      <c r="Q282" s="22"/>
      <c r="R282" s="22"/>
      <c r="S282" s="22"/>
      <c r="T282" s="22"/>
    </row>
    <row r="283" spans="1:20" x14ac:dyDescent="0.15">
      <c r="A283" s="4" t="s">
        <v>420</v>
      </c>
      <c r="B283" s="22">
        <v>13990053</v>
      </c>
      <c r="C283" s="22">
        <v>13990055</v>
      </c>
      <c r="D283" s="22"/>
      <c r="E283" s="22"/>
      <c r="F283" s="22"/>
      <c r="G283" s="4" t="str">
        <f>"【光环】在场上时，己方英雄防御提高"&amp;'skill.talent(结算)'!R304/100&amp;"%"</f>
        <v>【光环】在场上时，己方英雄防御提高5%</v>
      </c>
      <c r="H283" s="4" t="str">
        <f>_xlfn.IFNA(INDEX(buff!$C:$C,MATCH(描述!B283,buff!$A:$A,0)),"")</f>
        <v>专注光环</v>
      </c>
      <c r="I283" s="4" t="str">
        <f>_xlfn.IFNA(INDEX(buff!$C:$C,MATCH(描述!C283,buff!$A:$A,0)),"")</f>
        <v>专注光环</v>
      </c>
      <c r="J283" s="4" t="str">
        <f>_xlfn.IFNA(INDEX(buff!$C:$C,MATCH(描述!D283,buff!$A:$A,0)),"")</f>
        <v/>
      </c>
      <c r="K283" s="4" t="str">
        <f>_xlfn.IFNA(INDEX(buff!$C:$C,MATCH(描述!E283,buff!$A:$A,0)),"")</f>
        <v/>
      </c>
      <c r="L283" s="4" t="str">
        <f>_xlfn.IFNA(INDEX(buff!$C:$C,MATCH(描述!F283,buff!$A:$A,0)),"")</f>
        <v/>
      </c>
      <c r="M283" s="4">
        <f>_xlfn.IFNA(INDEX(buff!$O:$O,MATCH(B283,buff!$A:$A,0)),"")</f>
        <v>12990011</v>
      </c>
      <c r="N283" s="4">
        <f>_xlfn.IFNA(INDEX(buff!$O:$O,MATCH(C283,buff!$A:$A,0)),"")</f>
        <v>12990012</v>
      </c>
      <c r="O283" s="4" t="str">
        <f>_xlfn.IFNA(INDEX(buff!$O:$O,MATCH(D283,buff!$A:$A,0)),"")</f>
        <v/>
      </c>
      <c r="P283" s="4" t="str">
        <f>_xlfn.IFNA(INDEX(buff!$O:$O,MATCH(E283,buff!$A:$A,0)),"")</f>
        <v/>
      </c>
      <c r="Q283" s="22"/>
      <c r="R283" s="22"/>
      <c r="S283" s="22"/>
      <c r="T283" s="22"/>
    </row>
    <row r="284" spans="1:20" x14ac:dyDescent="0.15">
      <c r="A284" s="4" t="s">
        <v>421</v>
      </c>
      <c r="B284" s="22">
        <v>13990053</v>
      </c>
      <c r="C284" s="22">
        <v>13990055</v>
      </c>
      <c r="D284" s="22"/>
      <c r="E284" s="22"/>
      <c r="F284" s="22"/>
      <c r="G284" s="4" t="str">
        <f>"【光环】在场上时，己方英雄防御提高"&amp;'skill.talent(结算)'!R305/100&amp;"%"</f>
        <v>【光环】在场上时，己方英雄防御提高6%</v>
      </c>
      <c r="H284" s="4" t="str">
        <f>_xlfn.IFNA(INDEX(buff!$C:$C,MATCH(描述!B284,buff!$A:$A,0)),"")</f>
        <v>专注光环</v>
      </c>
      <c r="I284" s="4" t="str">
        <f>_xlfn.IFNA(INDEX(buff!$C:$C,MATCH(描述!C284,buff!$A:$A,0)),"")</f>
        <v>专注光环</v>
      </c>
      <c r="J284" s="4" t="str">
        <f>_xlfn.IFNA(INDEX(buff!$C:$C,MATCH(描述!D284,buff!$A:$A,0)),"")</f>
        <v/>
      </c>
      <c r="K284" s="4" t="str">
        <f>_xlfn.IFNA(INDEX(buff!$C:$C,MATCH(描述!E284,buff!$A:$A,0)),"")</f>
        <v/>
      </c>
      <c r="L284" s="4" t="str">
        <f>_xlfn.IFNA(INDEX(buff!$C:$C,MATCH(描述!F284,buff!$A:$A,0)),"")</f>
        <v/>
      </c>
      <c r="M284" s="4">
        <f>_xlfn.IFNA(INDEX(buff!$O:$O,MATCH(B284,buff!$A:$A,0)),"")</f>
        <v>12990011</v>
      </c>
      <c r="N284" s="4">
        <f>_xlfn.IFNA(INDEX(buff!$O:$O,MATCH(C284,buff!$A:$A,0)),"")</f>
        <v>12990012</v>
      </c>
      <c r="O284" s="4" t="str">
        <f>_xlfn.IFNA(INDEX(buff!$O:$O,MATCH(D284,buff!$A:$A,0)),"")</f>
        <v/>
      </c>
      <c r="P284" s="4" t="str">
        <f>_xlfn.IFNA(INDEX(buff!$O:$O,MATCH(E284,buff!$A:$A,0)),"")</f>
        <v/>
      </c>
      <c r="Q284" s="22"/>
      <c r="R284" s="22"/>
      <c r="S284" s="22"/>
      <c r="T284" s="22"/>
    </row>
    <row r="285" spans="1:20" x14ac:dyDescent="0.15">
      <c r="A285" s="4" t="s">
        <v>422</v>
      </c>
      <c r="B285" s="22">
        <v>13990053</v>
      </c>
      <c r="C285" s="22">
        <v>13990055</v>
      </c>
      <c r="D285" s="22"/>
      <c r="E285" s="22"/>
      <c r="F285" s="22"/>
      <c r="G285" s="4" t="str">
        <f>"【光环】在场上时，己方英雄防御提高"&amp;'skill.talent(结算)'!R306/100&amp;"%"</f>
        <v>【光环】在场上时，己方英雄防御提高7%</v>
      </c>
      <c r="H285" s="4" t="str">
        <f>_xlfn.IFNA(INDEX(buff!$C:$C,MATCH(描述!B285,buff!$A:$A,0)),"")</f>
        <v>专注光环</v>
      </c>
      <c r="I285" s="4" t="str">
        <f>_xlfn.IFNA(INDEX(buff!$C:$C,MATCH(描述!C285,buff!$A:$A,0)),"")</f>
        <v>专注光环</v>
      </c>
      <c r="J285" s="4" t="str">
        <f>_xlfn.IFNA(INDEX(buff!$C:$C,MATCH(描述!D285,buff!$A:$A,0)),"")</f>
        <v/>
      </c>
      <c r="K285" s="4" t="str">
        <f>_xlfn.IFNA(INDEX(buff!$C:$C,MATCH(描述!E285,buff!$A:$A,0)),"")</f>
        <v/>
      </c>
      <c r="L285" s="4" t="str">
        <f>_xlfn.IFNA(INDEX(buff!$C:$C,MATCH(描述!F285,buff!$A:$A,0)),"")</f>
        <v/>
      </c>
      <c r="M285" s="4">
        <f>_xlfn.IFNA(INDEX(buff!$O:$O,MATCH(B285,buff!$A:$A,0)),"")</f>
        <v>12990011</v>
      </c>
      <c r="N285" s="4">
        <f>_xlfn.IFNA(INDEX(buff!$O:$O,MATCH(C285,buff!$A:$A,0)),"")</f>
        <v>12990012</v>
      </c>
      <c r="O285" s="4" t="str">
        <f>_xlfn.IFNA(INDEX(buff!$O:$O,MATCH(D285,buff!$A:$A,0)),"")</f>
        <v/>
      </c>
      <c r="P285" s="4" t="str">
        <f>_xlfn.IFNA(INDEX(buff!$O:$O,MATCH(E285,buff!$A:$A,0)),"")</f>
        <v/>
      </c>
      <c r="Q285" s="22"/>
      <c r="R285" s="22"/>
      <c r="S285" s="22"/>
      <c r="T285" s="22"/>
    </row>
    <row r="286" spans="1:20" x14ac:dyDescent="0.15">
      <c r="A286" s="4" t="s">
        <v>423</v>
      </c>
      <c r="B286" s="22">
        <v>13990053</v>
      </c>
      <c r="C286" s="22">
        <v>13990055</v>
      </c>
      <c r="D286" s="22"/>
      <c r="E286" s="22"/>
      <c r="F286" s="22"/>
      <c r="G286" s="4" t="str">
        <f>"【光环】在场上时，己方英雄防御提高"&amp;'skill.talent(结算)'!R307/100&amp;"%"</f>
        <v>【光环】在场上时，己方英雄防御提高8%</v>
      </c>
      <c r="H286" s="4" t="str">
        <f>_xlfn.IFNA(INDEX(buff!$C:$C,MATCH(描述!B286,buff!$A:$A,0)),"")</f>
        <v>专注光环</v>
      </c>
      <c r="I286" s="4" t="str">
        <f>_xlfn.IFNA(INDEX(buff!$C:$C,MATCH(描述!C286,buff!$A:$A,0)),"")</f>
        <v>专注光环</v>
      </c>
      <c r="J286" s="4" t="str">
        <f>_xlfn.IFNA(INDEX(buff!$C:$C,MATCH(描述!D286,buff!$A:$A,0)),"")</f>
        <v/>
      </c>
      <c r="K286" s="4" t="str">
        <f>_xlfn.IFNA(INDEX(buff!$C:$C,MATCH(描述!E286,buff!$A:$A,0)),"")</f>
        <v/>
      </c>
      <c r="L286" s="4" t="str">
        <f>_xlfn.IFNA(INDEX(buff!$C:$C,MATCH(描述!F286,buff!$A:$A,0)),"")</f>
        <v/>
      </c>
      <c r="M286" s="4">
        <f>_xlfn.IFNA(INDEX(buff!$O:$O,MATCH(B286,buff!$A:$A,0)),"")</f>
        <v>12990011</v>
      </c>
      <c r="N286" s="4">
        <f>_xlfn.IFNA(INDEX(buff!$O:$O,MATCH(C286,buff!$A:$A,0)),"")</f>
        <v>12990012</v>
      </c>
      <c r="O286" s="4" t="str">
        <f>_xlfn.IFNA(INDEX(buff!$O:$O,MATCH(D286,buff!$A:$A,0)),"")</f>
        <v/>
      </c>
      <c r="P286" s="4" t="str">
        <f>_xlfn.IFNA(INDEX(buff!$O:$O,MATCH(E286,buff!$A:$A,0)),"")</f>
        <v/>
      </c>
      <c r="Q286" s="22"/>
      <c r="R286" s="22"/>
      <c r="S286" s="22"/>
      <c r="T286" s="22"/>
    </row>
    <row r="287" spans="1:20" x14ac:dyDescent="0.15">
      <c r="A287" s="4" t="s">
        <v>424</v>
      </c>
      <c r="B287" s="22">
        <v>13990053</v>
      </c>
      <c r="C287" s="22">
        <v>13990055</v>
      </c>
      <c r="D287" s="22"/>
      <c r="E287" s="22"/>
      <c r="F287" s="22"/>
      <c r="G287" s="4" t="str">
        <f>"【光环】在场上时，己方英雄防御提高"&amp;'skill.talent(结算)'!R308/100&amp;"%"</f>
        <v>【光环】在场上时，己方英雄防御提高9%</v>
      </c>
      <c r="H287" s="4" t="str">
        <f>_xlfn.IFNA(INDEX(buff!$C:$C,MATCH(描述!B287,buff!$A:$A,0)),"")</f>
        <v>专注光环</v>
      </c>
      <c r="I287" s="4" t="str">
        <f>_xlfn.IFNA(INDEX(buff!$C:$C,MATCH(描述!C287,buff!$A:$A,0)),"")</f>
        <v>专注光环</v>
      </c>
      <c r="J287" s="4" t="str">
        <f>_xlfn.IFNA(INDEX(buff!$C:$C,MATCH(描述!D287,buff!$A:$A,0)),"")</f>
        <v/>
      </c>
      <c r="K287" s="4" t="str">
        <f>_xlfn.IFNA(INDEX(buff!$C:$C,MATCH(描述!E287,buff!$A:$A,0)),"")</f>
        <v/>
      </c>
      <c r="L287" s="4" t="str">
        <f>_xlfn.IFNA(INDEX(buff!$C:$C,MATCH(描述!F287,buff!$A:$A,0)),"")</f>
        <v/>
      </c>
      <c r="M287" s="4">
        <f>_xlfn.IFNA(INDEX(buff!$O:$O,MATCH(B287,buff!$A:$A,0)),"")</f>
        <v>12990011</v>
      </c>
      <c r="N287" s="4">
        <f>_xlfn.IFNA(INDEX(buff!$O:$O,MATCH(C287,buff!$A:$A,0)),"")</f>
        <v>12990012</v>
      </c>
      <c r="O287" s="4" t="str">
        <f>_xlfn.IFNA(INDEX(buff!$O:$O,MATCH(D287,buff!$A:$A,0)),"")</f>
        <v/>
      </c>
      <c r="P287" s="4" t="str">
        <f>_xlfn.IFNA(INDEX(buff!$O:$O,MATCH(E287,buff!$A:$A,0)),"")</f>
        <v/>
      </c>
      <c r="Q287" s="22"/>
      <c r="R287" s="22"/>
      <c r="S287" s="22"/>
      <c r="T287" s="22"/>
    </row>
    <row r="288" spans="1:20" x14ac:dyDescent="0.15">
      <c r="A288" s="4" t="s">
        <v>425</v>
      </c>
      <c r="B288" s="22">
        <v>13990053</v>
      </c>
      <c r="C288" s="22">
        <v>13990055</v>
      </c>
      <c r="D288" s="22"/>
      <c r="E288" s="22"/>
      <c r="F288" s="22"/>
      <c r="G288" s="4" t="str">
        <f>"【光环】在场上时，己方英雄防御提高"&amp;'skill.talent(结算)'!R309/100&amp;"%"</f>
        <v>【光环】在场上时，己方英雄防御提高10%</v>
      </c>
      <c r="H288" s="4" t="str">
        <f>_xlfn.IFNA(INDEX(buff!$C:$C,MATCH(描述!B288,buff!$A:$A,0)),"")</f>
        <v>专注光环</v>
      </c>
      <c r="I288" s="4" t="str">
        <f>_xlfn.IFNA(INDEX(buff!$C:$C,MATCH(描述!C288,buff!$A:$A,0)),"")</f>
        <v>专注光环</v>
      </c>
      <c r="J288" s="4" t="str">
        <f>_xlfn.IFNA(INDEX(buff!$C:$C,MATCH(描述!D288,buff!$A:$A,0)),"")</f>
        <v/>
      </c>
      <c r="K288" s="4" t="str">
        <f>_xlfn.IFNA(INDEX(buff!$C:$C,MATCH(描述!E288,buff!$A:$A,0)),"")</f>
        <v/>
      </c>
      <c r="L288" s="4" t="str">
        <f>_xlfn.IFNA(INDEX(buff!$C:$C,MATCH(描述!F288,buff!$A:$A,0)),"")</f>
        <v/>
      </c>
      <c r="M288" s="4">
        <f>_xlfn.IFNA(INDEX(buff!$O:$O,MATCH(B288,buff!$A:$A,0)),"")</f>
        <v>12990011</v>
      </c>
      <c r="N288" s="4">
        <f>_xlfn.IFNA(INDEX(buff!$O:$O,MATCH(C288,buff!$A:$A,0)),"")</f>
        <v>12990012</v>
      </c>
      <c r="O288" s="4" t="str">
        <f>_xlfn.IFNA(INDEX(buff!$O:$O,MATCH(D288,buff!$A:$A,0)),"")</f>
        <v/>
      </c>
      <c r="P288" s="4" t="str">
        <f>_xlfn.IFNA(INDEX(buff!$O:$O,MATCH(E288,buff!$A:$A,0)),"")</f>
        <v/>
      </c>
      <c r="Q288" s="22"/>
      <c r="R288" s="22"/>
      <c r="S288" s="22"/>
      <c r="T288" s="22"/>
    </row>
    <row r="289" spans="1:20" x14ac:dyDescent="0.15">
      <c r="A289" s="4" t="s">
        <v>426</v>
      </c>
      <c r="B289" s="22">
        <v>13990053</v>
      </c>
      <c r="C289" s="22">
        <v>13990055</v>
      </c>
      <c r="D289" s="22"/>
      <c r="E289" s="22"/>
      <c r="F289" s="22"/>
      <c r="G289" s="4" t="str">
        <f>"【光环】在场上时，己方英雄防御提高"&amp;'skill.talent(结算)'!R310/100&amp;"%"</f>
        <v>【光环】在场上时，己方英雄防御提高11%</v>
      </c>
      <c r="H289" s="4" t="str">
        <f>_xlfn.IFNA(INDEX(buff!$C:$C,MATCH(描述!B289,buff!$A:$A,0)),"")</f>
        <v>专注光环</v>
      </c>
      <c r="I289" s="4" t="str">
        <f>_xlfn.IFNA(INDEX(buff!$C:$C,MATCH(描述!C289,buff!$A:$A,0)),"")</f>
        <v>专注光环</v>
      </c>
      <c r="J289" s="4" t="str">
        <f>_xlfn.IFNA(INDEX(buff!$C:$C,MATCH(描述!D289,buff!$A:$A,0)),"")</f>
        <v/>
      </c>
      <c r="K289" s="4" t="str">
        <f>_xlfn.IFNA(INDEX(buff!$C:$C,MATCH(描述!E289,buff!$A:$A,0)),"")</f>
        <v/>
      </c>
      <c r="L289" s="4" t="str">
        <f>_xlfn.IFNA(INDEX(buff!$C:$C,MATCH(描述!F289,buff!$A:$A,0)),"")</f>
        <v/>
      </c>
      <c r="M289" s="4">
        <f>_xlfn.IFNA(INDEX(buff!$O:$O,MATCH(B289,buff!$A:$A,0)),"")</f>
        <v>12990011</v>
      </c>
      <c r="N289" s="4">
        <f>_xlfn.IFNA(INDEX(buff!$O:$O,MATCH(C289,buff!$A:$A,0)),"")</f>
        <v>12990012</v>
      </c>
      <c r="O289" s="4" t="str">
        <f>_xlfn.IFNA(INDEX(buff!$O:$O,MATCH(D289,buff!$A:$A,0)),"")</f>
        <v/>
      </c>
      <c r="P289" s="4" t="str">
        <f>_xlfn.IFNA(INDEX(buff!$O:$O,MATCH(E289,buff!$A:$A,0)),"")</f>
        <v/>
      </c>
      <c r="Q289" s="22"/>
      <c r="R289" s="22"/>
      <c r="S289" s="22"/>
      <c r="T289" s="22"/>
    </row>
    <row r="290" spans="1:20" x14ac:dyDescent="0.15">
      <c r="A290" s="4" t="s">
        <v>427</v>
      </c>
      <c r="B290" s="22">
        <v>13990057</v>
      </c>
      <c r="C290" s="22"/>
      <c r="D290" s="22"/>
      <c r="E290" s="22"/>
      <c r="F290" s="22"/>
      <c r="G290" s="4" t="str">
        <f>"【光环】在场上时，为己方英雄每秒回复"&amp;'skill.talent(结算)'!G311/100&amp;"%与自己攻击有关的生命。(战斗中生效)"</f>
        <v>【光环】在场上时，为己方英雄每秒回复0.999999999999999%与自己攻击有关的生命。(战斗中生效)</v>
      </c>
      <c r="H290" s="4" t="str">
        <f>_xlfn.IFNA(INDEX(buff!$C:$C,MATCH(描述!B290,buff!$A:$A,0)),"")</f>
        <v>邪恶光环之持续回血</v>
      </c>
      <c r="I290" s="4" t="str">
        <f>_xlfn.IFNA(INDEX(buff!$C:$C,MATCH(描述!C290,buff!$A:$A,0)),"")</f>
        <v/>
      </c>
      <c r="J290" s="4" t="str">
        <f>_xlfn.IFNA(INDEX(buff!$C:$C,MATCH(描述!D290,buff!$A:$A,0)),"")</f>
        <v/>
      </c>
      <c r="K290" s="4" t="str">
        <f>_xlfn.IFNA(INDEX(buff!$C:$C,MATCH(描述!E290,buff!$A:$A,0)),"")</f>
        <v/>
      </c>
      <c r="L290" s="4" t="str">
        <f>_xlfn.IFNA(INDEX(buff!$C:$C,MATCH(描述!F290,buff!$A:$A,0)),"")</f>
        <v/>
      </c>
      <c r="M290" s="4">
        <f>_xlfn.IFNA(INDEX(buff!$O:$O,MATCH(B290,buff!$A:$A,0)),"")</f>
        <v>12990013</v>
      </c>
      <c r="N290" s="4" t="str">
        <f>_xlfn.IFNA(INDEX(buff!$O:$O,MATCH(C290,buff!$A:$A,0)),"")</f>
        <v/>
      </c>
      <c r="O290" s="4" t="str">
        <f>_xlfn.IFNA(INDEX(buff!$O:$O,MATCH(D290,buff!$A:$A,0)),"")</f>
        <v/>
      </c>
      <c r="P290" s="4" t="str">
        <f>_xlfn.IFNA(INDEX(buff!$O:$O,MATCH(E290,buff!$A:$A,0)),"")</f>
        <v/>
      </c>
      <c r="Q290" s="22"/>
      <c r="R290" s="22"/>
      <c r="S290" s="22"/>
      <c r="T290" s="22"/>
    </row>
    <row r="291" spans="1:20" x14ac:dyDescent="0.15">
      <c r="A291" s="4" t="s">
        <v>428</v>
      </c>
      <c r="B291" s="22">
        <v>13990057</v>
      </c>
      <c r="C291" s="22"/>
      <c r="D291" s="22"/>
      <c r="E291" s="22"/>
      <c r="F291" s="22"/>
      <c r="G291" s="4" t="str">
        <f>"【光环】在场上时，为己方英雄每秒回复"&amp;'skill.talent(结算)'!G312/100&amp;"%与自己攻击有关的生命。(战斗中生效)"</f>
        <v>【光环】在场上时，为己方英雄每秒回复1.2%与自己攻击有关的生命。(战斗中生效)</v>
      </c>
      <c r="H291" s="4" t="str">
        <f>_xlfn.IFNA(INDEX(buff!$C:$C,MATCH(描述!B291,buff!$A:$A,0)),"")</f>
        <v>邪恶光环之持续回血</v>
      </c>
      <c r="I291" s="4" t="str">
        <f>_xlfn.IFNA(INDEX(buff!$C:$C,MATCH(描述!C291,buff!$A:$A,0)),"")</f>
        <v/>
      </c>
      <c r="J291" s="4" t="str">
        <f>_xlfn.IFNA(INDEX(buff!$C:$C,MATCH(描述!D291,buff!$A:$A,0)),"")</f>
        <v/>
      </c>
      <c r="K291" s="4" t="str">
        <f>_xlfn.IFNA(INDEX(buff!$C:$C,MATCH(描述!E291,buff!$A:$A,0)),"")</f>
        <v/>
      </c>
      <c r="L291" s="4" t="str">
        <f>_xlfn.IFNA(INDEX(buff!$C:$C,MATCH(描述!F291,buff!$A:$A,0)),"")</f>
        <v/>
      </c>
      <c r="M291" s="4">
        <f>_xlfn.IFNA(INDEX(buff!$O:$O,MATCH(B291,buff!$A:$A,0)),"")</f>
        <v>12990013</v>
      </c>
      <c r="N291" s="4" t="str">
        <f>_xlfn.IFNA(INDEX(buff!$O:$O,MATCH(C291,buff!$A:$A,0)),"")</f>
        <v/>
      </c>
      <c r="O291" s="4" t="str">
        <f>_xlfn.IFNA(INDEX(buff!$O:$O,MATCH(D291,buff!$A:$A,0)),"")</f>
        <v/>
      </c>
      <c r="P291" s="4" t="str">
        <f>_xlfn.IFNA(INDEX(buff!$O:$O,MATCH(E291,buff!$A:$A,0)),"")</f>
        <v/>
      </c>
      <c r="Q291" s="22"/>
      <c r="R291" s="22"/>
      <c r="S291" s="22"/>
      <c r="T291" s="22"/>
    </row>
    <row r="292" spans="1:20" x14ac:dyDescent="0.15">
      <c r="A292" s="4" t="s">
        <v>429</v>
      </c>
      <c r="B292" s="22">
        <v>13990057</v>
      </c>
      <c r="C292" s="22"/>
      <c r="D292" s="22"/>
      <c r="E292" s="22"/>
      <c r="F292" s="22"/>
      <c r="G292" s="4" t="str">
        <f>"【光环】在场上时，为己方英雄每秒回复"&amp;'skill.talent(结算)'!G313/100&amp;"%与自己攻击有关的生命。(战斗中生效)"</f>
        <v>【光环】在场上时，为己方英雄每秒回复1.4%与自己攻击有关的生命。(战斗中生效)</v>
      </c>
      <c r="H292" s="4" t="str">
        <f>_xlfn.IFNA(INDEX(buff!$C:$C,MATCH(描述!B292,buff!$A:$A,0)),"")</f>
        <v>邪恶光环之持续回血</v>
      </c>
      <c r="I292" s="4" t="str">
        <f>_xlfn.IFNA(INDEX(buff!$C:$C,MATCH(描述!C292,buff!$A:$A,0)),"")</f>
        <v/>
      </c>
      <c r="J292" s="4" t="str">
        <f>_xlfn.IFNA(INDEX(buff!$C:$C,MATCH(描述!D292,buff!$A:$A,0)),"")</f>
        <v/>
      </c>
      <c r="K292" s="4" t="str">
        <f>_xlfn.IFNA(INDEX(buff!$C:$C,MATCH(描述!E292,buff!$A:$A,0)),"")</f>
        <v/>
      </c>
      <c r="L292" s="4" t="str">
        <f>_xlfn.IFNA(INDEX(buff!$C:$C,MATCH(描述!F292,buff!$A:$A,0)),"")</f>
        <v/>
      </c>
      <c r="M292" s="4">
        <f>_xlfn.IFNA(INDEX(buff!$O:$O,MATCH(B292,buff!$A:$A,0)),"")</f>
        <v>12990013</v>
      </c>
      <c r="N292" s="4" t="str">
        <f>_xlfn.IFNA(INDEX(buff!$O:$O,MATCH(C292,buff!$A:$A,0)),"")</f>
        <v/>
      </c>
      <c r="O292" s="4" t="str">
        <f>_xlfn.IFNA(INDEX(buff!$O:$O,MATCH(D292,buff!$A:$A,0)),"")</f>
        <v/>
      </c>
      <c r="P292" s="4" t="str">
        <f>_xlfn.IFNA(INDEX(buff!$O:$O,MATCH(E292,buff!$A:$A,0)),"")</f>
        <v/>
      </c>
      <c r="Q292" s="22"/>
      <c r="R292" s="22"/>
      <c r="S292" s="22"/>
      <c r="T292" s="22"/>
    </row>
    <row r="293" spans="1:20" x14ac:dyDescent="0.15">
      <c r="A293" s="4" t="s">
        <v>430</v>
      </c>
      <c r="B293" s="22">
        <v>13990057</v>
      </c>
      <c r="C293" s="22"/>
      <c r="D293" s="22"/>
      <c r="E293" s="22"/>
      <c r="F293" s="22"/>
      <c r="G293" s="4" t="str">
        <f>"【光环】在场上时，为己方英雄每秒回复"&amp;'skill.talent(结算)'!G314/100&amp;"%与自己攻击有关的生命。(战斗中生效)"</f>
        <v>【光环】在场上时，为己方英雄每秒回复1.6%与自己攻击有关的生命。(战斗中生效)</v>
      </c>
      <c r="H293" s="4" t="str">
        <f>_xlfn.IFNA(INDEX(buff!$C:$C,MATCH(描述!B293,buff!$A:$A,0)),"")</f>
        <v>邪恶光环之持续回血</v>
      </c>
      <c r="I293" s="4" t="str">
        <f>_xlfn.IFNA(INDEX(buff!$C:$C,MATCH(描述!C293,buff!$A:$A,0)),"")</f>
        <v/>
      </c>
      <c r="J293" s="4" t="str">
        <f>_xlfn.IFNA(INDEX(buff!$C:$C,MATCH(描述!D293,buff!$A:$A,0)),"")</f>
        <v/>
      </c>
      <c r="K293" s="4" t="str">
        <f>_xlfn.IFNA(INDEX(buff!$C:$C,MATCH(描述!E293,buff!$A:$A,0)),"")</f>
        <v/>
      </c>
      <c r="L293" s="4" t="str">
        <f>_xlfn.IFNA(INDEX(buff!$C:$C,MATCH(描述!F293,buff!$A:$A,0)),"")</f>
        <v/>
      </c>
      <c r="M293" s="4">
        <f>_xlfn.IFNA(INDEX(buff!$O:$O,MATCH(B293,buff!$A:$A,0)),"")</f>
        <v>12990013</v>
      </c>
      <c r="N293" s="4" t="str">
        <f>_xlfn.IFNA(INDEX(buff!$O:$O,MATCH(C293,buff!$A:$A,0)),"")</f>
        <v/>
      </c>
      <c r="O293" s="4" t="str">
        <f>_xlfn.IFNA(INDEX(buff!$O:$O,MATCH(D293,buff!$A:$A,0)),"")</f>
        <v/>
      </c>
      <c r="P293" s="4" t="str">
        <f>_xlfn.IFNA(INDEX(buff!$O:$O,MATCH(E293,buff!$A:$A,0)),"")</f>
        <v/>
      </c>
      <c r="Q293" s="22"/>
      <c r="R293" s="22"/>
      <c r="S293" s="22"/>
      <c r="T293" s="22"/>
    </row>
    <row r="294" spans="1:20" x14ac:dyDescent="0.15">
      <c r="A294" s="4" t="s">
        <v>431</v>
      </c>
      <c r="B294" s="22">
        <v>13990057</v>
      </c>
      <c r="C294" s="22"/>
      <c r="D294" s="22"/>
      <c r="E294" s="22"/>
      <c r="F294" s="22"/>
      <c r="G294" s="4" t="str">
        <f>"【光环】在场上时，为己方英雄每秒回复"&amp;'skill.talent(结算)'!G315/100&amp;"%与自己攻击有关的生命。(战斗中生效)"</f>
        <v>【光环】在场上时，为己方英雄每秒回复1.8%与自己攻击有关的生命。(战斗中生效)</v>
      </c>
      <c r="H294" s="4" t="str">
        <f>_xlfn.IFNA(INDEX(buff!$C:$C,MATCH(描述!B294,buff!$A:$A,0)),"")</f>
        <v>邪恶光环之持续回血</v>
      </c>
      <c r="I294" s="4" t="str">
        <f>_xlfn.IFNA(INDEX(buff!$C:$C,MATCH(描述!C294,buff!$A:$A,0)),"")</f>
        <v/>
      </c>
      <c r="J294" s="4" t="str">
        <f>_xlfn.IFNA(INDEX(buff!$C:$C,MATCH(描述!D294,buff!$A:$A,0)),"")</f>
        <v/>
      </c>
      <c r="K294" s="4" t="str">
        <f>_xlfn.IFNA(INDEX(buff!$C:$C,MATCH(描述!E294,buff!$A:$A,0)),"")</f>
        <v/>
      </c>
      <c r="L294" s="4" t="str">
        <f>_xlfn.IFNA(INDEX(buff!$C:$C,MATCH(描述!F294,buff!$A:$A,0)),"")</f>
        <v/>
      </c>
      <c r="M294" s="4">
        <f>_xlfn.IFNA(INDEX(buff!$O:$O,MATCH(B294,buff!$A:$A,0)),"")</f>
        <v>12990013</v>
      </c>
      <c r="N294" s="4" t="str">
        <f>_xlfn.IFNA(INDEX(buff!$O:$O,MATCH(C294,buff!$A:$A,0)),"")</f>
        <v/>
      </c>
      <c r="O294" s="4" t="str">
        <f>_xlfn.IFNA(INDEX(buff!$O:$O,MATCH(D294,buff!$A:$A,0)),"")</f>
        <v/>
      </c>
      <c r="P294" s="4" t="str">
        <f>_xlfn.IFNA(INDEX(buff!$O:$O,MATCH(E294,buff!$A:$A,0)),"")</f>
        <v/>
      </c>
      <c r="Q294" s="22"/>
      <c r="R294" s="22"/>
      <c r="S294" s="22"/>
      <c r="T294" s="22"/>
    </row>
    <row r="295" spans="1:20" x14ac:dyDescent="0.15">
      <c r="A295" s="4" t="s">
        <v>432</v>
      </c>
      <c r="B295" s="22">
        <v>13990057</v>
      </c>
      <c r="C295" s="22"/>
      <c r="D295" s="22"/>
      <c r="E295" s="22"/>
      <c r="F295" s="22"/>
      <c r="G295" s="4" t="str">
        <f>"【光环】在场上时，为己方英雄每秒回复"&amp;'skill.talent(结算)'!G316/100&amp;"%与自己攻击有关的生命。(战斗中生效)"</f>
        <v>【光环】在场上时，为己方英雄每秒回复2%与自己攻击有关的生命。(战斗中生效)</v>
      </c>
      <c r="H295" s="4" t="str">
        <f>_xlfn.IFNA(INDEX(buff!$C:$C,MATCH(描述!B295,buff!$A:$A,0)),"")</f>
        <v>邪恶光环之持续回血</v>
      </c>
      <c r="I295" s="4" t="str">
        <f>_xlfn.IFNA(INDEX(buff!$C:$C,MATCH(描述!C295,buff!$A:$A,0)),"")</f>
        <v/>
      </c>
      <c r="J295" s="4" t="str">
        <f>_xlfn.IFNA(INDEX(buff!$C:$C,MATCH(描述!D295,buff!$A:$A,0)),"")</f>
        <v/>
      </c>
      <c r="K295" s="4" t="str">
        <f>_xlfn.IFNA(INDEX(buff!$C:$C,MATCH(描述!E295,buff!$A:$A,0)),"")</f>
        <v/>
      </c>
      <c r="L295" s="4" t="str">
        <f>_xlfn.IFNA(INDEX(buff!$C:$C,MATCH(描述!F295,buff!$A:$A,0)),"")</f>
        <v/>
      </c>
      <c r="M295" s="4">
        <f>_xlfn.IFNA(INDEX(buff!$O:$O,MATCH(B295,buff!$A:$A,0)),"")</f>
        <v>12990013</v>
      </c>
      <c r="N295" s="4" t="str">
        <f>_xlfn.IFNA(INDEX(buff!$O:$O,MATCH(C295,buff!$A:$A,0)),"")</f>
        <v/>
      </c>
      <c r="O295" s="4" t="str">
        <f>_xlfn.IFNA(INDEX(buff!$O:$O,MATCH(D295,buff!$A:$A,0)),"")</f>
        <v/>
      </c>
      <c r="P295" s="4" t="str">
        <f>_xlfn.IFNA(INDEX(buff!$O:$O,MATCH(E295,buff!$A:$A,0)),"")</f>
        <v/>
      </c>
      <c r="Q295" s="22"/>
      <c r="R295" s="22"/>
      <c r="S295" s="22"/>
      <c r="T295" s="22"/>
    </row>
    <row r="296" spans="1:20" x14ac:dyDescent="0.15">
      <c r="A296" s="4" t="s">
        <v>433</v>
      </c>
      <c r="B296" s="22">
        <v>13990057</v>
      </c>
      <c r="C296" s="22"/>
      <c r="D296" s="22"/>
      <c r="E296" s="22"/>
      <c r="F296" s="22"/>
      <c r="G296" s="4" t="str">
        <f>"【光环】在场上时，为己方英雄每秒回复"&amp;'skill.talent(结算)'!G317/100&amp;"%与自己攻击有关的生命。(战斗中生效)"</f>
        <v>【光环】在场上时，为己方英雄每秒回复3%与自己攻击有关的生命。(战斗中生效)</v>
      </c>
      <c r="H296" s="4" t="str">
        <f>_xlfn.IFNA(INDEX(buff!$C:$C,MATCH(描述!B296,buff!$A:$A,0)),"")</f>
        <v>邪恶光环之持续回血</v>
      </c>
      <c r="I296" s="4" t="str">
        <f>_xlfn.IFNA(INDEX(buff!$C:$C,MATCH(描述!C296,buff!$A:$A,0)),"")</f>
        <v/>
      </c>
      <c r="J296" s="4" t="str">
        <f>_xlfn.IFNA(INDEX(buff!$C:$C,MATCH(描述!D296,buff!$A:$A,0)),"")</f>
        <v/>
      </c>
      <c r="K296" s="4" t="str">
        <f>_xlfn.IFNA(INDEX(buff!$C:$C,MATCH(描述!E296,buff!$A:$A,0)),"")</f>
        <v/>
      </c>
      <c r="L296" s="4" t="str">
        <f>_xlfn.IFNA(INDEX(buff!$C:$C,MATCH(描述!F296,buff!$A:$A,0)),"")</f>
        <v/>
      </c>
      <c r="M296" s="4">
        <f>_xlfn.IFNA(INDEX(buff!$O:$O,MATCH(B296,buff!$A:$A,0)),"")</f>
        <v>12990013</v>
      </c>
      <c r="N296" s="4" t="str">
        <f>_xlfn.IFNA(INDEX(buff!$O:$O,MATCH(C296,buff!$A:$A,0)),"")</f>
        <v/>
      </c>
      <c r="O296" s="4" t="str">
        <f>_xlfn.IFNA(INDEX(buff!$O:$O,MATCH(D296,buff!$A:$A,0)),"")</f>
        <v/>
      </c>
      <c r="P296" s="4" t="str">
        <f>_xlfn.IFNA(INDEX(buff!$O:$O,MATCH(E296,buff!$A:$A,0)),"")</f>
        <v/>
      </c>
      <c r="Q296" s="22"/>
      <c r="R296" s="22"/>
      <c r="S296" s="22"/>
      <c r="T296" s="22"/>
    </row>
    <row r="297" spans="1:20" x14ac:dyDescent="0.15">
      <c r="A297" s="4" t="s">
        <v>434</v>
      </c>
      <c r="B297" s="22">
        <v>13990058</v>
      </c>
      <c r="C297" s="22"/>
      <c r="D297" s="22"/>
      <c r="E297" s="22"/>
      <c r="F297" s="22"/>
      <c r="G297" s="4" t="str">
        <f>"【光环】在场上时，己方女性英雄造成的伤害提高"&amp;'skill.talent(结算)'!R318/100&amp;"%"</f>
        <v>【光环】在场上时，己方女性英雄造成的伤害提高1%</v>
      </c>
      <c r="H297" s="4" t="str">
        <f>_xlfn.IFNA(INDEX(buff!$C:$C,MATCH(描述!B297,buff!$A:$A,0)),"")</f>
        <v>美娇光环</v>
      </c>
      <c r="I297" s="4" t="str">
        <f>_xlfn.IFNA(INDEX(buff!$C:$C,MATCH(描述!C297,buff!$A:$A,0)),"")</f>
        <v/>
      </c>
      <c r="J297" s="4" t="str">
        <f>_xlfn.IFNA(INDEX(buff!$C:$C,MATCH(描述!D297,buff!$A:$A,0)),"")</f>
        <v/>
      </c>
      <c r="K297" s="4" t="str">
        <f>_xlfn.IFNA(INDEX(buff!$C:$C,MATCH(描述!E297,buff!$A:$A,0)),"")</f>
        <v/>
      </c>
      <c r="L297" s="4" t="str">
        <f>_xlfn.IFNA(INDEX(buff!$C:$C,MATCH(描述!F297,buff!$A:$A,0)),"")</f>
        <v/>
      </c>
      <c r="M297" s="4">
        <f>_xlfn.IFNA(INDEX(buff!$O:$O,MATCH(B297,buff!$A:$A,0)),"")</f>
        <v>12990014</v>
      </c>
      <c r="N297" s="4" t="str">
        <f>_xlfn.IFNA(INDEX(buff!$O:$O,MATCH(C297,buff!$A:$A,0)),"")</f>
        <v/>
      </c>
      <c r="O297" s="4" t="str">
        <f>_xlfn.IFNA(INDEX(buff!$O:$O,MATCH(D297,buff!$A:$A,0)),"")</f>
        <v/>
      </c>
      <c r="P297" s="4" t="str">
        <f>_xlfn.IFNA(INDEX(buff!$O:$O,MATCH(E297,buff!$A:$A,0)),"")</f>
        <v/>
      </c>
      <c r="Q297" s="22"/>
      <c r="R297" s="22"/>
      <c r="S297" s="22"/>
      <c r="T297" s="22"/>
    </row>
    <row r="298" spans="1:20" x14ac:dyDescent="0.15">
      <c r="A298" s="4" t="s">
        <v>435</v>
      </c>
      <c r="B298" s="22">
        <v>13990058</v>
      </c>
      <c r="C298" s="22"/>
      <c r="D298" s="22"/>
      <c r="E298" s="22"/>
      <c r="F298" s="22"/>
      <c r="G298" s="4" t="str">
        <f>"【光环】在场上时，己方女性英雄造成的伤害提高"&amp;'skill.talent(结算)'!R319/100&amp;"%"</f>
        <v>【光环】在场上时，己方女性英雄造成的伤害提高2%</v>
      </c>
      <c r="H298" s="4" t="str">
        <f>_xlfn.IFNA(INDEX(buff!$C:$C,MATCH(描述!B298,buff!$A:$A,0)),"")</f>
        <v>美娇光环</v>
      </c>
      <c r="I298" s="4" t="str">
        <f>_xlfn.IFNA(INDEX(buff!$C:$C,MATCH(描述!C298,buff!$A:$A,0)),"")</f>
        <v/>
      </c>
      <c r="J298" s="4" t="str">
        <f>_xlfn.IFNA(INDEX(buff!$C:$C,MATCH(描述!D298,buff!$A:$A,0)),"")</f>
        <v/>
      </c>
      <c r="K298" s="4" t="str">
        <f>_xlfn.IFNA(INDEX(buff!$C:$C,MATCH(描述!E298,buff!$A:$A,0)),"")</f>
        <v/>
      </c>
      <c r="L298" s="4" t="str">
        <f>_xlfn.IFNA(INDEX(buff!$C:$C,MATCH(描述!F298,buff!$A:$A,0)),"")</f>
        <v/>
      </c>
      <c r="M298" s="4">
        <f>_xlfn.IFNA(INDEX(buff!$O:$O,MATCH(B298,buff!$A:$A,0)),"")</f>
        <v>12990014</v>
      </c>
      <c r="N298" s="4" t="str">
        <f>_xlfn.IFNA(INDEX(buff!$O:$O,MATCH(C298,buff!$A:$A,0)),"")</f>
        <v/>
      </c>
      <c r="O298" s="4" t="str">
        <f>_xlfn.IFNA(INDEX(buff!$O:$O,MATCH(D298,buff!$A:$A,0)),"")</f>
        <v/>
      </c>
      <c r="P298" s="4" t="str">
        <f>_xlfn.IFNA(INDEX(buff!$O:$O,MATCH(E298,buff!$A:$A,0)),"")</f>
        <v/>
      </c>
      <c r="Q298" s="22"/>
      <c r="R298" s="22"/>
      <c r="S298" s="22"/>
      <c r="T298" s="22"/>
    </row>
    <row r="299" spans="1:20" x14ac:dyDescent="0.15">
      <c r="A299" s="4" t="s">
        <v>436</v>
      </c>
      <c r="B299" s="22">
        <v>13990058</v>
      </c>
      <c r="C299" s="22"/>
      <c r="D299" s="22"/>
      <c r="E299" s="22"/>
      <c r="F299" s="22"/>
      <c r="G299" s="4" t="str">
        <f>"【光环】在场上时，己方女性英雄造成的伤害提高"&amp;'skill.talent(结算)'!R320/100&amp;"%"</f>
        <v>【光环】在场上时，己方女性英雄造成的伤害提高4%</v>
      </c>
      <c r="H299" s="4" t="str">
        <f>_xlfn.IFNA(INDEX(buff!$C:$C,MATCH(描述!B299,buff!$A:$A,0)),"")</f>
        <v>美娇光环</v>
      </c>
      <c r="I299" s="4" t="str">
        <f>_xlfn.IFNA(INDEX(buff!$C:$C,MATCH(描述!C299,buff!$A:$A,0)),"")</f>
        <v/>
      </c>
      <c r="J299" s="4" t="str">
        <f>_xlfn.IFNA(INDEX(buff!$C:$C,MATCH(描述!D299,buff!$A:$A,0)),"")</f>
        <v/>
      </c>
      <c r="K299" s="4" t="str">
        <f>_xlfn.IFNA(INDEX(buff!$C:$C,MATCH(描述!E299,buff!$A:$A,0)),"")</f>
        <v/>
      </c>
      <c r="L299" s="4" t="str">
        <f>_xlfn.IFNA(INDEX(buff!$C:$C,MATCH(描述!F299,buff!$A:$A,0)),"")</f>
        <v/>
      </c>
      <c r="M299" s="4">
        <f>_xlfn.IFNA(INDEX(buff!$O:$O,MATCH(B299,buff!$A:$A,0)),"")</f>
        <v>12990014</v>
      </c>
      <c r="N299" s="4" t="str">
        <f>_xlfn.IFNA(INDEX(buff!$O:$O,MATCH(C299,buff!$A:$A,0)),"")</f>
        <v/>
      </c>
      <c r="O299" s="4" t="str">
        <f>_xlfn.IFNA(INDEX(buff!$O:$O,MATCH(D299,buff!$A:$A,0)),"")</f>
        <v/>
      </c>
      <c r="P299" s="4" t="str">
        <f>_xlfn.IFNA(INDEX(buff!$O:$O,MATCH(E299,buff!$A:$A,0)),"")</f>
        <v/>
      </c>
      <c r="Q299" s="22"/>
      <c r="R299" s="22"/>
      <c r="S299" s="22"/>
      <c r="T299" s="22"/>
    </row>
    <row r="300" spans="1:20" x14ac:dyDescent="0.15">
      <c r="A300" s="4" t="s">
        <v>437</v>
      </c>
      <c r="B300" s="22">
        <v>13990058</v>
      </c>
      <c r="C300" s="22"/>
      <c r="D300" s="22"/>
      <c r="E300" s="22"/>
      <c r="F300" s="22"/>
      <c r="G300" s="4" t="str">
        <f>"【光环】在场上时，己方女性英雄造成的伤害提高"&amp;'skill.talent(结算)'!R321/100&amp;"%"</f>
        <v>【光环】在场上时，己方女性英雄造成的伤害提高6%</v>
      </c>
      <c r="H300" s="4" t="str">
        <f>_xlfn.IFNA(INDEX(buff!$C:$C,MATCH(描述!B300,buff!$A:$A,0)),"")</f>
        <v>美娇光环</v>
      </c>
      <c r="I300" s="4" t="str">
        <f>_xlfn.IFNA(INDEX(buff!$C:$C,MATCH(描述!C300,buff!$A:$A,0)),"")</f>
        <v/>
      </c>
      <c r="J300" s="4" t="str">
        <f>_xlfn.IFNA(INDEX(buff!$C:$C,MATCH(描述!D300,buff!$A:$A,0)),"")</f>
        <v/>
      </c>
      <c r="K300" s="4" t="str">
        <f>_xlfn.IFNA(INDEX(buff!$C:$C,MATCH(描述!E300,buff!$A:$A,0)),"")</f>
        <v/>
      </c>
      <c r="L300" s="4" t="str">
        <f>_xlfn.IFNA(INDEX(buff!$C:$C,MATCH(描述!F300,buff!$A:$A,0)),"")</f>
        <v/>
      </c>
      <c r="M300" s="4">
        <f>_xlfn.IFNA(INDEX(buff!$O:$O,MATCH(B300,buff!$A:$A,0)),"")</f>
        <v>12990014</v>
      </c>
      <c r="N300" s="4" t="str">
        <f>_xlfn.IFNA(INDEX(buff!$O:$O,MATCH(C300,buff!$A:$A,0)),"")</f>
        <v/>
      </c>
      <c r="O300" s="4" t="str">
        <f>_xlfn.IFNA(INDEX(buff!$O:$O,MATCH(D300,buff!$A:$A,0)),"")</f>
        <v/>
      </c>
      <c r="P300" s="4" t="str">
        <f>_xlfn.IFNA(INDEX(buff!$O:$O,MATCH(E300,buff!$A:$A,0)),"")</f>
        <v/>
      </c>
      <c r="Q300" s="22"/>
      <c r="R300" s="22"/>
      <c r="S300" s="22"/>
      <c r="T300" s="22"/>
    </row>
    <row r="301" spans="1:20" x14ac:dyDescent="0.15">
      <c r="A301" s="4" t="s">
        <v>438</v>
      </c>
      <c r="B301" s="22">
        <v>13990058</v>
      </c>
      <c r="C301" s="22"/>
      <c r="D301" s="22"/>
      <c r="E301" s="22"/>
      <c r="F301" s="22"/>
      <c r="G301" s="4" t="str">
        <f>"【光环】在场上时，己方女性英雄造成的伤害提高"&amp;'skill.talent(结算)'!R322/100&amp;"%"</f>
        <v>【光环】在场上时，己方女性英雄造成的伤害提高8%</v>
      </c>
      <c r="H301" s="4" t="str">
        <f>_xlfn.IFNA(INDEX(buff!$C:$C,MATCH(描述!B301,buff!$A:$A,0)),"")</f>
        <v>美娇光环</v>
      </c>
      <c r="I301" s="4" t="str">
        <f>_xlfn.IFNA(INDEX(buff!$C:$C,MATCH(描述!C301,buff!$A:$A,0)),"")</f>
        <v/>
      </c>
      <c r="J301" s="4" t="str">
        <f>_xlfn.IFNA(INDEX(buff!$C:$C,MATCH(描述!D301,buff!$A:$A,0)),"")</f>
        <v/>
      </c>
      <c r="K301" s="4" t="str">
        <f>_xlfn.IFNA(INDEX(buff!$C:$C,MATCH(描述!E301,buff!$A:$A,0)),"")</f>
        <v/>
      </c>
      <c r="L301" s="4" t="str">
        <f>_xlfn.IFNA(INDEX(buff!$C:$C,MATCH(描述!F301,buff!$A:$A,0)),"")</f>
        <v/>
      </c>
      <c r="M301" s="4">
        <f>_xlfn.IFNA(INDEX(buff!$O:$O,MATCH(B301,buff!$A:$A,0)),"")</f>
        <v>12990014</v>
      </c>
      <c r="N301" s="4" t="str">
        <f>_xlfn.IFNA(INDEX(buff!$O:$O,MATCH(C301,buff!$A:$A,0)),"")</f>
        <v/>
      </c>
      <c r="O301" s="4" t="str">
        <f>_xlfn.IFNA(INDEX(buff!$O:$O,MATCH(D301,buff!$A:$A,0)),"")</f>
        <v/>
      </c>
      <c r="P301" s="4" t="str">
        <f>_xlfn.IFNA(INDEX(buff!$O:$O,MATCH(E301,buff!$A:$A,0)),"")</f>
        <v/>
      </c>
      <c r="Q301" s="22"/>
      <c r="R301" s="22"/>
      <c r="S301" s="22"/>
      <c r="T301" s="22"/>
    </row>
    <row r="302" spans="1:20" x14ac:dyDescent="0.15">
      <c r="A302" s="4" t="s">
        <v>439</v>
      </c>
      <c r="B302" s="22">
        <v>13990058</v>
      </c>
      <c r="C302" s="22"/>
      <c r="D302" s="22"/>
      <c r="E302" s="22"/>
      <c r="F302" s="22"/>
      <c r="G302" s="4" t="str">
        <f>"【光环】在场上时，己方女性英雄造成的伤害提高"&amp;'skill.talent(结算)'!R323/100&amp;"%"</f>
        <v>【光环】在场上时，己方女性英雄造成的伤害提高10%</v>
      </c>
      <c r="H302" s="4" t="str">
        <f>_xlfn.IFNA(INDEX(buff!$C:$C,MATCH(描述!B302,buff!$A:$A,0)),"")</f>
        <v>美娇光环</v>
      </c>
      <c r="I302" s="4" t="str">
        <f>_xlfn.IFNA(INDEX(buff!$C:$C,MATCH(描述!C302,buff!$A:$A,0)),"")</f>
        <v/>
      </c>
      <c r="J302" s="4" t="str">
        <f>_xlfn.IFNA(INDEX(buff!$C:$C,MATCH(描述!D302,buff!$A:$A,0)),"")</f>
        <v/>
      </c>
      <c r="K302" s="4" t="str">
        <f>_xlfn.IFNA(INDEX(buff!$C:$C,MATCH(描述!E302,buff!$A:$A,0)),"")</f>
        <v/>
      </c>
      <c r="L302" s="4" t="str">
        <f>_xlfn.IFNA(INDEX(buff!$C:$C,MATCH(描述!F302,buff!$A:$A,0)),"")</f>
        <v/>
      </c>
      <c r="M302" s="4">
        <f>_xlfn.IFNA(INDEX(buff!$O:$O,MATCH(B302,buff!$A:$A,0)),"")</f>
        <v>12990014</v>
      </c>
      <c r="N302" s="4" t="str">
        <f>_xlfn.IFNA(INDEX(buff!$O:$O,MATCH(C302,buff!$A:$A,0)),"")</f>
        <v/>
      </c>
      <c r="O302" s="4" t="str">
        <f>_xlfn.IFNA(INDEX(buff!$O:$O,MATCH(D302,buff!$A:$A,0)),"")</f>
        <v/>
      </c>
      <c r="P302" s="4" t="str">
        <f>_xlfn.IFNA(INDEX(buff!$O:$O,MATCH(E302,buff!$A:$A,0)),"")</f>
        <v/>
      </c>
      <c r="Q302" s="22"/>
      <c r="R302" s="22"/>
      <c r="S302" s="22"/>
      <c r="T302" s="22"/>
    </row>
    <row r="303" spans="1:20" x14ac:dyDescent="0.15">
      <c r="A303" s="4" t="s">
        <v>440</v>
      </c>
      <c r="B303" s="22">
        <v>13990058</v>
      </c>
      <c r="C303" s="22"/>
      <c r="D303" s="22"/>
      <c r="E303" s="22"/>
      <c r="F303" s="22"/>
      <c r="G303" s="4" t="str">
        <f>"【光环】在场上时，己方女性英雄造成的伤害提高"&amp;'skill.talent(结算)'!R324/100&amp;"%"</f>
        <v>【光环】在场上时，己方女性英雄造成的伤害提高12%</v>
      </c>
      <c r="H303" s="4" t="str">
        <f>_xlfn.IFNA(INDEX(buff!$C:$C,MATCH(描述!B303,buff!$A:$A,0)),"")</f>
        <v>美娇光环</v>
      </c>
      <c r="I303" s="4" t="str">
        <f>_xlfn.IFNA(INDEX(buff!$C:$C,MATCH(描述!C303,buff!$A:$A,0)),"")</f>
        <v/>
      </c>
      <c r="J303" s="4" t="str">
        <f>_xlfn.IFNA(INDEX(buff!$C:$C,MATCH(描述!D303,buff!$A:$A,0)),"")</f>
        <v/>
      </c>
      <c r="K303" s="4" t="str">
        <f>_xlfn.IFNA(INDEX(buff!$C:$C,MATCH(描述!E303,buff!$A:$A,0)),"")</f>
        <v/>
      </c>
      <c r="L303" s="4" t="str">
        <f>_xlfn.IFNA(INDEX(buff!$C:$C,MATCH(描述!F303,buff!$A:$A,0)),"")</f>
        <v/>
      </c>
      <c r="M303" s="4">
        <f>_xlfn.IFNA(INDEX(buff!$O:$O,MATCH(B303,buff!$A:$A,0)),"")</f>
        <v>12990014</v>
      </c>
      <c r="N303" s="4" t="str">
        <f>_xlfn.IFNA(INDEX(buff!$O:$O,MATCH(C303,buff!$A:$A,0)),"")</f>
        <v/>
      </c>
      <c r="O303" s="4" t="str">
        <f>_xlfn.IFNA(INDEX(buff!$O:$O,MATCH(D303,buff!$A:$A,0)),"")</f>
        <v/>
      </c>
      <c r="P303" s="4" t="str">
        <f>_xlfn.IFNA(INDEX(buff!$O:$O,MATCH(E303,buff!$A:$A,0)),"")</f>
        <v/>
      </c>
      <c r="Q303" s="22"/>
      <c r="R303" s="22"/>
      <c r="S303" s="22"/>
      <c r="T303" s="22"/>
    </row>
    <row r="304" spans="1:20" x14ac:dyDescent="0.15">
      <c r="A304" s="4" t="s">
        <v>441</v>
      </c>
      <c r="B304" s="22">
        <v>13990060</v>
      </c>
      <c r="C304" s="22"/>
      <c r="D304" s="22"/>
      <c r="E304" s="22"/>
      <c r="F304" s="22"/>
      <c r="G304" s="4" t="str">
        <f>"【光环】在场上时，敌方男性英雄造成的伤害降低"&amp;'skill.talent(结算)'!R325*-1/100&amp;"%"</f>
        <v>【光环】在场上时，敌方男性英雄造成的伤害降低1%</v>
      </c>
      <c r="H304" s="4" t="str">
        <f>_xlfn.IFNA(INDEX(buff!$C:$C,MATCH(描述!B304,buff!$A:$A,0)),"")</f>
        <v>妖艳光环</v>
      </c>
      <c r="I304" s="4" t="str">
        <f>_xlfn.IFNA(INDEX(buff!$C:$C,MATCH(描述!C304,buff!$A:$A,0)),"")</f>
        <v/>
      </c>
      <c r="J304" s="4" t="str">
        <f>_xlfn.IFNA(INDEX(buff!$C:$C,MATCH(描述!D304,buff!$A:$A,0)),"")</f>
        <v/>
      </c>
      <c r="K304" s="4" t="str">
        <f>_xlfn.IFNA(INDEX(buff!$C:$C,MATCH(描述!E304,buff!$A:$A,0)),"")</f>
        <v/>
      </c>
      <c r="L304" s="4" t="str">
        <f>_xlfn.IFNA(INDEX(buff!$C:$C,MATCH(描述!F304,buff!$A:$A,0)),"")</f>
        <v/>
      </c>
      <c r="M304" s="4">
        <f>_xlfn.IFNA(INDEX(buff!$O:$O,MATCH(B304,buff!$A:$A,0)),"")</f>
        <v>12990015</v>
      </c>
      <c r="N304" s="4" t="str">
        <f>_xlfn.IFNA(INDEX(buff!$O:$O,MATCH(C304,buff!$A:$A,0)),"")</f>
        <v/>
      </c>
      <c r="O304" s="4" t="str">
        <f>_xlfn.IFNA(INDEX(buff!$O:$O,MATCH(D304,buff!$A:$A,0)),"")</f>
        <v/>
      </c>
      <c r="P304" s="4" t="str">
        <f>_xlfn.IFNA(INDEX(buff!$O:$O,MATCH(E304,buff!$A:$A,0)),"")</f>
        <v/>
      </c>
      <c r="Q304" s="22"/>
      <c r="R304" s="22"/>
      <c r="S304" s="22"/>
      <c r="T304" s="22"/>
    </row>
    <row r="305" spans="1:20" x14ac:dyDescent="0.15">
      <c r="A305" s="4" t="s">
        <v>442</v>
      </c>
      <c r="B305" s="22">
        <v>13990060</v>
      </c>
      <c r="C305" s="22"/>
      <c r="D305" s="22"/>
      <c r="E305" s="22"/>
      <c r="F305" s="22"/>
      <c r="G305" s="4" t="str">
        <f>"【光环】在场上时，敌方男性英雄造成的伤害降低"&amp;'skill.talent(结算)'!R326*-1/100&amp;"%"</f>
        <v>【光环】在场上时，敌方男性英雄造成的伤害降低2%</v>
      </c>
      <c r="H305" s="4" t="str">
        <f>_xlfn.IFNA(INDEX(buff!$C:$C,MATCH(描述!B305,buff!$A:$A,0)),"")</f>
        <v>妖艳光环</v>
      </c>
      <c r="I305" s="4" t="str">
        <f>_xlfn.IFNA(INDEX(buff!$C:$C,MATCH(描述!C305,buff!$A:$A,0)),"")</f>
        <v/>
      </c>
      <c r="J305" s="4" t="str">
        <f>_xlfn.IFNA(INDEX(buff!$C:$C,MATCH(描述!D305,buff!$A:$A,0)),"")</f>
        <v/>
      </c>
      <c r="K305" s="4" t="str">
        <f>_xlfn.IFNA(INDEX(buff!$C:$C,MATCH(描述!E305,buff!$A:$A,0)),"")</f>
        <v/>
      </c>
      <c r="L305" s="4" t="str">
        <f>_xlfn.IFNA(INDEX(buff!$C:$C,MATCH(描述!F305,buff!$A:$A,0)),"")</f>
        <v/>
      </c>
      <c r="M305" s="4">
        <f>_xlfn.IFNA(INDEX(buff!$O:$O,MATCH(B305,buff!$A:$A,0)),"")</f>
        <v>12990015</v>
      </c>
      <c r="N305" s="4" t="str">
        <f>_xlfn.IFNA(INDEX(buff!$O:$O,MATCH(C305,buff!$A:$A,0)),"")</f>
        <v/>
      </c>
      <c r="O305" s="4" t="str">
        <f>_xlfn.IFNA(INDEX(buff!$O:$O,MATCH(D305,buff!$A:$A,0)),"")</f>
        <v/>
      </c>
      <c r="P305" s="4" t="str">
        <f>_xlfn.IFNA(INDEX(buff!$O:$O,MATCH(E305,buff!$A:$A,0)),"")</f>
        <v/>
      </c>
      <c r="Q305" s="22"/>
      <c r="R305" s="22"/>
      <c r="S305" s="22"/>
      <c r="T305" s="22"/>
    </row>
    <row r="306" spans="1:20" x14ac:dyDescent="0.15">
      <c r="A306" s="4" t="s">
        <v>443</v>
      </c>
      <c r="B306" s="22">
        <v>13990060</v>
      </c>
      <c r="C306" s="22"/>
      <c r="D306" s="22"/>
      <c r="E306" s="22"/>
      <c r="F306" s="22"/>
      <c r="G306" s="4" t="str">
        <f>"【光环】在场上时，敌方男性英雄造成的伤害降低"&amp;'skill.talent(结算)'!R327*-1/100&amp;"%"</f>
        <v>【光环】在场上时，敌方男性英雄造成的伤害降低4%</v>
      </c>
      <c r="H306" s="4" t="str">
        <f>_xlfn.IFNA(INDEX(buff!$C:$C,MATCH(描述!B306,buff!$A:$A,0)),"")</f>
        <v>妖艳光环</v>
      </c>
      <c r="I306" s="4" t="str">
        <f>_xlfn.IFNA(INDEX(buff!$C:$C,MATCH(描述!C306,buff!$A:$A,0)),"")</f>
        <v/>
      </c>
      <c r="J306" s="4" t="str">
        <f>_xlfn.IFNA(INDEX(buff!$C:$C,MATCH(描述!D306,buff!$A:$A,0)),"")</f>
        <v/>
      </c>
      <c r="K306" s="4" t="str">
        <f>_xlfn.IFNA(INDEX(buff!$C:$C,MATCH(描述!E306,buff!$A:$A,0)),"")</f>
        <v/>
      </c>
      <c r="L306" s="4" t="str">
        <f>_xlfn.IFNA(INDEX(buff!$C:$C,MATCH(描述!F306,buff!$A:$A,0)),"")</f>
        <v/>
      </c>
      <c r="M306" s="4">
        <f>_xlfn.IFNA(INDEX(buff!$O:$O,MATCH(B306,buff!$A:$A,0)),"")</f>
        <v>12990015</v>
      </c>
      <c r="N306" s="4" t="str">
        <f>_xlfn.IFNA(INDEX(buff!$O:$O,MATCH(C306,buff!$A:$A,0)),"")</f>
        <v/>
      </c>
      <c r="O306" s="4" t="str">
        <f>_xlfn.IFNA(INDEX(buff!$O:$O,MATCH(D306,buff!$A:$A,0)),"")</f>
        <v/>
      </c>
      <c r="P306" s="4" t="str">
        <f>_xlfn.IFNA(INDEX(buff!$O:$O,MATCH(E306,buff!$A:$A,0)),"")</f>
        <v/>
      </c>
      <c r="Q306" s="22"/>
      <c r="R306" s="22"/>
      <c r="S306" s="22"/>
      <c r="T306" s="22"/>
    </row>
    <row r="307" spans="1:20" x14ac:dyDescent="0.15">
      <c r="A307" s="4" t="s">
        <v>444</v>
      </c>
      <c r="B307" s="22">
        <v>13990060</v>
      </c>
      <c r="C307" s="22"/>
      <c r="D307" s="22"/>
      <c r="E307" s="22"/>
      <c r="F307" s="22"/>
      <c r="G307" s="4" t="str">
        <f>"【光环】在场上时，敌方男性英雄造成的伤害降低"&amp;'skill.talent(结算)'!R328*-1/100&amp;"%"</f>
        <v>【光环】在场上时，敌方男性英雄造成的伤害降低6%</v>
      </c>
      <c r="H307" s="4" t="str">
        <f>_xlfn.IFNA(INDEX(buff!$C:$C,MATCH(描述!B307,buff!$A:$A,0)),"")</f>
        <v>妖艳光环</v>
      </c>
      <c r="I307" s="4" t="str">
        <f>_xlfn.IFNA(INDEX(buff!$C:$C,MATCH(描述!C307,buff!$A:$A,0)),"")</f>
        <v/>
      </c>
      <c r="J307" s="4" t="str">
        <f>_xlfn.IFNA(INDEX(buff!$C:$C,MATCH(描述!D307,buff!$A:$A,0)),"")</f>
        <v/>
      </c>
      <c r="K307" s="4" t="str">
        <f>_xlfn.IFNA(INDEX(buff!$C:$C,MATCH(描述!E307,buff!$A:$A,0)),"")</f>
        <v/>
      </c>
      <c r="L307" s="4" t="str">
        <f>_xlfn.IFNA(INDEX(buff!$C:$C,MATCH(描述!F307,buff!$A:$A,0)),"")</f>
        <v/>
      </c>
      <c r="M307" s="4">
        <f>_xlfn.IFNA(INDEX(buff!$O:$O,MATCH(B307,buff!$A:$A,0)),"")</f>
        <v>12990015</v>
      </c>
      <c r="N307" s="4" t="str">
        <f>_xlfn.IFNA(INDEX(buff!$O:$O,MATCH(C307,buff!$A:$A,0)),"")</f>
        <v/>
      </c>
      <c r="O307" s="4" t="str">
        <f>_xlfn.IFNA(INDEX(buff!$O:$O,MATCH(D307,buff!$A:$A,0)),"")</f>
        <v/>
      </c>
      <c r="P307" s="4" t="str">
        <f>_xlfn.IFNA(INDEX(buff!$O:$O,MATCH(E307,buff!$A:$A,0)),"")</f>
        <v/>
      </c>
      <c r="Q307" s="22"/>
      <c r="R307" s="22"/>
      <c r="S307" s="22"/>
      <c r="T307" s="22"/>
    </row>
    <row r="308" spans="1:20" x14ac:dyDescent="0.15">
      <c r="A308" s="4" t="s">
        <v>445</v>
      </c>
      <c r="B308" s="22">
        <v>13990060</v>
      </c>
      <c r="C308" s="22"/>
      <c r="D308" s="22"/>
      <c r="E308" s="22"/>
      <c r="F308" s="22"/>
      <c r="G308" s="4" t="str">
        <f>"【光环】在场上时，敌方男性英雄造成的伤害降低"&amp;'skill.talent(结算)'!R329*-1/100&amp;"%"</f>
        <v>【光环】在场上时，敌方男性英雄造成的伤害降低8%</v>
      </c>
      <c r="H308" s="4" t="str">
        <f>_xlfn.IFNA(INDEX(buff!$C:$C,MATCH(描述!B308,buff!$A:$A,0)),"")</f>
        <v>妖艳光环</v>
      </c>
      <c r="I308" s="4" t="str">
        <f>_xlfn.IFNA(INDEX(buff!$C:$C,MATCH(描述!C308,buff!$A:$A,0)),"")</f>
        <v/>
      </c>
      <c r="J308" s="4" t="str">
        <f>_xlfn.IFNA(INDEX(buff!$C:$C,MATCH(描述!D308,buff!$A:$A,0)),"")</f>
        <v/>
      </c>
      <c r="K308" s="4" t="str">
        <f>_xlfn.IFNA(INDEX(buff!$C:$C,MATCH(描述!E308,buff!$A:$A,0)),"")</f>
        <v/>
      </c>
      <c r="L308" s="4" t="str">
        <f>_xlfn.IFNA(INDEX(buff!$C:$C,MATCH(描述!F308,buff!$A:$A,0)),"")</f>
        <v/>
      </c>
      <c r="M308" s="4">
        <f>_xlfn.IFNA(INDEX(buff!$O:$O,MATCH(B308,buff!$A:$A,0)),"")</f>
        <v>12990015</v>
      </c>
      <c r="N308" s="4" t="str">
        <f>_xlfn.IFNA(INDEX(buff!$O:$O,MATCH(C308,buff!$A:$A,0)),"")</f>
        <v/>
      </c>
      <c r="O308" s="4" t="str">
        <f>_xlfn.IFNA(INDEX(buff!$O:$O,MATCH(D308,buff!$A:$A,0)),"")</f>
        <v/>
      </c>
      <c r="P308" s="4" t="str">
        <f>_xlfn.IFNA(INDEX(buff!$O:$O,MATCH(E308,buff!$A:$A,0)),"")</f>
        <v/>
      </c>
      <c r="Q308" s="22"/>
      <c r="R308" s="22"/>
      <c r="S308" s="22"/>
      <c r="T308" s="22"/>
    </row>
    <row r="309" spans="1:20" x14ac:dyDescent="0.15">
      <c r="A309" s="4" t="s">
        <v>446</v>
      </c>
      <c r="B309" s="22">
        <v>13990060</v>
      </c>
      <c r="C309" s="22"/>
      <c r="D309" s="22"/>
      <c r="E309" s="22"/>
      <c r="F309" s="22"/>
      <c r="G309" s="4" t="str">
        <f>"【光环】在场上时，敌方男性英雄造成的伤害降低"&amp;'skill.talent(结算)'!R330*-1/100&amp;"%"</f>
        <v>【光环】在场上时，敌方男性英雄造成的伤害降低10%</v>
      </c>
      <c r="H309" s="4" t="str">
        <f>_xlfn.IFNA(INDEX(buff!$C:$C,MATCH(描述!B309,buff!$A:$A,0)),"")</f>
        <v>妖艳光环</v>
      </c>
      <c r="I309" s="4" t="str">
        <f>_xlfn.IFNA(INDEX(buff!$C:$C,MATCH(描述!C309,buff!$A:$A,0)),"")</f>
        <v/>
      </c>
      <c r="J309" s="4" t="str">
        <f>_xlfn.IFNA(INDEX(buff!$C:$C,MATCH(描述!D309,buff!$A:$A,0)),"")</f>
        <v/>
      </c>
      <c r="K309" s="4" t="str">
        <f>_xlfn.IFNA(INDEX(buff!$C:$C,MATCH(描述!E309,buff!$A:$A,0)),"")</f>
        <v/>
      </c>
      <c r="L309" s="4" t="str">
        <f>_xlfn.IFNA(INDEX(buff!$C:$C,MATCH(描述!F309,buff!$A:$A,0)),"")</f>
        <v/>
      </c>
      <c r="M309" s="4">
        <f>_xlfn.IFNA(INDEX(buff!$O:$O,MATCH(B309,buff!$A:$A,0)),"")</f>
        <v>12990015</v>
      </c>
      <c r="N309" s="4" t="str">
        <f>_xlfn.IFNA(INDEX(buff!$O:$O,MATCH(C309,buff!$A:$A,0)),"")</f>
        <v/>
      </c>
      <c r="O309" s="4" t="str">
        <f>_xlfn.IFNA(INDEX(buff!$O:$O,MATCH(D309,buff!$A:$A,0)),"")</f>
        <v/>
      </c>
      <c r="P309" s="4" t="str">
        <f>_xlfn.IFNA(INDEX(buff!$O:$O,MATCH(E309,buff!$A:$A,0)),"")</f>
        <v/>
      </c>
      <c r="Q309" s="22"/>
      <c r="R309" s="22"/>
      <c r="S309" s="22"/>
      <c r="T309" s="22"/>
    </row>
    <row r="310" spans="1:20" x14ac:dyDescent="0.15">
      <c r="A310" s="4" t="s">
        <v>447</v>
      </c>
      <c r="B310" s="22">
        <v>13990060</v>
      </c>
      <c r="C310" s="22"/>
      <c r="D310" s="22"/>
      <c r="E310" s="22"/>
      <c r="F310" s="22"/>
      <c r="G310" s="4" t="str">
        <f>"【光环】在场上时，敌方男性英雄造成的伤害降低"&amp;'skill.talent(结算)'!R331*-1/100&amp;"%"</f>
        <v>【光环】在场上时，敌方男性英雄造成的伤害降低12%</v>
      </c>
      <c r="H310" s="4" t="str">
        <f>_xlfn.IFNA(INDEX(buff!$C:$C,MATCH(描述!B310,buff!$A:$A,0)),"")</f>
        <v>妖艳光环</v>
      </c>
      <c r="I310" s="4" t="str">
        <f>_xlfn.IFNA(INDEX(buff!$C:$C,MATCH(描述!C310,buff!$A:$A,0)),"")</f>
        <v/>
      </c>
      <c r="J310" s="4" t="str">
        <f>_xlfn.IFNA(INDEX(buff!$C:$C,MATCH(描述!D310,buff!$A:$A,0)),"")</f>
        <v/>
      </c>
      <c r="K310" s="4" t="str">
        <f>_xlfn.IFNA(INDEX(buff!$C:$C,MATCH(描述!E310,buff!$A:$A,0)),"")</f>
        <v/>
      </c>
      <c r="L310" s="4" t="str">
        <f>_xlfn.IFNA(INDEX(buff!$C:$C,MATCH(描述!F310,buff!$A:$A,0)),"")</f>
        <v/>
      </c>
      <c r="M310" s="4">
        <f>_xlfn.IFNA(INDEX(buff!$O:$O,MATCH(B310,buff!$A:$A,0)),"")</f>
        <v>12990015</v>
      </c>
      <c r="N310" s="4" t="str">
        <f>_xlfn.IFNA(INDEX(buff!$O:$O,MATCH(C310,buff!$A:$A,0)),"")</f>
        <v/>
      </c>
      <c r="O310" s="4" t="str">
        <f>_xlfn.IFNA(INDEX(buff!$O:$O,MATCH(D310,buff!$A:$A,0)),"")</f>
        <v/>
      </c>
      <c r="P310" s="4" t="str">
        <f>_xlfn.IFNA(INDEX(buff!$O:$O,MATCH(E310,buff!$A:$A,0)),"")</f>
        <v/>
      </c>
      <c r="Q310" s="22"/>
      <c r="R310" s="22"/>
      <c r="S310" s="22"/>
      <c r="T310" s="22"/>
    </row>
    <row r="311" spans="1:20" x14ac:dyDescent="0.15">
      <c r="A311" s="4" t="s">
        <v>448</v>
      </c>
      <c r="B311" s="22">
        <v>13990062</v>
      </c>
      <c r="C311" s="22"/>
      <c r="D311" s="22"/>
      <c r="E311" s="22"/>
      <c r="F311" s="22"/>
      <c r="G311" s="4" t="str">
        <f>"受到来自男性英雄的伤害降低"&amp;'skill.talent(结算)'!R332/100&amp;"%"</f>
        <v>受到来自男性英雄的伤害降低2%</v>
      </c>
      <c r="H311" s="4" t="str">
        <f>_xlfn.IFNA(INDEX(buff!$C:$C,MATCH(描述!B311,buff!$A:$A,0)),"")</f>
        <v>美色之受到男性伤害提升伤害减免</v>
      </c>
      <c r="I311" s="4" t="str">
        <f>_xlfn.IFNA(INDEX(buff!$C:$C,MATCH(描述!C311,buff!$A:$A,0)),"")</f>
        <v/>
      </c>
      <c r="J311" s="4" t="str">
        <f>_xlfn.IFNA(INDEX(buff!$C:$C,MATCH(描述!D311,buff!$A:$A,0)),"")</f>
        <v/>
      </c>
      <c r="K311" s="4" t="str">
        <f>_xlfn.IFNA(INDEX(buff!$C:$C,MATCH(描述!E311,buff!$A:$A,0)),"")</f>
        <v/>
      </c>
      <c r="L311" s="4" t="str">
        <f>_xlfn.IFNA(INDEX(buff!$C:$C,MATCH(描述!F311,buff!$A:$A,0)),"")</f>
        <v/>
      </c>
      <c r="M311" s="4">
        <f>_xlfn.IFNA(INDEX(buff!$O:$O,MATCH(B311,buff!$A:$A,0)),"")</f>
        <v>16990011</v>
      </c>
      <c r="N311" s="4" t="str">
        <f>_xlfn.IFNA(INDEX(buff!$O:$O,MATCH(C311,buff!$A:$A,0)),"")</f>
        <v/>
      </c>
      <c r="O311" s="4" t="str">
        <f>_xlfn.IFNA(INDEX(buff!$O:$O,MATCH(D311,buff!$A:$A,0)),"")</f>
        <v/>
      </c>
      <c r="P311" s="4" t="str">
        <f>_xlfn.IFNA(INDEX(buff!$O:$O,MATCH(E311,buff!$A:$A,0)),"")</f>
        <v/>
      </c>
      <c r="Q311" s="22"/>
      <c r="R311" s="22"/>
      <c r="S311" s="22"/>
      <c r="T311" s="22"/>
    </row>
    <row r="312" spans="1:20" x14ac:dyDescent="0.15">
      <c r="A312" s="4" t="s">
        <v>449</v>
      </c>
      <c r="B312" s="22">
        <v>13990062</v>
      </c>
      <c r="C312" s="22"/>
      <c r="D312" s="22"/>
      <c r="E312" s="22"/>
      <c r="F312" s="22"/>
      <c r="G312" s="4" t="str">
        <f>"受到来自男性英雄的伤害降低"&amp;'skill.talent(结算)'!R333/100&amp;"%"</f>
        <v>受到来自男性英雄的伤害降低4%</v>
      </c>
      <c r="H312" s="4" t="str">
        <f>_xlfn.IFNA(INDEX(buff!$C:$C,MATCH(描述!B312,buff!$A:$A,0)),"")</f>
        <v>美色之受到男性伤害提升伤害减免</v>
      </c>
      <c r="I312" s="4" t="str">
        <f>_xlfn.IFNA(INDEX(buff!$C:$C,MATCH(描述!C312,buff!$A:$A,0)),"")</f>
        <v/>
      </c>
      <c r="J312" s="4" t="str">
        <f>_xlfn.IFNA(INDEX(buff!$C:$C,MATCH(描述!D312,buff!$A:$A,0)),"")</f>
        <v/>
      </c>
      <c r="K312" s="4" t="str">
        <f>_xlfn.IFNA(INDEX(buff!$C:$C,MATCH(描述!E312,buff!$A:$A,0)),"")</f>
        <v/>
      </c>
      <c r="L312" s="4" t="str">
        <f>_xlfn.IFNA(INDEX(buff!$C:$C,MATCH(描述!F312,buff!$A:$A,0)),"")</f>
        <v/>
      </c>
      <c r="M312" s="4">
        <f>_xlfn.IFNA(INDEX(buff!$O:$O,MATCH(B312,buff!$A:$A,0)),"")</f>
        <v>16990011</v>
      </c>
      <c r="N312" s="4" t="str">
        <f>_xlfn.IFNA(INDEX(buff!$O:$O,MATCH(C312,buff!$A:$A,0)),"")</f>
        <v/>
      </c>
      <c r="O312" s="4" t="str">
        <f>_xlfn.IFNA(INDEX(buff!$O:$O,MATCH(D312,buff!$A:$A,0)),"")</f>
        <v/>
      </c>
      <c r="P312" s="4" t="str">
        <f>_xlfn.IFNA(INDEX(buff!$O:$O,MATCH(E312,buff!$A:$A,0)),"")</f>
        <v/>
      </c>
      <c r="Q312" s="22"/>
      <c r="R312" s="22"/>
      <c r="S312" s="22"/>
      <c r="T312" s="22"/>
    </row>
    <row r="313" spans="1:20" x14ac:dyDescent="0.15">
      <c r="A313" s="4" t="s">
        <v>450</v>
      </c>
      <c r="B313" s="22">
        <v>13990062</v>
      </c>
      <c r="C313" s="22"/>
      <c r="D313" s="22"/>
      <c r="E313" s="22"/>
      <c r="F313" s="22"/>
      <c r="G313" s="4" t="str">
        <f>"受到来自男性英雄的伤害降低"&amp;'skill.talent(结算)'!R334/100&amp;"%"</f>
        <v>受到来自男性英雄的伤害降低6%</v>
      </c>
      <c r="H313" s="4" t="str">
        <f>_xlfn.IFNA(INDEX(buff!$C:$C,MATCH(描述!B313,buff!$A:$A,0)),"")</f>
        <v>美色之受到男性伤害提升伤害减免</v>
      </c>
      <c r="I313" s="4" t="str">
        <f>_xlfn.IFNA(INDEX(buff!$C:$C,MATCH(描述!C313,buff!$A:$A,0)),"")</f>
        <v/>
      </c>
      <c r="J313" s="4" t="str">
        <f>_xlfn.IFNA(INDEX(buff!$C:$C,MATCH(描述!D313,buff!$A:$A,0)),"")</f>
        <v/>
      </c>
      <c r="K313" s="4" t="str">
        <f>_xlfn.IFNA(INDEX(buff!$C:$C,MATCH(描述!E313,buff!$A:$A,0)),"")</f>
        <v/>
      </c>
      <c r="L313" s="4" t="str">
        <f>_xlfn.IFNA(INDEX(buff!$C:$C,MATCH(描述!F313,buff!$A:$A,0)),"")</f>
        <v/>
      </c>
      <c r="M313" s="4">
        <f>_xlfn.IFNA(INDEX(buff!$O:$O,MATCH(B313,buff!$A:$A,0)),"")</f>
        <v>16990011</v>
      </c>
      <c r="N313" s="4" t="str">
        <f>_xlfn.IFNA(INDEX(buff!$O:$O,MATCH(C313,buff!$A:$A,0)),"")</f>
        <v/>
      </c>
      <c r="O313" s="4" t="str">
        <f>_xlfn.IFNA(INDEX(buff!$O:$O,MATCH(D313,buff!$A:$A,0)),"")</f>
        <v/>
      </c>
      <c r="P313" s="4" t="str">
        <f>_xlfn.IFNA(INDEX(buff!$O:$O,MATCH(E313,buff!$A:$A,0)),"")</f>
        <v/>
      </c>
      <c r="Q313" s="22"/>
      <c r="R313" s="22"/>
      <c r="S313" s="22"/>
      <c r="T313" s="22"/>
    </row>
    <row r="314" spans="1:20" x14ac:dyDescent="0.15">
      <c r="A314" s="4" t="s">
        <v>451</v>
      </c>
      <c r="B314" s="22">
        <v>13990062</v>
      </c>
      <c r="C314" s="22"/>
      <c r="D314" s="22"/>
      <c r="E314" s="22"/>
      <c r="F314" s="22"/>
      <c r="G314" s="4" t="str">
        <f>"受到来自男性英雄的伤害降低"&amp;'skill.talent(结算)'!R335/100&amp;"%"</f>
        <v>受到来自男性英雄的伤害降低8%</v>
      </c>
      <c r="H314" s="4" t="str">
        <f>_xlfn.IFNA(INDEX(buff!$C:$C,MATCH(描述!B314,buff!$A:$A,0)),"")</f>
        <v>美色之受到男性伤害提升伤害减免</v>
      </c>
      <c r="I314" s="4" t="str">
        <f>_xlfn.IFNA(INDEX(buff!$C:$C,MATCH(描述!C314,buff!$A:$A,0)),"")</f>
        <v/>
      </c>
      <c r="J314" s="4" t="str">
        <f>_xlfn.IFNA(INDEX(buff!$C:$C,MATCH(描述!D314,buff!$A:$A,0)),"")</f>
        <v/>
      </c>
      <c r="K314" s="4" t="str">
        <f>_xlfn.IFNA(INDEX(buff!$C:$C,MATCH(描述!E314,buff!$A:$A,0)),"")</f>
        <v/>
      </c>
      <c r="L314" s="4" t="str">
        <f>_xlfn.IFNA(INDEX(buff!$C:$C,MATCH(描述!F314,buff!$A:$A,0)),"")</f>
        <v/>
      </c>
      <c r="M314" s="4">
        <f>_xlfn.IFNA(INDEX(buff!$O:$O,MATCH(B314,buff!$A:$A,0)),"")</f>
        <v>16990011</v>
      </c>
      <c r="N314" s="4" t="str">
        <f>_xlfn.IFNA(INDEX(buff!$O:$O,MATCH(C314,buff!$A:$A,0)),"")</f>
        <v/>
      </c>
      <c r="O314" s="4" t="str">
        <f>_xlfn.IFNA(INDEX(buff!$O:$O,MATCH(D314,buff!$A:$A,0)),"")</f>
        <v/>
      </c>
      <c r="P314" s="4" t="str">
        <f>_xlfn.IFNA(INDEX(buff!$O:$O,MATCH(E314,buff!$A:$A,0)),"")</f>
        <v/>
      </c>
      <c r="Q314" s="22"/>
      <c r="R314" s="22"/>
      <c r="S314" s="22"/>
      <c r="T314" s="22"/>
    </row>
    <row r="315" spans="1:20" x14ac:dyDescent="0.15">
      <c r="A315" s="4" t="s">
        <v>452</v>
      </c>
      <c r="B315" s="22">
        <v>13990062</v>
      </c>
      <c r="C315" s="22"/>
      <c r="D315" s="22"/>
      <c r="E315" s="22"/>
      <c r="F315" s="22"/>
      <c r="G315" s="4" t="str">
        <f>"受到来自男性英雄的伤害降低"&amp;'skill.talent(结算)'!R336/100&amp;"%"</f>
        <v>受到来自男性英雄的伤害降低10%</v>
      </c>
      <c r="H315" s="4" t="str">
        <f>_xlfn.IFNA(INDEX(buff!$C:$C,MATCH(描述!B315,buff!$A:$A,0)),"")</f>
        <v>美色之受到男性伤害提升伤害减免</v>
      </c>
      <c r="I315" s="4" t="str">
        <f>_xlfn.IFNA(INDEX(buff!$C:$C,MATCH(描述!C315,buff!$A:$A,0)),"")</f>
        <v/>
      </c>
      <c r="J315" s="4" t="str">
        <f>_xlfn.IFNA(INDEX(buff!$C:$C,MATCH(描述!D315,buff!$A:$A,0)),"")</f>
        <v/>
      </c>
      <c r="K315" s="4" t="str">
        <f>_xlfn.IFNA(INDEX(buff!$C:$C,MATCH(描述!E315,buff!$A:$A,0)),"")</f>
        <v/>
      </c>
      <c r="L315" s="4" t="str">
        <f>_xlfn.IFNA(INDEX(buff!$C:$C,MATCH(描述!F315,buff!$A:$A,0)),"")</f>
        <v/>
      </c>
      <c r="M315" s="4">
        <f>_xlfn.IFNA(INDEX(buff!$O:$O,MATCH(B315,buff!$A:$A,0)),"")</f>
        <v>16990011</v>
      </c>
      <c r="N315" s="4" t="str">
        <f>_xlfn.IFNA(INDEX(buff!$O:$O,MATCH(C315,buff!$A:$A,0)),"")</f>
        <v/>
      </c>
      <c r="O315" s="4" t="str">
        <f>_xlfn.IFNA(INDEX(buff!$O:$O,MATCH(D315,buff!$A:$A,0)),"")</f>
        <v/>
      </c>
      <c r="P315" s="4" t="str">
        <f>_xlfn.IFNA(INDEX(buff!$O:$O,MATCH(E315,buff!$A:$A,0)),"")</f>
        <v/>
      </c>
      <c r="Q315" s="22"/>
      <c r="R315" s="22"/>
      <c r="S315" s="22"/>
      <c r="T315" s="22"/>
    </row>
    <row r="316" spans="1:20" x14ac:dyDescent="0.15">
      <c r="A316" s="4" t="s">
        <v>453</v>
      </c>
      <c r="B316" s="22">
        <v>13990062</v>
      </c>
      <c r="C316" s="22"/>
      <c r="D316" s="22"/>
      <c r="E316" s="22"/>
      <c r="F316" s="22"/>
      <c r="G316" s="4" t="str">
        <f>"受到来自男性英雄的伤害降低"&amp;'skill.talent(结算)'!R337/100&amp;"%"</f>
        <v>受到来自男性英雄的伤害降低12%</v>
      </c>
      <c r="H316" s="4" t="str">
        <f>_xlfn.IFNA(INDEX(buff!$C:$C,MATCH(描述!B316,buff!$A:$A,0)),"")</f>
        <v>美色之受到男性伤害提升伤害减免</v>
      </c>
      <c r="I316" s="4" t="str">
        <f>_xlfn.IFNA(INDEX(buff!$C:$C,MATCH(描述!C316,buff!$A:$A,0)),"")</f>
        <v/>
      </c>
      <c r="J316" s="4" t="str">
        <f>_xlfn.IFNA(INDEX(buff!$C:$C,MATCH(描述!D316,buff!$A:$A,0)),"")</f>
        <v/>
      </c>
      <c r="K316" s="4" t="str">
        <f>_xlfn.IFNA(INDEX(buff!$C:$C,MATCH(描述!E316,buff!$A:$A,0)),"")</f>
        <v/>
      </c>
      <c r="L316" s="4" t="str">
        <f>_xlfn.IFNA(INDEX(buff!$C:$C,MATCH(描述!F316,buff!$A:$A,0)),"")</f>
        <v/>
      </c>
      <c r="M316" s="4">
        <f>_xlfn.IFNA(INDEX(buff!$O:$O,MATCH(B316,buff!$A:$A,0)),"")</f>
        <v>16990011</v>
      </c>
      <c r="N316" s="4" t="str">
        <f>_xlfn.IFNA(INDEX(buff!$O:$O,MATCH(C316,buff!$A:$A,0)),"")</f>
        <v/>
      </c>
      <c r="O316" s="4" t="str">
        <f>_xlfn.IFNA(INDEX(buff!$O:$O,MATCH(D316,buff!$A:$A,0)),"")</f>
        <v/>
      </c>
      <c r="P316" s="4" t="str">
        <f>_xlfn.IFNA(INDEX(buff!$O:$O,MATCH(E316,buff!$A:$A,0)),"")</f>
        <v/>
      </c>
      <c r="Q316" s="22"/>
      <c r="R316" s="22"/>
      <c r="S316" s="22"/>
      <c r="T316" s="22"/>
    </row>
    <row r="317" spans="1:20" s="27" customFormat="1" x14ac:dyDescent="0.15">
      <c r="A317" s="24" t="s">
        <v>454</v>
      </c>
      <c r="B317" s="26">
        <v>13990062</v>
      </c>
      <c r="C317" s="26"/>
      <c r="D317" s="26"/>
      <c r="E317" s="26"/>
      <c r="F317" s="26"/>
      <c r="G317" s="4" t="str">
        <f>"受到来自男性英雄的伤害降低"&amp;'skill.talent(结算)'!R338/100&amp;"%"</f>
        <v>受到来自男性英雄的伤害降低14%</v>
      </c>
      <c r="H317" s="24" t="str">
        <f>_xlfn.IFNA(INDEX(buff!$C:$C,MATCH(描述!B317,buff!$A:$A,0)),"")</f>
        <v>美色之受到男性伤害提升伤害减免</v>
      </c>
      <c r="I317" s="24" t="str">
        <f>_xlfn.IFNA(INDEX(buff!$C:$C,MATCH(描述!C317,buff!$A:$A,0)),"")</f>
        <v/>
      </c>
      <c r="J317" s="24" t="str">
        <f>_xlfn.IFNA(INDEX(buff!$C:$C,MATCH(描述!D317,buff!$A:$A,0)),"")</f>
        <v/>
      </c>
      <c r="K317" s="24" t="str">
        <f>_xlfn.IFNA(INDEX(buff!$C:$C,MATCH(描述!E317,buff!$A:$A,0)),"")</f>
        <v/>
      </c>
      <c r="L317" s="24" t="str">
        <f>_xlfn.IFNA(INDEX(buff!$C:$C,MATCH(描述!F317,buff!$A:$A,0)),"")</f>
        <v/>
      </c>
      <c r="M317" s="24">
        <f>_xlfn.IFNA(INDEX(buff!$O:$O,MATCH(B317,buff!$A:$A,0)),"")</f>
        <v>16990011</v>
      </c>
      <c r="N317" s="24" t="str">
        <f>_xlfn.IFNA(INDEX(buff!$O:$O,MATCH(C317,buff!$A:$A,0)),"")</f>
        <v/>
      </c>
      <c r="O317" s="24" t="str">
        <f>_xlfn.IFNA(INDEX(buff!$O:$O,MATCH(D317,buff!$A:$A,0)),"")</f>
        <v/>
      </c>
      <c r="P317" s="24" t="str">
        <f>_xlfn.IFNA(INDEX(buff!$O:$O,MATCH(E317,buff!$A:$A,0)),"")</f>
        <v/>
      </c>
      <c r="Q317" s="26"/>
      <c r="R317" s="26"/>
      <c r="S317" s="26"/>
      <c r="T317" s="26"/>
    </row>
    <row r="318" spans="1:20" x14ac:dyDescent="0.15">
      <c r="A318" s="4" t="s">
        <v>455</v>
      </c>
      <c r="B318" s="22">
        <v>13990063</v>
      </c>
      <c r="C318" s="22"/>
      <c r="D318" s="22"/>
      <c r="E318" s="22"/>
      <c r="F318" s="22"/>
      <c r="G318" s="4" t="str">
        <f>"对男性英雄造成的伤害提高"&amp;'skill.talent(结算)'!R339/100&amp;"%"</f>
        <v>对男性英雄造成的伤害提高3%</v>
      </c>
      <c r="H318" s="4" t="str">
        <f>_xlfn.IFNA(INDEX(buff!$C:$C,MATCH(描述!B318,buff!$A:$A,0)),"")</f>
        <v>英气之对男性伤害提升伤害加成</v>
      </c>
      <c r="I318" s="4" t="str">
        <f>_xlfn.IFNA(INDEX(buff!$C:$C,MATCH(描述!C318,buff!$A:$A,0)),"")</f>
        <v/>
      </c>
      <c r="J318" s="4" t="str">
        <f>_xlfn.IFNA(INDEX(buff!$C:$C,MATCH(描述!D318,buff!$A:$A,0)),"")</f>
        <v/>
      </c>
      <c r="K318" s="4" t="str">
        <f>_xlfn.IFNA(INDEX(buff!$C:$C,MATCH(描述!E318,buff!$A:$A,0)),"")</f>
        <v/>
      </c>
      <c r="L318" s="4" t="str">
        <f>_xlfn.IFNA(INDEX(buff!$C:$C,MATCH(描述!F318,buff!$A:$A,0)),"")</f>
        <v/>
      </c>
      <c r="M318" s="4">
        <f>_xlfn.IFNA(INDEX(buff!$O:$O,MATCH(B318,buff!$A:$A,0)),"")</f>
        <v>16990012</v>
      </c>
      <c r="N318" s="4" t="str">
        <f>_xlfn.IFNA(INDEX(buff!$O:$O,MATCH(C318,buff!$A:$A,0)),"")</f>
        <v/>
      </c>
      <c r="O318" s="4" t="str">
        <f>_xlfn.IFNA(INDEX(buff!$O:$O,MATCH(D318,buff!$A:$A,0)),"")</f>
        <v/>
      </c>
      <c r="P318" s="4" t="str">
        <f>_xlfn.IFNA(INDEX(buff!$O:$O,MATCH(E318,buff!$A:$A,0)),"")</f>
        <v/>
      </c>
      <c r="Q318" s="22"/>
      <c r="R318" s="22"/>
      <c r="S318" s="22"/>
      <c r="T318" s="22"/>
    </row>
    <row r="319" spans="1:20" x14ac:dyDescent="0.15">
      <c r="A319" s="4" t="s">
        <v>456</v>
      </c>
      <c r="B319" s="22">
        <v>13990063</v>
      </c>
      <c r="C319" s="22"/>
      <c r="D319" s="22"/>
      <c r="E319" s="22"/>
      <c r="F319" s="22"/>
      <c r="G319" s="4" t="str">
        <f>"对男性英雄造成的伤害提高"&amp;'skill.talent(结算)'!R340/100&amp;"%"</f>
        <v>对男性英雄造成的伤害提高5%</v>
      </c>
      <c r="H319" s="4" t="str">
        <f>_xlfn.IFNA(INDEX(buff!$C:$C,MATCH(描述!B319,buff!$A:$A,0)),"")</f>
        <v>英气之对男性伤害提升伤害加成</v>
      </c>
      <c r="I319" s="4" t="str">
        <f>_xlfn.IFNA(INDEX(buff!$C:$C,MATCH(描述!C319,buff!$A:$A,0)),"")</f>
        <v/>
      </c>
      <c r="J319" s="4" t="str">
        <f>_xlfn.IFNA(INDEX(buff!$C:$C,MATCH(描述!D319,buff!$A:$A,0)),"")</f>
        <v/>
      </c>
      <c r="K319" s="4" t="str">
        <f>_xlfn.IFNA(INDEX(buff!$C:$C,MATCH(描述!E319,buff!$A:$A,0)),"")</f>
        <v/>
      </c>
      <c r="L319" s="4" t="str">
        <f>_xlfn.IFNA(INDEX(buff!$C:$C,MATCH(描述!F319,buff!$A:$A,0)),"")</f>
        <v/>
      </c>
      <c r="M319" s="4">
        <f>_xlfn.IFNA(INDEX(buff!$O:$O,MATCH(B319,buff!$A:$A,0)),"")</f>
        <v>16990012</v>
      </c>
      <c r="N319" s="4" t="str">
        <f>_xlfn.IFNA(INDEX(buff!$O:$O,MATCH(C319,buff!$A:$A,0)),"")</f>
        <v/>
      </c>
      <c r="O319" s="4" t="str">
        <f>_xlfn.IFNA(INDEX(buff!$O:$O,MATCH(D319,buff!$A:$A,0)),"")</f>
        <v/>
      </c>
      <c r="P319" s="4" t="str">
        <f>_xlfn.IFNA(INDEX(buff!$O:$O,MATCH(E319,buff!$A:$A,0)),"")</f>
        <v/>
      </c>
      <c r="Q319" s="22"/>
      <c r="R319" s="22"/>
      <c r="S319" s="22"/>
      <c r="T319" s="22"/>
    </row>
    <row r="320" spans="1:20" x14ac:dyDescent="0.15">
      <c r="A320" s="4" t="s">
        <v>457</v>
      </c>
      <c r="B320" s="22">
        <v>13990063</v>
      </c>
      <c r="C320" s="22"/>
      <c r="D320" s="22"/>
      <c r="E320" s="22"/>
      <c r="F320" s="22"/>
      <c r="G320" s="4" t="str">
        <f>"对男性英雄造成的伤害提高"&amp;'skill.talent(结算)'!R341/100&amp;"%"</f>
        <v>对男性英雄造成的伤害提高7%</v>
      </c>
      <c r="H320" s="4" t="str">
        <f>_xlfn.IFNA(INDEX(buff!$C:$C,MATCH(描述!B320,buff!$A:$A,0)),"")</f>
        <v>英气之对男性伤害提升伤害加成</v>
      </c>
      <c r="I320" s="4" t="str">
        <f>_xlfn.IFNA(INDEX(buff!$C:$C,MATCH(描述!C320,buff!$A:$A,0)),"")</f>
        <v/>
      </c>
      <c r="J320" s="4" t="str">
        <f>_xlfn.IFNA(INDEX(buff!$C:$C,MATCH(描述!D320,buff!$A:$A,0)),"")</f>
        <v/>
      </c>
      <c r="K320" s="4" t="str">
        <f>_xlfn.IFNA(INDEX(buff!$C:$C,MATCH(描述!E320,buff!$A:$A,0)),"")</f>
        <v/>
      </c>
      <c r="L320" s="4" t="str">
        <f>_xlfn.IFNA(INDEX(buff!$C:$C,MATCH(描述!F320,buff!$A:$A,0)),"")</f>
        <v/>
      </c>
      <c r="M320" s="4">
        <f>_xlfn.IFNA(INDEX(buff!$O:$O,MATCH(B320,buff!$A:$A,0)),"")</f>
        <v>16990012</v>
      </c>
      <c r="N320" s="4" t="str">
        <f>_xlfn.IFNA(INDEX(buff!$O:$O,MATCH(C320,buff!$A:$A,0)),"")</f>
        <v/>
      </c>
      <c r="O320" s="4" t="str">
        <f>_xlfn.IFNA(INDEX(buff!$O:$O,MATCH(D320,buff!$A:$A,0)),"")</f>
        <v/>
      </c>
      <c r="P320" s="4" t="str">
        <f>_xlfn.IFNA(INDEX(buff!$O:$O,MATCH(E320,buff!$A:$A,0)),"")</f>
        <v/>
      </c>
      <c r="Q320" s="22"/>
      <c r="R320" s="22"/>
      <c r="S320" s="22"/>
      <c r="T320" s="22"/>
    </row>
    <row r="321" spans="1:20" x14ac:dyDescent="0.15">
      <c r="A321" s="4" t="s">
        <v>458</v>
      </c>
      <c r="B321" s="22">
        <v>13990063</v>
      </c>
      <c r="C321" s="22"/>
      <c r="D321" s="22"/>
      <c r="E321" s="22"/>
      <c r="F321" s="22"/>
      <c r="G321" s="4" t="str">
        <f>"对男性英雄造成的伤害提高"&amp;'skill.talent(结算)'!R342/100&amp;"%"</f>
        <v>对男性英雄造成的伤害提高9%</v>
      </c>
      <c r="H321" s="4" t="str">
        <f>_xlfn.IFNA(INDEX(buff!$C:$C,MATCH(描述!B321,buff!$A:$A,0)),"")</f>
        <v>英气之对男性伤害提升伤害加成</v>
      </c>
      <c r="I321" s="4" t="str">
        <f>_xlfn.IFNA(INDEX(buff!$C:$C,MATCH(描述!C321,buff!$A:$A,0)),"")</f>
        <v/>
      </c>
      <c r="J321" s="4" t="str">
        <f>_xlfn.IFNA(INDEX(buff!$C:$C,MATCH(描述!D321,buff!$A:$A,0)),"")</f>
        <v/>
      </c>
      <c r="K321" s="4" t="str">
        <f>_xlfn.IFNA(INDEX(buff!$C:$C,MATCH(描述!E321,buff!$A:$A,0)),"")</f>
        <v/>
      </c>
      <c r="L321" s="4" t="str">
        <f>_xlfn.IFNA(INDEX(buff!$C:$C,MATCH(描述!F321,buff!$A:$A,0)),"")</f>
        <v/>
      </c>
      <c r="M321" s="4">
        <f>_xlfn.IFNA(INDEX(buff!$O:$O,MATCH(B321,buff!$A:$A,0)),"")</f>
        <v>16990012</v>
      </c>
      <c r="N321" s="4" t="str">
        <f>_xlfn.IFNA(INDEX(buff!$O:$O,MATCH(C321,buff!$A:$A,0)),"")</f>
        <v/>
      </c>
      <c r="O321" s="4" t="str">
        <f>_xlfn.IFNA(INDEX(buff!$O:$O,MATCH(D321,buff!$A:$A,0)),"")</f>
        <v/>
      </c>
      <c r="P321" s="4" t="str">
        <f>_xlfn.IFNA(INDEX(buff!$O:$O,MATCH(E321,buff!$A:$A,0)),"")</f>
        <v/>
      </c>
      <c r="Q321" s="22"/>
      <c r="R321" s="22"/>
      <c r="S321" s="22"/>
      <c r="T321" s="22"/>
    </row>
    <row r="322" spans="1:20" x14ac:dyDescent="0.15">
      <c r="A322" s="4" t="s">
        <v>459</v>
      </c>
      <c r="B322" s="22">
        <v>13990063</v>
      </c>
      <c r="C322" s="22"/>
      <c r="D322" s="22"/>
      <c r="E322" s="22"/>
      <c r="F322" s="22"/>
      <c r="G322" s="4" t="str">
        <f>"对男性英雄造成的伤害提高"&amp;'skill.talent(结算)'!R343/100&amp;"%"</f>
        <v>对男性英雄造成的伤害提高11%</v>
      </c>
      <c r="H322" s="4" t="str">
        <f>_xlfn.IFNA(INDEX(buff!$C:$C,MATCH(描述!B322,buff!$A:$A,0)),"")</f>
        <v>英气之对男性伤害提升伤害加成</v>
      </c>
      <c r="I322" s="4" t="str">
        <f>_xlfn.IFNA(INDEX(buff!$C:$C,MATCH(描述!C322,buff!$A:$A,0)),"")</f>
        <v/>
      </c>
      <c r="J322" s="4" t="str">
        <f>_xlfn.IFNA(INDEX(buff!$C:$C,MATCH(描述!D322,buff!$A:$A,0)),"")</f>
        <v/>
      </c>
      <c r="K322" s="4" t="str">
        <f>_xlfn.IFNA(INDEX(buff!$C:$C,MATCH(描述!E322,buff!$A:$A,0)),"")</f>
        <v/>
      </c>
      <c r="L322" s="4" t="str">
        <f>_xlfn.IFNA(INDEX(buff!$C:$C,MATCH(描述!F322,buff!$A:$A,0)),"")</f>
        <v/>
      </c>
      <c r="M322" s="4">
        <f>_xlfn.IFNA(INDEX(buff!$O:$O,MATCH(B322,buff!$A:$A,0)),"")</f>
        <v>16990012</v>
      </c>
      <c r="N322" s="4" t="str">
        <f>_xlfn.IFNA(INDEX(buff!$O:$O,MATCH(C322,buff!$A:$A,0)),"")</f>
        <v/>
      </c>
      <c r="O322" s="4" t="str">
        <f>_xlfn.IFNA(INDEX(buff!$O:$O,MATCH(D322,buff!$A:$A,0)),"")</f>
        <v/>
      </c>
      <c r="P322" s="4" t="str">
        <f>_xlfn.IFNA(INDEX(buff!$O:$O,MATCH(E322,buff!$A:$A,0)),"")</f>
        <v/>
      </c>
      <c r="Q322" s="22"/>
      <c r="R322" s="22"/>
      <c r="S322" s="22"/>
      <c r="T322" s="22"/>
    </row>
    <row r="323" spans="1:20" x14ac:dyDescent="0.15">
      <c r="A323" s="4" t="s">
        <v>460</v>
      </c>
      <c r="B323" s="22">
        <v>13990063</v>
      </c>
      <c r="C323" s="22"/>
      <c r="D323" s="22"/>
      <c r="E323" s="22"/>
      <c r="F323" s="22"/>
      <c r="G323" s="4" t="str">
        <f>"对男性英雄造成的伤害提高"&amp;'skill.talent(结算)'!R344/100&amp;"%"</f>
        <v>对男性英雄造成的伤害提高13%</v>
      </c>
      <c r="H323" s="4" t="str">
        <f>_xlfn.IFNA(INDEX(buff!$C:$C,MATCH(描述!B323,buff!$A:$A,0)),"")</f>
        <v>英气之对男性伤害提升伤害加成</v>
      </c>
      <c r="I323" s="4" t="str">
        <f>_xlfn.IFNA(INDEX(buff!$C:$C,MATCH(描述!C323,buff!$A:$A,0)),"")</f>
        <v/>
      </c>
      <c r="J323" s="4" t="str">
        <f>_xlfn.IFNA(INDEX(buff!$C:$C,MATCH(描述!D323,buff!$A:$A,0)),"")</f>
        <v/>
      </c>
      <c r="K323" s="4" t="str">
        <f>_xlfn.IFNA(INDEX(buff!$C:$C,MATCH(描述!E323,buff!$A:$A,0)),"")</f>
        <v/>
      </c>
      <c r="L323" s="4" t="str">
        <f>_xlfn.IFNA(INDEX(buff!$C:$C,MATCH(描述!F323,buff!$A:$A,0)),"")</f>
        <v/>
      </c>
      <c r="M323" s="4">
        <f>_xlfn.IFNA(INDEX(buff!$O:$O,MATCH(B323,buff!$A:$A,0)),"")</f>
        <v>16990012</v>
      </c>
      <c r="N323" s="4" t="str">
        <f>_xlfn.IFNA(INDEX(buff!$O:$O,MATCH(C323,buff!$A:$A,0)),"")</f>
        <v/>
      </c>
      <c r="O323" s="4" t="str">
        <f>_xlfn.IFNA(INDEX(buff!$O:$O,MATCH(D323,buff!$A:$A,0)),"")</f>
        <v/>
      </c>
      <c r="P323" s="4" t="str">
        <f>_xlfn.IFNA(INDEX(buff!$O:$O,MATCH(E323,buff!$A:$A,0)),"")</f>
        <v/>
      </c>
      <c r="Q323" s="22"/>
      <c r="R323" s="22"/>
      <c r="S323" s="22"/>
      <c r="T323" s="22"/>
    </row>
    <row r="324" spans="1:20" x14ac:dyDescent="0.15">
      <c r="A324" s="4" t="s">
        <v>461</v>
      </c>
      <c r="B324" s="22">
        <v>13990063</v>
      </c>
      <c r="C324" s="22"/>
      <c r="D324" s="22"/>
      <c r="E324" s="22"/>
      <c r="F324" s="22"/>
      <c r="G324" s="4" t="str">
        <f>"对男性英雄造成的伤害提高"&amp;'skill.talent(结算)'!R345/100&amp;"%"</f>
        <v>对男性英雄造成的伤害提高15%</v>
      </c>
      <c r="H324" s="4" t="str">
        <f>_xlfn.IFNA(INDEX(buff!$C:$C,MATCH(描述!B324,buff!$A:$A,0)),"")</f>
        <v>英气之对男性伤害提升伤害加成</v>
      </c>
      <c r="I324" s="4" t="str">
        <f>_xlfn.IFNA(INDEX(buff!$C:$C,MATCH(描述!C324,buff!$A:$A,0)),"")</f>
        <v/>
      </c>
      <c r="J324" s="4" t="str">
        <f>_xlfn.IFNA(INDEX(buff!$C:$C,MATCH(描述!D324,buff!$A:$A,0)),"")</f>
        <v/>
      </c>
      <c r="K324" s="4" t="str">
        <f>_xlfn.IFNA(INDEX(buff!$C:$C,MATCH(描述!E324,buff!$A:$A,0)),"")</f>
        <v/>
      </c>
      <c r="L324" s="4" t="str">
        <f>_xlfn.IFNA(INDEX(buff!$C:$C,MATCH(描述!F324,buff!$A:$A,0)),"")</f>
        <v/>
      </c>
      <c r="M324" s="4">
        <f>_xlfn.IFNA(INDEX(buff!$O:$O,MATCH(B324,buff!$A:$A,0)),"")</f>
        <v>16990012</v>
      </c>
      <c r="N324" s="4" t="str">
        <f>_xlfn.IFNA(INDEX(buff!$O:$O,MATCH(C324,buff!$A:$A,0)),"")</f>
        <v/>
      </c>
      <c r="O324" s="4" t="str">
        <f>_xlfn.IFNA(INDEX(buff!$O:$O,MATCH(D324,buff!$A:$A,0)),"")</f>
        <v/>
      </c>
      <c r="P324" s="4" t="str">
        <f>_xlfn.IFNA(INDEX(buff!$O:$O,MATCH(E324,buff!$A:$A,0)),"")</f>
        <v/>
      </c>
      <c r="Q324" s="22"/>
      <c r="R324" s="22"/>
      <c r="S324" s="22"/>
      <c r="T324" s="22"/>
    </row>
    <row r="325" spans="1:20" x14ac:dyDescent="0.15">
      <c r="A325" s="4" t="s">
        <v>462</v>
      </c>
      <c r="B325" s="22">
        <v>13990064</v>
      </c>
      <c r="C325" s="22"/>
      <c r="D325" s="22"/>
      <c r="E325" s="22"/>
      <c r="F325" s="22"/>
      <c r="G325" s="4" t="str">
        <f>"自身当前生命百分比比敌方目标高时，对其造成的伤害提高"&amp;'skill.talent(结算)'!R346/100&amp;"%"</f>
        <v>自身当前生命百分比比敌方目标高时，对其造成的伤害提高2%</v>
      </c>
      <c r="H325" s="4" t="str">
        <f>_xlfn.IFNA(INDEX(buff!$C:$C,MATCH(描述!B325,buff!$A:$A,0)),"")</f>
        <v>压制之自身生命比对方高时提升伤害加成</v>
      </c>
      <c r="I325" s="4" t="str">
        <f>_xlfn.IFNA(INDEX(buff!$C:$C,MATCH(描述!C325,buff!$A:$A,0)),"")</f>
        <v/>
      </c>
      <c r="J325" s="4" t="str">
        <f>_xlfn.IFNA(INDEX(buff!$C:$C,MATCH(描述!D325,buff!$A:$A,0)),"")</f>
        <v/>
      </c>
      <c r="K325" s="4" t="str">
        <f>_xlfn.IFNA(INDEX(buff!$C:$C,MATCH(描述!E325,buff!$A:$A,0)),"")</f>
        <v/>
      </c>
      <c r="L325" s="4" t="str">
        <f>_xlfn.IFNA(INDEX(buff!$C:$C,MATCH(描述!F325,buff!$A:$A,0)),"")</f>
        <v/>
      </c>
      <c r="M325" s="4">
        <f>_xlfn.IFNA(INDEX(buff!$O:$O,MATCH(B325,buff!$A:$A,0)),"")</f>
        <v>16990013</v>
      </c>
      <c r="N325" s="4" t="str">
        <f>_xlfn.IFNA(INDEX(buff!$O:$O,MATCH(C325,buff!$A:$A,0)),"")</f>
        <v/>
      </c>
      <c r="O325" s="4" t="str">
        <f>_xlfn.IFNA(INDEX(buff!$O:$O,MATCH(D325,buff!$A:$A,0)),"")</f>
        <v/>
      </c>
      <c r="P325" s="4" t="str">
        <f>_xlfn.IFNA(INDEX(buff!$O:$O,MATCH(E325,buff!$A:$A,0)),"")</f>
        <v/>
      </c>
      <c r="Q325" s="22"/>
      <c r="R325" s="22"/>
      <c r="S325" s="22"/>
      <c r="T325" s="22"/>
    </row>
    <row r="326" spans="1:20" x14ac:dyDescent="0.15">
      <c r="A326" s="4" t="s">
        <v>463</v>
      </c>
      <c r="B326" s="22">
        <v>13990064</v>
      </c>
      <c r="C326" s="22"/>
      <c r="D326" s="22"/>
      <c r="E326" s="22"/>
      <c r="F326" s="22"/>
      <c r="G326" s="4" t="str">
        <f>"自身当前生命百分比比敌方目标高时，对其造成的伤害提高"&amp;'skill.talent(结算)'!R347/100&amp;"%"</f>
        <v>自身当前生命百分比比敌方目标高时，对其造成的伤害提高4%</v>
      </c>
      <c r="H326" s="4" t="str">
        <f>_xlfn.IFNA(INDEX(buff!$C:$C,MATCH(描述!B326,buff!$A:$A,0)),"")</f>
        <v>压制之自身生命比对方高时提升伤害加成</v>
      </c>
      <c r="I326" s="4" t="str">
        <f>_xlfn.IFNA(INDEX(buff!$C:$C,MATCH(描述!C326,buff!$A:$A,0)),"")</f>
        <v/>
      </c>
      <c r="J326" s="4" t="str">
        <f>_xlfn.IFNA(INDEX(buff!$C:$C,MATCH(描述!D326,buff!$A:$A,0)),"")</f>
        <v/>
      </c>
      <c r="K326" s="4" t="str">
        <f>_xlfn.IFNA(INDEX(buff!$C:$C,MATCH(描述!E326,buff!$A:$A,0)),"")</f>
        <v/>
      </c>
      <c r="L326" s="4" t="str">
        <f>_xlfn.IFNA(INDEX(buff!$C:$C,MATCH(描述!F326,buff!$A:$A,0)),"")</f>
        <v/>
      </c>
      <c r="M326" s="4">
        <f>_xlfn.IFNA(INDEX(buff!$O:$O,MATCH(B326,buff!$A:$A,0)),"")</f>
        <v>16990013</v>
      </c>
      <c r="N326" s="4" t="str">
        <f>_xlfn.IFNA(INDEX(buff!$O:$O,MATCH(C326,buff!$A:$A,0)),"")</f>
        <v/>
      </c>
      <c r="O326" s="4" t="str">
        <f>_xlfn.IFNA(INDEX(buff!$O:$O,MATCH(D326,buff!$A:$A,0)),"")</f>
        <v/>
      </c>
      <c r="P326" s="4" t="str">
        <f>_xlfn.IFNA(INDEX(buff!$O:$O,MATCH(E326,buff!$A:$A,0)),"")</f>
        <v/>
      </c>
      <c r="Q326" s="22"/>
      <c r="R326" s="22"/>
      <c r="S326" s="22"/>
      <c r="T326" s="22"/>
    </row>
    <row r="327" spans="1:20" x14ac:dyDescent="0.15">
      <c r="A327" s="4" t="s">
        <v>464</v>
      </c>
      <c r="B327" s="22">
        <v>13990064</v>
      </c>
      <c r="C327" s="22"/>
      <c r="D327" s="22"/>
      <c r="E327" s="22"/>
      <c r="F327" s="22"/>
      <c r="G327" s="4" t="str">
        <f>"自身当前生命百分比比敌方目标高时，对其造成的伤害提高"&amp;'skill.talent(结算)'!R348/100&amp;"%"</f>
        <v>自身当前生命百分比比敌方目标高时，对其造成的伤害提高6%</v>
      </c>
      <c r="H327" s="4" t="str">
        <f>_xlfn.IFNA(INDEX(buff!$C:$C,MATCH(描述!B327,buff!$A:$A,0)),"")</f>
        <v>压制之自身生命比对方高时提升伤害加成</v>
      </c>
      <c r="I327" s="4" t="str">
        <f>_xlfn.IFNA(INDEX(buff!$C:$C,MATCH(描述!C327,buff!$A:$A,0)),"")</f>
        <v/>
      </c>
      <c r="J327" s="4" t="str">
        <f>_xlfn.IFNA(INDEX(buff!$C:$C,MATCH(描述!D327,buff!$A:$A,0)),"")</f>
        <v/>
      </c>
      <c r="K327" s="4" t="str">
        <f>_xlfn.IFNA(INDEX(buff!$C:$C,MATCH(描述!E327,buff!$A:$A,0)),"")</f>
        <v/>
      </c>
      <c r="L327" s="4" t="str">
        <f>_xlfn.IFNA(INDEX(buff!$C:$C,MATCH(描述!F327,buff!$A:$A,0)),"")</f>
        <v/>
      </c>
      <c r="M327" s="4">
        <f>_xlfn.IFNA(INDEX(buff!$O:$O,MATCH(B327,buff!$A:$A,0)),"")</f>
        <v>16990013</v>
      </c>
      <c r="N327" s="4" t="str">
        <f>_xlfn.IFNA(INDEX(buff!$O:$O,MATCH(C327,buff!$A:$A,0)),"")</f>
        <v/>
      </c>
      <c r="O327" s="4" t="str">
        <f>_xlfn.IFNA(INDEX(buff!$O:$O,MATCH(D327,buff!$A:$A,0)),"")</f>
        <v/>
      </c>
      <c r="P327" s="4" t="str">
        <f>_xlfn.IFNA(INDEX(buff!$O:$O,MATCH(E327,buff!$A:$A,0)),"")</f>
        <v/>
      </c>
      <c r="Q327" s="22"/>
      <c r="R327" s="22"/>
      <c r="S327" s="22"/>
      <c r="T327" s="22"/>
    </row>
    <row r="328" spans="1:20" x14ac:dyDescent="0.15">
      <c r="A328" s="4" t="s">
        <v>465</v>
      </c>
      <c r="B328" s="22">
        <v>13990064</v>
      </c>
      <c r="C328" s="22"/>
      <c r="D328" s="22"/>
      <c r="E328" s="22"/>
      <c r="F328" s="22"/>
      <c r="G328" s="4" t="str">
        <f>"自身当前生命百分比比敌方目标高时，对其造成的伤害提高"&amp;'skill.talent(结算)'!R349/100&amp;"%"</f>
        <v>自身当前生命百分比比敌方目标高时，对其造成的伤害提高8%</v>
      </c>
      <c r="H328" s="4" t="str">
        <f>_xlfn.IFNA(INDEX(buff!$C:$C,MATCH(描述!B328,buff!$A:$A,0)),"")</f>
        <v>压制之自身生命比对方高时提升伤害加成</v>
      </c>
      <c r="I328" s="4" t="str">
        <f>_xlfn.IFNA(INDEX(buff!$C:$C,MATCH(描述!C328,buff!$A:$A,0)),"")</f>
        <v/>
      </c>
      <c r="J328" s="4" t="str">
        <f>_xlfn.IFNA(INDEX(buff!$C:$C,MATCH(描述!D328,buff!$A:$A,0)),"")</f>
        <v/>
      </c>
      <c r="K328" s="4" t="str">
        <f>_xlfn.IFNA(INDEX(buff!$C:$C,MATCH(描述!E328,buff!$A:$A,0)),"")</f>
        <v/>
      </c>
      <c r="L328" s="4" t="str">
        <f>_xlfn.IFNA(INDEX(buff!$C:$C,MATCH(描述!F328,buff!$A:$A,0)),"")</f>
        <v/>
      </c>
      <c r="M328" s="4">
        <f>_xlfn.IFNA(INDEX(buff!$O:$O,MATCH(B328,buff!$A:$A,0)),"")</f>
        <v>16990013</v>
      </c>
      <c r="N328" s="4" t="str">
        <f>_xlfn.IFNA(INDEX(buff!$O:$O,MATCH(C328,buff!$A:$A,0)),"")</f>
        <v/>
      </c>
      <c r="O328" s="4" t="str">
        <f>_xlfn.IFNA(INDEX(buff!$O:$O,MATCH(D328,buff!$A:$A,0)),"")</f>
        <v/>
      </c>
      <c r="P328" s="4" t="str">
        <f>_xlfn.IFNA(INDEX(buff!$O:$O,MATCH(E328,buff!$A:$A,0)),"")</f>
        <v/>
      </c>
      <c r="Q328" s="22"/>
      <c r="R328" s="22"/>
      <c r="S328" s="22"/>
      <c r="T328" s="22"/>
    </row>
    <row r="329" spans="1:20" x14ac:dyDescent="0.15">
      <c r="A329" s="4" t="s">
        <v>466</v>
      </c>
      <c r="B329" s="22">
        <v>13990064</v>
      </c>
      <c r="C329" s="22"/>
      <c r="D329" s="22"/>
      <c r="E329" s="22"/>
      <c r="F329" s="22"/>
      <c r="G329" s="4" t="str">
        <f>"自身当前生命百分比比敌方目标高时，对其造成的伤害提高"&amp;'skill.talent(结算)'!R350/100&amp;"%"</f>
        <v>自身当前生命百分比比敌方目标高时，对其造成的伤害提高10%</v>
      </c>
      <c r="H329" s="4" t="str">
        <f>_xlfn.IFNA(INDEX(buff!$C:$C,MATCH(描述!B329,buff!$A:$A,0)),"")</f>
        <v>压制之自身生命比对方高时提升伤害加成</v>
      </c>
      <c r="I329" s="4" t="str">
        <f>_xlfn.IFNA(INDEX(buff!$C:$C,MATCH(描述!C329,buff!$A:$A,0)),"")</f>
        <v/>
      </c>
      <c r="J329" s="4" t="str">
        <f>_xlfn.IFNA(INDEX(buff!$C:$C,MATCH(描述!D329,buff!$A:$A,0)),"")</f>
        <v/>
      </c>
      <c r="K329" s="4" t="str">
        <f>_xlfn.IFNA(INDEX(buff!$C:$C,MATCH(描述!E329,buff!$A:$A,0)),"")</f>
        <v/>
      </c>
      <c r="L329" s="4" t="str">
        <f>_xlfn.IFNA(INDEX(buff!$C:$C,MATCH(描述!F329,buff!$A:$A,0)),"")</f>
        <v/>
      </c>
      <c r="M329" s="4">
        <f>_xlfn.IFNA(INDEX(buff!$O:$O,MATCH(B329,buff!$A:$A,0)),"")</f>
        <v>16990013</v>
      </c>
      <c r="N329" s="4" t="str">
        <f>_xlfn.IFNA(INDEX(buff!$O:$O,MATCH(C329,buff!$A:$A,0)),"")</f>
        <v/>
      </c>
      <c r="O329" s="4" t="str">
        <f>_xlfn.IFNA(INDEX(buff!$O:$O,MATCH(D329,buff!$A:$A,0)),"")</f>
        <v/>
      </c>
      <c r="P329" s="4" t="str">
        <f>_xlfn.IFNA(INDEX(buff!$O:$O,MATCH(E329,buff!$A:$A,0)),"")</f>
        <v/>
      </c>
      <c r="Q329" s="22"/>
      <c r="R329" s="22"/>
      <c r="S329" s="22"/>
      <c r="T329" s="22"/>
    </row>
    <row r="330" spans="1:20" x14ac:dyDescent="0.15">
      <c r="A330" s="4" t="s">
        <v>467</v>
      </c>
      <c r="B330" s="22">
        <v>13990064</v>
      </c>
      <c r="C330" s="22"/>
      <c r="D330" s="22"/>
      <c r="E330" s="22"/>
      <c r="F330" s="22"/>
      <c r="G330" s="4" t="str">
        <f>"自身当前生命百分比比敌方目标高时，对其造成的伤害提高"&amp;'skill.talent(结算)'!R351/100&amp;"%"</f>
        <v>自身当前生命百分比比敌方目标高时，对其造成的伤害提高12%</v>
      </c>
      <c r="H330" s="4" t="str">
        <f>_xlfn.IFNA(INDEX(buff!$C:$C,MATCH(描述!B330,buff!$A:$A,0)),"")</f>
        <v>压制之自身生命比对方高时提升伤害加成</v>
      </c>
      <c r="I330" s="4" t="str">
        <f>_xlfn.IFNA(INDEX(buff!$C:$C,MATCH(描述!C330,buff!$A:$A,0)),"")</f>
        <v/>
      </c>
      <c r="J330" s="4" t="str">
        <f>_xlfn.IFNA(INDEX(buff!$C:$C,MATCH(描述!D330,buff!$A:$A,0)),"")</f>
        <v/>
      </c>
      <c r="K330" s="4" t="str">
        <f>_xlfn.IFNA(INDEX(buff!$C:$C,MATCH(描述!E330,buff!$A:$A,0)),"")</f>
        <v/>
      </c>
      <c r="L330" s="4" t="str">
        <f>_xlfn.IFNA(INDEX(buff!$C:$C,MATCH(描述!F330,buff!$A:$A,0)),"")</f>
        <v/>
      </c>
      <c r="M330" s="4">
        <f>_xlfn.IFNA(INDEX(buff!$O:$O,MATCH(B330,buff!$A:$A,0)),"")</f>
        <v>16990013</v>
      </c>
      <c r="N330" s="4" t="str">
        <f>_xlfn.IFNA(INDEX(buff!$O:$O,MATCH(C330,buff!$A:$A,0)),"")</f>
        <v/>
      </c>
      <c r="O330" s="4" t="str">
        <f>_xlfn.IFNA(INDEX(buff!$O:$O,MATCH(D330,buff!$A:$A,0)),"")</f>
        <v/>
      </c>
      <c r="P330" s="4" t="str">
        <f>_xlfn.IFNA(INDEX(buff!$O:$O,MATCH(E330,buff!$A:$A,0)),"")</f>
        <v/>
      </c>
      <c r="Q330" s="22"/>
      <c r="R330" s="22"/>
      <c r="S330" s="22"/>
      <c r="T330" s="22"/>
    </row>
    <row r="331" spans="1:20" x14ac:dyDescent="0.15">
      <c r="A331" s="4" t="s">
        <v>468</v>
      </c>
      <c r="B331" s="22">
        <v>13990064</v>
      </c>
      <c r="C331" s="22"/>
      <c r="D331" s="22"/>
      <c r="E331" s="22"/>
      <c r="F331" s="22"/>
      <c r="G331" s="4" t="str">
        <f>"自身当前生命百分比比敌方目标高时，对其造成的伤害提高"&amp;'skill.talent(结算)'!R352/100&amp;"%"</f>
        <v>自身当前生命百分比比敌方目标高时，对其造成的伤害提高14%</v>
      </c>
      <c r="H331" s="4" t="str">
        <f>_xlfn.IFNA(INDEX(buff!$C:$C,MATCH(描述!B331,buff!$A:$A,0)),"")</f>
        <v>压制之自身生命比对方高时提升伤害加成</v>
      </c>
      <c r="I331" s="4" t="str">
        <f>_xlfn.IFNA(INDEX(buff!$C:$C,MATCH(描述!C331,buff!$A:$A,0)),"")</f>
        <v/>
      </c>
      <c r="J331" s="4" t="str">
        <f>_xlfn.IFNA(INDEX(buff!$C:$C,MATCH(描述!D331,buff!$A:$A,0)),"")</f>
        <v/>
      </c>
      <c r="K331" s="4" t="str">
        <f>_xlfn.IFNA(INDEX(buff!$C:$C,MATCH(描述!E331,buff!$A:$A,0)),"")</f>
        <v/>
      </c>
      <c r="L331" s="4" t="str">
        <f>_xlfn.IFNA(INDEX(buff!$C:$C,MATCH(描述!F331,buff!$A:$A,0)),"")</f>
        <v/>
      </c>
      <c r="M331" s="4">
        <f>_xlfn.IFNA(INDEX(buff!$O:$O,MATCH(B331,buff!$A:$A,0)),"")</f>
        <v>16990013</v>
      </c>
      <c r="N331" s="4" t="str">
        <f>_xlfn.IFNA(INDEX(buff!$O:$O,MATCH(C331,buff!$A:$A,0)),"")</f>
        <v/>
      </c>
      <c r="O331" s="4" t="str">
        <f>_xlfn.IFNA(INDEX(buff!$O:$O,MATCH(D331,buff!$A:$A,0)),"")</f>
        <v/>
      </c>
      <c r="P331" s="4" t="str">
        <f>_xlfn.IFNA(INDEX(buff!$O:$O,MATCH(E331,buff!$A:$A,0)),"")</f>
        <v/>
      </c>
      <c r="Q331" s="22"/>
      <c r="R331" s="22"/>
      <c r="S331" s="22"/>
      <c r="T331" s="22"/>
    </row>
    <row r="332" spans="1:20" x14ac:dyDescent="0.15">
      <c r="A332" s="4" t="s">
        <v>469</v>
      </c>
      <c r="B332" s="22">
        <v>13990065</v>
      </c>
      <c r="C332" s="22"/>
      <c r="D332" s="22"/>
      <c r="E332" s="22"/>
      <c r="F332" s="22"/>
      <c r="G332" s="4" t="str">
        <f>"自身当前生命百分比比敌方目标高时，受到来自其的伤害降低"&amp;'skill.talent(结算)'!R353/100&amp;"%"</f>
        <v>自身当前生命百分比比敌方目标高时，受到来自其的伤害降低2%</v>
      </c>
      <c r="H332" s="4" t="str">
        <f>_xlfn.IFNA(INDEX(buff!$C:$C,MATCH(描述!B332,buff!$A:$A,0)),"")</f>
        <v>金汤之自身生命比对方高时提升伤害减免</v>
      </c>
      <c r="I332" s="4" t="str">
        <f>_xlfn.IFNA(INDEX(buff!$C:$C,MATCH(描述!C332,buff!$A:$A,0)),"")</f>
        <v/>
      </c>
      <c r="J332" s="4" t="str">
        <f>_xlfn.IFNA(INDEX(buff!$C:$C,MATCH(描述!D332,buff!$A:$A,0)),"")</f>
        <v/>
      </c>
      <c r="K332" s="4" t="str">
        <f>_xlfn.IFNA(INDEX(buff!$C:$C,MATCH(描述!E332,buff!$A:$A,0)),"")</f>
        <v/>
      </c>
      <c r="L332" s="4" t="str">
        <f>_xlfn.IFNA(INDEX(buff!$C:$C,MATCH(描述!F332,buff!$A:$A,0)),"")</f>
        <v/>
      </c>
      <c r="M332" s="4">
        <f>_xlfn.IFNA(INDEX(buff!$O:$O,MATCH(B332,buff!$A:$A,0)),"")</f>
        <v>16990014</v>
      </c>
      <c r="N332" s="4" t="str">
        <f>_xlfn.IFNA(INDEX(buff!$O:$O,MATCH(C332,buff!$A:$A,0)),"")</f>
        <v/>
      </c>
      <c r="O332" s="4" t="str">
        <f>_xlfn.IFNA(INDEX(buff!$O:$O,MATCH(D332,buff!$A:$A,0)),"")</f>
        <v/>
      </c>
      <c r="P332" s="4" t="str">
        <f>_xlfn.IFNA(INDEX(buff!$O:$O,MATCH(E332,buff!$A:$A,0)),"")</f>
        <v/>
      </c>
      <c r="Q332" s="22"/>
      <c r="R332" s="22"/>
      <c r="S332" s="22"/>
      <c r="T332" s="22"/>
    </row>
    <row r="333" spans="1:20" x14ac:dyDescent="0.15">
      <c r="A333" s="4" t="s">
        <v>470</v>
      </c>
      <c r="B333" s="22">
        <v>13990065</v>
      </c>
      <c r="C333" s="22"/>
      <c r="D333" s="22"/>
      <c r="E333" s="22"/>
      <c r="F333" s="22"/>
      <c r="G333" s="4" t="str">
        <f>"自身当前生命百分比比敌方目标高时，受到来自其的伤害降低"&amp;'skill.talent(结算)'!R354/100&amp;"%"</f>
        <v>自身当前生命百分比比敌方目标高时，受到来自其的伤害降低4%</v>
      </c>
      <c r="H333" s="4" t="str">
        <f>_xlfn.IFNA(INDEX(buff!$C:$C,MATCH(描述!B333,buff!$A:$A,0)),"")</f>
        <v>金汤之自身生命比对方高时提升伤害减免</v>
      </c>
      <c r="I333" s="4" t="str">
        <f>_xlfn.IFNA(INDEX(buff!$C:$C,MATCH(描述!C333,buff!$A:$A,0)),"")</f>
        <v/>
      </c>
      <c r="J333" s="4" t="str">
        <f>_xlfn.IFNA(INDEX(buff!$C:$C,MATCH(描述!D333,buff!$A:$A,0)),"")</f>
        <v/>
      </c>
      <c r="K333" s="4" t="str">
        <f>_xlfn.IFNA(INDEX(buff!$C:$C,MATCH(描述!E333,buff!$A:$A,0)),"")</f>
        <v/>
      </c>
      <c r="L333" s="4" t="str">
        <f>_xlfn.IFNA(INDEX(buff!$C:$C,MATCH(描述!F333,buff!$A:$A,0)),"")</f>
        <v/>
      </c>
      <c r="M333" s="4">
        <f>_xlfn.IFNA(INDEX(buff!$O:$O,MATCH(B333,buff!$A:$A,0)),"")</f>
        <v>16990014</v>
      </c>
      <c r="N333" s="4" t="str">
        <f>_xlfn.IFNA(INDEX(buff!$O:$O,MATCH(C333,buff!$A:$A,0)),"")</f>
        <v/>
      </c>
      <c r="O333" s="4" t="str">
        <f>_xlfn.IFNA(INDEX(buff!$O:$O,MATCH(D333,buff!$A:$A,0)),"")</f>
        <v/>
      </c>
      <c r="P333" s="4" t="str">
        <f>_xlfn.IFNA(INDEX(buff!$O:$O,MATCH(E333,buff!$A:$A,0)),"")</f>
        <v/>
      </c>
      <c r="Q333" s="22"/>
      <c r="R333" s="22"/>
      <c r="S333" s="22"/>
      <c r="T333" s="22"/>
    </row>
    <row r="334" spans="1:20" x14ac:dyDescent="0.15">
      <c r="A334" s="4" t="s">
        <v>471</v>
      </c>
      <c r="B334" s="22">
        <v>13990065</v>
      </c>
      <c r="C334" s="22"/>
      <c r="D334" s="22"/>
      <c r="E334" s="22"/>
      <c r="F334" s="22"/>
      <c r="G334" s="4" t="str">
        <f>"自身当前生命百分比比敌方目标高时，受到来自其的伤害降低"&amp;'skill.talent(结算)'!R355/100&amp;"%"</f>
        <v>自身当前生命百分比比敌方目标高时，受到来自其的伤害降低6%</v>
      </c>
      <c r="H334" s="4" t="str">
        <f>_xlfn.IFNA(INDEX(buff!$C:$C,MATCH(描述!B334,buff!$A:$A,0)),"")</f>
        <v>金汤之自身生命比对方高时提升伤害减免</v>
      </c>
      <c r="I334" s="4" t="str">
        <f>_xlfn.IFNA(INDEX(buff!$C:$C,MATCH(描述!C334,buff!$A:$A,0)),"")</f>
        <v/>
      </c>
      <c r="J334" s="4" t="str">
        <f>_xlfn.IFNA(INDEX(buff!$C:$C,MATCH(描述!D334,buff!$A:$A,0)),"")</f>
        <v/>
      </c>
      <c r="K334" s="4" t="str">
        <f>_xlfn.IFNA(INDEX(buff!$C:$C,MATCH(描述!E334,buff!$A:$A,0)),"")</f>
        <v/>
      </c>
      <c r="L334" s="4" t="str">
        <f>_xlfn.IFNA(INDEX(buff!$C:$C,MATCH(描述!F334,buff!$A:$A,0)),"")</f>
        <v/>
      </c>
      <c r="M334" s="4">
        <f>_xlfn.IFNA(INDEX(buff!$O:$O,MATCH(B334,buff!$A:$A,0)),"")</f>
        <v>16990014</v>
      </c>
      <c r="N334" s="4" t="str">
        <f>_xlfn.IFNA(INDEX(buff!$O:$O,MATCH(C334,buff!$A:$A,0)),"")</f>
        <v/>
      </c>
      <c r="O334" s="4" t="str">
        <f>_xlfn.IFNA(INDEX(buff!$O:$O,MATCH(D334,buff!$A:$A,0)),"")</f>
        <v/>
      </c>
      <c r="P334" s="4" t="str">
        <f>_xlfn.IFNA(INDEX(buff!$O:$O,MATCH(E334,buff!$A:$A,0)),"")</f>
        <v/>
      </c>
      <c r="Q334" s="22"/>
      <c r="R334" s="22"/>
      <c r="S334" s="22"/>
      <c r="T334" s="22"/>
    </row>
    <row r="335" spans="1:20" x14ac:dyDescent="0.15">
      <c r="A335" s="4" t="s">
        <v>472</v>
      </c>
      <c r="B335" s="22">
        <v>13990065</v>
      </c>
      <c r="C335" s="22"/>
      <c r="D335" s="22"/>
      <c r="E335" s="22"/>
      <c r="F335" s="22"/>
      <c r="G335" s="4" t="str">
        <f>"自身当前生命百分比比敌方目标高时，受到来自其的伤害降低"&amp;'skill.talent(结算)'!R356/100&amp;"%"</f>
        <v>自身当前生命百分比比敌方目标高时，受到来自其的伤害降低8%</v>
      </c>
      <c r="H335" s="4" t="str">
        <f>_xlfn.IFNA(INDEX(buff!$C:$C,MATCH(描述!B335,buff!$A:$A,0)),"")</f>
        <v>金汤之自身生命比对方高时提升伤害减免</v>
      </c>
      <c r="I335" s="4" t="str">
        <f>_xlfn.IFNA(INDEX(buff!$C:$C,MATCH(描述!C335,buff!$A:$A,0)),"")</f>
        <v/>
      </c>
      <c r="J335" s="4" t="str">
        <f>_xlfn.IFNA(INDEX(buff!$C:$C,MATCH(描述!D335,buff!$A:$A,0)),"")</f>
        <v/>
      </c>
      <c r="K335" s="4" t="str">
        <f>_xlfn.IFNA(INDEX(buff!$C:$C,MATCH(描述!E335,buff!$A:$A,0)),"")</f>
        <v/>
      </c>
      <c r="L335" s="4" t="str">
        <f>_xlfn.IFNA(INDEX(buff!$C:$C,MATCH(描述!F335,buff!$A:$A,0)),"")</f>
        <v/>
      </c>
      <c r="M335" s="4">
        <f>_xlfn.IFNA(INDEX(buff!$O:$O,MATCH(B335,buff!$A:$A,0)),"")</f>
        <v>16990014</v>
      </c>
      <c r="N335" s="4" t="str">
        <f>_xlfn.IFNA(INDEX(buff!$O:$O,MATCH(C335,buff!$A:$A,0)),"")</f>
        <v/>
      </c>
      <c r="O335" s="4" t="str">
        <f>_xlfn.IFNA(INDEX(buff!$O:$O,MATCH(D335,buff!$A:$A,0)),"")</f>
        <v/>
      </c>
      <c r="P335" s="4" t="str">
        <f>_xlfn.IFNA(INDEX(buff!$O:$O,MATCH(E335,buff!$A:$A,0)),"")</f>
        <v/>
      </c>
      <c r="Q335" s="22"/>
      <c r="R335" s="22"/>
      <c r="S335" s="22"/>
      <c r="T335" s="22"/>
    </row>
    <row r="336" spans="1:20" x14ac:dyDescent="0.15">
      <c r="A336" s="4" t="s">
        <v>473</v>
      </c>
      <c r="B336" s="22">
        <v>13990065</v>
      </c>
      <c r="C336" s="22"/>
      <c r="D336" s="22"/>
      <c r="E336" s="22"/>
      <c r="F336" s="22"/>
      <c r="G336" s="4" t="str">
        <f>"自身当前生命百分比比敌方目标高时，受到来自其的伤害降低"&amp;'skill.talent(结算)'!R357/100&amp;"%"</f>
        <v>自身当前生命百分比比敌方目标高时，受到来自其的伤害降低10%</v>
      </c>
      <c r="H336" s="4" t="str">
        <f>_xlfn.IFNA(INDEX(buff!$C:$C,MATCH(描述!B336,buff!$A:$A,0)),"")</f>
        <v>金汤之自身生命比对方高时提升伤害减免</v>
      </c>
      <c r="I336" s="4" t="str">
        <f>_xlfn.IFNA(INDEX(buff!$C:$C,MATCH(描述!C336,buff!$A:$A,0)),"")</f>
        <v/>
      </c>
      <c r="J336" s="4" t="str">
        <f>_xlfn.IFNA(INDEX(buff!$C:$C,MATCH(描述!D336,buff!$A:$A,0)),"")</f>
        <v/>
      </c>
      <c r="K336" s="4" t="str">
        <f>_xlfn.IFNA(INDEX(buff!$C:$C,MATCH(描述!E336,buff!$A:$A,0)),"")</f>
        <v/>
      </c>
      <c r="L336" s="4" t="str">
        <f>_xlfn.IFNA(INDEX(buff!$C:$C,MATCH(描述!F336,buff!$A:$A,0)),"")</f>
        <v/>
      </c>
      <c r="M336" s="4">
        <f>_xlfn.IFNA(INDEX(buff!$O:$O,MATCH(B336,buff!$A:$A,0)),"")</f>
        <v>16990014</v>
      </c>
      <c r="N336" s="4" t="str">
        <f>_xlfn.IFNA(INDEX(buff!$O:$O,MATCH(C336,buff!$A:$A,0)),"")</f>
        <v/>
      </c>
      <c r="O336" s="4" t="str">
        <f>_xlfn.IFNA(INDEX(buff!$O:$O,MATCH(D336,buff!$A:$A,0)),"")</f>
        <v/>
      </c>
      <c r="P336" s="4" t="str">
        <f>_xlfn.IFNA(INDEX(buff!$O:$O,MATCH(E336,buff!$A:$A,0)),"")</f>
        <v/>
      </c>
      <c r="Q336" s="22"/>
      <c r="R336" s="22"/>
      <c r="S336" s="22"/>
      <c r="T336" s="22"/>
    </row>
    <row r="337" spans="1:20" x14ac:dyDescent="0.15">
      <c r="A337" s="4" t="s">
        <v>474</v>
      </c>
      <c r="B337" s="22">
        <v>13990065</v>
      </c>
      <c r="C337" s="22"/>
      <c r="D337" s="22"/>
      <c r="E337" s="22"/>
      <c r="F337" s="22"/>
      <c r="G337" s="4" t="str">
        <f>"自身当前生命百分比比敌方目标高时，受到来自其的伤害降低"&amp;'skill.talent(结算)'!R358/100&amp;"%"</f>
        <v>自身当前生命百分比比敌方目标高时，受到来自其的伤害降低12%</v>
      </c>
      <c r="H337" s="4" t="str">
        <f>_xlfn.IFNA(INDEX(buff!$C:$C,MATCH(描述!B337,buff!$A:$A,0)),"")</f>
        <v>金汤之自身生命比对方高时提升伤害减免</v>
      </c>
      <c r="I337" s="4" t="str">
        <f>_xlfn.IFNA(INDEX(buff!$C:$C,MATCH(描述!C337,buff!$A:$A,0)),"")</f>
        <v/>
      </c>
      <c r="J337" s="4" t="str">
        <f>_xlfn.IFNA(INDEX(buff!$C:$C,MATCH(描述!D337,buff!$A:$A,0)),"")</f>
        <v/>
      </c>
      <c r="K337" s="4" t="str">
        <f>_xlfn.IFNA(INDEX(buff!$C:$C,MATCH(描述!E337,buff!$A:$A,0)),"")</f>
        <v/>
      </c>
      <c r="L337" s="4" t="str">
        <f>_xlfn.IFNA(INDEX(buff!$C:$C,MATCH(描述!F337,buff!$A:$A,0)),"")</f>
        <v/>
      </c>
      <c r="M337" s="4">
        <f>_xlfn.IFNA(INDEX(buff!$O:$O,MATCH(B337,buff!$A:$A,0)),"")</f>
        <v>16990014</v>
      </c>
      <c r="N337" s="4" t="str">
        <f>_xlfn.IFNA(INDEX(buff!$O:$O,MATCH(C337,buff!$A:$A,0)),"")</f>
        <v/>
      </c>
      <c r="O337" s="4" t="str">
        <f>_xlfn.IFNA(INDEX(buff!$O:$O,MATCH(D337,buff!$A:$A,0)),"")</f>
        <v/>
      </c>
      <c r="P337" s="4" t="str">
        <f>_xlfn.IFNA(INDEX(buff!$O:$O,MATCH(E337,buff!$A:$A,0)),"")</f>
        <v/>
      </c>
      <c r="Q337" s="22"/>
      <c r="R337" s="22"/>
      <c r="S337" s="22"/>
      <c r="T337" s="22"/>
    </row>
    <row r="338" spans="1:20" x14ac:dyDescent="0.15">
      <c r="A338" s="4" t="s">
        <v>475</v>
      </c>
      <c r="B338" s="22">
        <v>13990065</v>
      </c>
      <c r="C338" s="22"/>
      <c r="D338" s="22"/>
      <c r="E338" s="22"/>
      <c r="F338" s="22"/>
      <c r="G338" s="4" t="str">
        <f>"自身当前生命百分比比敌方目标高时，受到来自其的伤害降低"&amp;'skill.talent(结算)'!R359/100&amp;"%"</f>
        <v>自身当前生命百分比比敌方目标高时，受到来自其的伤害降低14%</v>
      </c>
      <c r="H338" s="4" t="str">
        <f>_xlfn.IFNA(INDEX(buff!$C:$C,MATCH(描述!B338,buff!$A:$A,0)),"")</f>
        <v>金汤之自身生命比对方高时提升伤害减免</v>
      </c>
      <c r="I338" s="4" t="str">
        <f>_xlfn.IFNA(INDEX(buff!$C:$C,MATCH(描述!C338,buff!$A:$A,0)),"")</f>
        <v/>
      </c>
      <c r="J338" s="4" t="str">
        <f>_xlfn.IFNA(INDEX(buff!$C:$C,MATCH(描述!D338,buff!$A:$A,0)),"")</f>
        <v/>
      </c>
      <c r="K338" s="4" t="str">
        <f>_xlfn.IFNA(INDEX(buff!$C:$C,MATCH(描述!E338,buff!$A:$A,0)),"")</f>
        <v/>
      </c>
      <c r="L338" s="4" t="str">
        <f>_xlfn.IFNA(INDEX(buff!$C:$C,MATCH(描述!F338,buff!$A:$A,0)),"")</f>
        <v/>
      </c>
      <c r="M338" s="4">
        <f>_xlfn.IFNA(INDEX(buff!$O:$O,MATCH(B338,buff!$A:$A,0)),"")</f>
        <v>16990014</v>
      </c>
      <c r="N338" s="4" t="str">
        <f>_xlfn.IFNA(INDEX(buff!$O:$O,MATCH(C338,buff!$A:$A,0)),"")</f>
        <v/>
      </c>
      <c r="O338" s="4" t="str">
        <f>_xlfn.IFNA(INDEX(buff!$O:$O,MATCH(D338,buff!$A:$A,0)),"")</f>
        <v/>
      </c>
      <c r="P338" s="4" t="str">
        <f>_xlfn.IFNA(INDEX(buff!$O:$O,MATCH(E338,buff!$A:$A,0)),"")</f>
        <v/>
      </c>
      <c r="Q338" s="22"/>
      <c r="R338" s="22"/>
      <c r="S338" s="22"/>
      <c r="T338" s="22"/>
    </row>
    <row r="339" spans="1:20" x14ac:dyDescent="0.15">
      <c r="A339" s="4" t="s">
        <v>476</v>
      </c>
      <c r="B339" s="22">
        <v>13990066</v>
      </c>
      <c r="C339" s="22"/>
      <c r="D339" s="22"/>
      <c r="E339" s="22"/>
      <c r="F339" s="22"/>
      <c r="G339" s="4" t="str">
        <f>"自身当前生命百分比比敌方目标低时，对其造成的伤害提高"&amp;'skill.talent(结算)'!R360/100&amp;"%"</f>
        <v>自身当前生命百分比比敌方目标低时，对其造成的伤害提高2%</v>
      </c>
      <c r="H339" s="4" t="str">
        <f>_xlfn.IFNA(INDEX(buff!$C:$C,MATCH(描述!B339,buff!$A:$A,0)),"")</f>
        <v>战意之自身生命比对方低时提升伤害加成</v>
      </c>
      <c r="I339" s="4" t="str">
        <f>_xlfn.IFNA(INDEX(buff!$C:$C,MATCH(描述!C339,buff!$A:$A,0)),"")</f>
        <v/>
      </c>
      <c r="J339" s="4" t="str">
        <f>_xlfn.IFNA(INDEX(buff!$C:$C,MATCH(描述!D339,buff!$A:$A,0)),"")</f>
        <v/>
      </c>
      <c r="K339" s="4" t="str">
        <f>_xlfn.IFNA(INDEX(buff!$C:$C,MATCH(描述!E339,buff!$A:$A,0)),"")</f>
        <v/>
      </c>
      <c r="L339" s="4" t="str">
        <f>_xlfn.IFNA(INDEX(buff!$C:$C,MATCH(描述!F339,buff!$A:$A,0)),"")</f>
        <v/>
      </c>
      <c r="M339" s="4">
        <f>_xlfn.IFNA(INDEX(buff!$O:$O,MATCH(B339,buff!$A:$A,0)),"")</f>
        <v>16990015</v>
      </c>
      <c r="N339" s="4" t="str">
        <f>_xlfn.IFNA(INDEX(buff!$O:$O,MATCH(C339,buff!$A:$A,0)),"")</f>
        <v/>
      </c>
      <c r="O339" s="4" t="str">
        <f>_xlfn.IFNA(INDEX(buff!$O:$O,MATCH(D339,buff!$A:$A,0)),"")</f>
        <v/>
      </c>
      <c r="P339" s="4" t="str">
        <f>_xlfn.IFNA(INDEX(buff!$O:$O,MATCH(E339,buff!$A:$A,0)),"")</f>
        <v/>
      </c>
      <c r="Q339" s="22"/>
      <c r="R339" s="22"/>
      <c r="S339" s="22"/>
      <c r="T339" s="22"/>
    </row>
    <row r="340" spans="1:20" x14ac:dyDescent="0.15">
      <c r="A340" s="4" t="s">
        <v>477</v>
      </c>
      <c r="B340" s="22">
        <v>13990066</v>
      </c>
      <c r="C340" s="22"/>
      <c r="D340" s="22"/>
      <c r="E340" s="22"/>
      <c r="F340" s="22"/>
      <c r="G340" s="4" t="str">
        <f>"自身当前生命百分比比敌方目标低时，对其造成的伤害提高"&amp;'skill.talent(结算)'!R361/100&amp;"%"</f>
        <v>自身当前生命百分比比敌方目标低时，对其造成的伤害提高4%</v>
      </c>
      <c r="H340" s="4" t="str">
        <f>_xlfn.IFNA(INDEX(buff!$C:$C,MATCH(描述!B340,buff!$A:$A,0)),"")</f>
        <v>战意之自身生命比对方低时提升伤害加成</v>
      </c>
      <c r="I340" s="4" t="str">
        <f>_xlfn.IFNA(INDEX(buff!$C:$C,MATCH(描述!C340,buff!$A:$A,0)),"")</f>
        <v/>
      </c>
      <c r="J340" s="4" t="str">
        <f>_xlfn.IFNA(INDEX(buff!$C:$C,MATCH(描述!D340,buff!$A:$A,0)),"")</f>
        <v/>
      </c>
      <c r="K340" s="4" t="str">
        <f>_xlfn.IFNA(INDEX(buff!$C:$C,MATCH(描述!E340,buff!$A:$A,0)),"")</f>
        <v/>
      </c>
      <c r="L340" s="4" t="str">
        <f>_xlfn.IFNA(INDEX(buff!$C:$C,MATCH(描述!F340,buff!$A:$A,0)),"")</f>
        <v/>
      </c>
      <c r="M340" s="4">
        <f>_xlfn.IFNA(INDEX(buff!$O:$O,MATCH(B340,buff!$A:$A,0)),"")</f>
        <v>16990015</v>
      </c>
      <c r="N340" s="4" t="str">
        <f>_xlfn.IFNA(INDEX(buff!$O:$O,MATCH(C340,buff!$A:$A,0)),"")</f>
        <v/>
      </c>
      <c r="O340" s="4" t="str">
        <f>_xlfn.IFNA(INDEX(buff!$O:$O,MATCH(D340,buff!$A:$A,0)),"")</f>
        <v/>
      </c>
      <c r="P340" s="4" t="str">
        <f>_xlfn.IFNA(INDEX(buff!$O:$O,MATCH(E340,buff!$A:$A,0)),"")</f>
        <v/>
      </c>
      <c r="Q340" s="22"/>
      <c r="R340" s="22"/>
      <c r="S340" s="22"/>
      <c r="T340" s="22"/>
    </row>
    <row r="341" spans="1:20" x14ac:dyDescent="0.15">
      <c r="A341" s="4" t="s">
        <v>478</v>
      </c>
      <c r="B341" s="22">
        <v>13990066</v>
      </c>
      <c r="C341" s="22"/>
      <c r="D341" s="22"/>
      <c r="E341" s="22"/>
      <c r="F341" s="22"/>
      <c r="G341" s="4" t="str">
        <f>"自身当前生命百分比比敌方目标低时，对其造成的伤害提高"&amp;'skill.talent(结算)'!R362/100&amp;"%"</f>
        <v>自身当前生命百分比比敌方目标低时，对其造成的伤害提高6%</v>
      </c>
      <c r="H341" s="4" t="str">
        <f>_xlfn.IFNA(INDEX(buff!$C:$C,MATCH(描述!B341,buff!$A:$A,0)),"")</f>
        <v>战意之自身生命比对方低时提升伤害加成</v>
      </c>
      <c r="I341" s="4" t="str">
        <f>_xlfn.IFNA(INDEX(buff!$C:$C,MATCH(描述!C341,buff!$A:$A,0)),"")</f>
        <v/>
      </c>
      <c r="J341" s="4" t="str">
        <f>_xlfn.IFNA(INDEX(buff!$C:$C,MATCH(描述!D341,buff!$A:$A,0)),"")</f>
        <v/>
      </c>
      <c r="K341" s="4" t="str">
        <f>_xlfn.IFNA(INDEX(buff!$C:$C,MATCH(描述!E341,buff!$A:$A,0)),"")</f>
        <v/>
      </c>
      <c r="L341" s="4" t="str">
        <f>_xlfn.IFNA(INDEX(buff!$C:$C,MATCH(描述!F341,buff!$A:$A,0)),"")</f>
        <v/>
      </c>
      <c r="M341" s="4">
        <f>_xlfn.IFNA(INDEX(buff!$O:$O,MATCH(B341,buff!$A:$A,0)),"")</f>
        <v>16990015</v>
      </c>
      <c r="N341" s="4" t="str">
        <f>_xlfn.IFNA(INDEX(buff!$O:$O,MATCH(C341,buff!$A:$A,0)),"")</f>
        <v/>
      </c>
      <c r="O341" s="4" t="str">
        <f>_xlfn.IFNA(INDEX(buff!$O:$O,MATCH(D341,buff!$A:$A,0)),"")</f>
        <v/>
      </c>
      <c r="P341" s="4" t="str">
        <f>_xlfn.IFNA(INDEX(buff!$O:$O,MATCH(E341,buff!$A:$A,0)),"")</f>
        <v/>
      </c>
      <c r="Q341" s="22"/>
      <c r="R341" s="22"/>
      <c r="S341" s="22"/>
      <c r="T341" s="22"/>
    </row>
    <row r="342" spans="1:20" x14ac:dyDescent="0.15">
      <c r="A342" s="4" t="s">
        <v>479</v>
      </c>
      <c r="B342" s="22">
        <v>13990066</v>
      </c>
      <c r="C342" s="22"/>
      <c r="D342" s="22"/>
      <c r="E342" s="22"/>
      <c r="F342" s="22"/>
      <c r="G342" s="4" t="str">
        <f>"自身当前生命百分比比敌方目标低时，对其造成的伤害提高"&amp;'skill.talent(结算)'!R363/100&amp;"%"</f>
        <v>自身当前生命百分比比敌方目标低时，对其造成的伤害提高8%</v>
      </c>
      <c r="H342" s="4" t="str">
        <f>_xlfn.IFNA(INDEX(buff!$C:$C,MATCH(描述!B342,buff!$A:$A,0)),"")</f>
        <v>战意之自身生命比对方低时提升伤害加成</v>
      </c>
      <c r="I342" s="4" t="str">
        <f>_xlfn.IFNA(INDEX(buff!$C:$C,MATCH(描述!C342,buff!$A:$A,0)),"")</f>
        <v/>
      </c>
      <c r="J342" s="4" t="str">
        <f>_xlfn.IFNA(INDEX(buff!$C:$C,MATCH(描述!D342,buff!$A:$A,0)),"")</f>
        <v/>
      </c>
      <c r="K342" s="4" t="str">
        <f>_xlfn.IFNA(INDEX(buff!$C:$C,MATCH(描述!E342,buff!$A:$A,0)),"")</f>
        <v/>
      </c>
      <c r="L342" s="4" t="str">
        <f>_xlfn.IFNA(INDEX(buff!$C:$C,MATCH(描述!F342,buff!$A:$A,0)),"")</f>
        <v/>
      </c>
      <c r="M342" s="4">
        <f>_xlfn.IFNA(INDEX(buff!$O:$O,MATCH(B342,buff!$A:$A,0)),"")</f>
        <v>16990015</v>
      </c>
      <c r="N342" s="4" t="str">
        <f>_xlfn.IFNA(INDEX(buff!$O:$O,MATCH(C342,buff!$A:$A,0)),"")</f>
        <v/>
      </c>
      <c r="O342" s="4" t="str">
        <f>_xlfn.IFNA(INDEX(buff!$O:$O,MATCH(D342,buff!$A:$A,0)),"")</f>
        <v/>
      </c>
      <c r="P342" s="4" t="str">
        <f>_xlfn.IFNA(INDEX(buff!$O:$O,MATCH(E342,buff!$A:$A,0)),"")</f>
        <v/>
      </c>
      <c r="Q342" s="22"/>
      <c r="R342" s="22"/>
      <c r="S342" s="22"/>
      <c r="T342" s="22"/>
    </row>
    <row r="343" spans="1:20" x14ac:dyDescent="0.15">
      <c r="A343" s="4" t="s">
        <v>480</v>
      </c>
      <c r="B343" s="22">
        <v>13990066</v>
      </c>
      <c r="C343" s="22"/>
      <c r="D343" s="22"/>
      <c r="E343" s="22"/>
      <c r="F343" s="22"/>
      <c r="G343" s="4" t="str">
        <f>"自身当前生命百分比比敌方目标低时，对其造成的伤害提高"&amp;'skill.talent(结算)'!R364/100&amp;"%"</f>
        <v>自身当前生命百分比比敌方目标低时，对其造成的伤害提高10%</v>
      </c>
      <c r="H343" s="4" t="str">
        <f>_xlfn.IFNA(INDEX(buff!$C:$C,MATCH(描述!B343,buff!$A:$A,0)),"")</f>
        <v>战意之自身生命比对方低时提升伤害加成</v>
      </c>
      <c r="I343" s="4" t="str">
        <f>_xlfn.IFNA(INDEX(buff!$C:$C,MATCH(描述!C343,buff!$A:$A,0)),"")</f>
        <v/>
      </c>
      <c r="J343" s="4" t="str">
        <f>_xlfn.IFNA(INDEX(buff!$C:$C,MATCH(描述!D343,buff!$A:$A,0)),"")</f>
        <v/>
      </c>
      <c r="K343" s="4" t="str">
        <f>_xlfn.IFNA(INDEX(buff!$C:$C,MATCH(描述!E343,buff!$A:$A,0)),"")</f>
        <v/>
      </c>
      <c r="L343" s="4" t="str">
        <f>_xlfn.IFNA(INDEX(buff!$C:$C,MATCH(描述!F343,buff!$A:$A,0)),"")</f>
        <v/>
      </c>
      <c r="M343" s="4">
        <f>_xlfn.IFNA(INDEX(buff!$O:$O,MATCH(B343,buff!$A:$A,0)),"")</f>
        <v>16990015</v>
      </c>
      <c r="N343" s="4" t="str">
        <f>_xlfn.IFNA(INDEX(buff!$O:$O,MATCH(C343,buff!$A:$A,0)),"")</f>
        <v/>
      </c>
      <c r="O343" s="4" t="str">
        <f>_xlfn.IFNA(INDEX(buff!$O:$O,MATCH(D343,buff!$A:$A,0)),"")</f>
        <v/>
      </c>
      <c r="P343" s="4" t="str">
        <f>_xlfn.IFNA(INDEX(buff!$O:$O,MATCH(E343,buff!$A:$A,0)),"")</f>
        <v/>
      </c>
      <c r="Q343" s="22"/>
      <c r="R343" s="22"/>
      <c r="S343" s="22"/>
      <c r="T343" s="22"/>
    </row>
    <row r="344" spans="1:20" x14ac:dyDescent="0.15">
      <c r="A344" s="4" t="s">
        <v>481</v>
      </c>
      <c r="B344" s="22">
        <v>13990066</v>
      </c>
      <c r="C344" s="22"/>
      <c r="D344" s="22"/>
      <c r="E344" s="22"/>
      <c r="F344" s="22"/>
      <c r="G344" s="4" t="str">
        <f>"自身当前生命百分比比敌方目标低时，对其造成的伤害提高"&amp;'skill.talent(结算)'!R365/100&amp;"%"</f>
        <v>自身当前生命百分比比敌方目标低时，对其造成的伤害提高12%</v>
      </c>
      <c r="H344" s="4" t="str">
        <f>_xlfn.IFNA(INDEX(buff!$C:$C,MATCH(描述!B344,buff!$A:$A,0)),"")</f>
        <v>战意之自身生命比对方低时提升伤害加成</v>
      </c>
      <c r="I344" s="4" t="str">
        <f>_xlfn.IFNA(INDEX(buff!$C:$C,MATCH(描述!C344,buff!$A:$A,0)),"")</f>
        <v/>
      </c>
      <c r="J344" s="4" t="str">
        <f>_xlfn.IFNA(INDEX(buff!$C:$C,MATCH(描述!D344,buff!$A:$A,0)),"")</f>
        <v/>
      </c>
      <c r="K344" s="4" t="str">
        <f>_xlfn.IFNA(INDEX(buff!$C:$C,MATCH(描述!E344,buff!$A:$A,0)),"")</f>
        <v/>
      </c>
      <c r="L344" s="4" t="str">
        <f>_xlfn.IFNA(INDEX(buff!$C:$C,MATCH(描述!F344,buff!$A:$A,0)),"")</f>
        <v/>
      </c>
      <c r="M344" s="4">
        <f>_xlfn.IFNA(INDEX(buff!$O:$O,MATCH(B344,buff!$A:$A,0)),"")</f>
        <v>16990015</v>
      </c>
      <c r="N344" s="4" t="str">
        <f>_xlfn.IFNA(INDEX(buff!$O:$O,MATCH(C344,buff!$A:$A,0)),"")</f>
        <v/>
      </c>
      <c r="O344" s="4" t="str">
        <f>_xlfn.IFNA(INDEX(buff!$O:$O,MATCH(D344,buff!$A:$A,0)),"")</f>
        <v/>
      </c>
      <c r="P344" s="4" t="str">
        <f>_xlfn.IFNA(INDEX(buff!$O:$O,MATCH(E344,buff!$A:$A,0)),"")</f>
        <v/>
      </c>
      <c r="Q344" s="22"/>
      <c r="R344" s="22"/>
      <c r="S344" s="22"/>
      <c r="T344" s="22"/>
    </row>
    <row r="345" spans="1:20" x14ac:dyDescent="0.15">
      <c r="A345" s="4" t="s">
        <v>482</v>
      </c>
      <c r="B345" s="22">
        <v>13990066</v>
      </c>
      <c r="C345" s="22"/>
      <c r="D345" s="22"/>
      <c r="E345" s="22"/>
      <c r="F345" s="22"/>
      <c r="G345" s="4" t="str">
        <f>"自身当前生命百分比比敌方目标低时，对其造成的伤害提高"&amp;'skill.talent(结算)'!R366/100&amp;"%"</f>
        <v>自身当前生命百分比比敌方目标低时，对其造成的伤害提高14%</v>
      </c>
      <c r="H345" s="4" t="str">
        <f>_xlfn.IFNA(INDEX(buff!$C:$C,MATCH(描述!B345,buff!$A:$A,0)),"")</f>
        <v>战意之自身生命比对方低时提升伤害加成</v>
      </c>
      <c r="I345" s="4" t="str">
        <f>_xlfn.IFNA(INDEX(buff!$C:$C,MATCH(描述!C345,buff!$A:$A,0)),"")</f>
        <v/>
      </c>
      <c r="J345" s="4" t="str">
        <f>_xlfn.IFNA(INDEX(buff!$C:$C,MATCH(描述!D345,buff!$A:$A,0)),"")</f>
        <v/>
      </c>
      <c r="K345" s="4" t="str">
        <f>_xlfn.IFNA(INDEX(buff!$C:$C,MATCH(描述!E345,buff!$A:$A,0)),"")</f>
        <v/>
      </c>
      <c r="L345" s="4" t="str">
        <f>_xlfn.IFNA(INDEX(buff!$C:$C,MATCH(描述!F345,buff!$A:$A,0)),"")</f>
        <v/>
      </c>
      <c r="M345" s="4">
        <f>_xlfn.IFNA(INDEX(buff!$O:$O,MATCH(B345,buff!$A:$A,0)),"")</f>
        <v>16990015</v>
      </c>
      <c r="N345" s="4" t="str">
        <f>_xlfn.IFNA(INDEX(buff!$O:$O,MATCH(C345,buff!$A:$A,0)),"")</f>
        <v/>
      </c>
      <c r="O345" s="4" t="str">
        <f>_xlfn.IFNA(INDEX(buff!$O:$O,MATCH(D345,buff!$A:$A,0)),"")</f>
        <v/>
      </c>
      <c r="P345" s="4" t="str">
        <f>_xlfn.IFNA(INDEX(buff!$O:$O,MATCH(E345,buff!$A:$A,0)),"")</f>
        <v/>
      </c>
      <c r="Q345" s="22"/>
      <c r="R345" s="22"/>
      <c r="S345" s="22"/>
      <c r="T345" s="22"/>
    </row>
    <row r="346" spans="1:20" x14ac:dyDescent="0.15">
      <c r="A346" s="4" t="s">
        <v>483</v>
      </c>
      <c r="B346" s="22">
        <v>13990067</v>
      </c>
      <c r="C346" s="22"/>
      <c r="D346" s="22"/>
      <c r="E346" s="22"/>
      <c r="F346" s="22"/>
      <c r="G346" s="4" t="str">
        <f>"自身当前生命百分比比敌方目标低时，受到来自其的伤害降低"&amp;'skill.talent(结算)'!R367/100&amp;"%"</f>
        <v>自身当前生命百分比比敌方目标低时，受到来自其的伤害降低2%</v>
      </c>
      <c r="H346" s="4" t="str">
        <f>_xlfn.IFNA(INDEX(buff!$C:$C,MATCH(描述!B346,buff!$A:$A,0)),"")</f>
        <v>警戒之自身生命比对方低时提升伤害减免</v>
      </c>
      <c r="I346" s="4" t="str">
        <f>_xlfn.IFNA(INDEX(buff!$C:$C,MATCH(描述!C346,buff!$A:$A,0)),"")</f>
        <v/>
      </c>
      <c r="J346" s="4" t="str">
        <f>_xlfn.IFNA(INDEX(buff!$C:$C,MATCH(描述!D346,buff!$A:$A,0)),"")</f>
        <v/>
      </c>
      <c r="K346" s="4" t="str">
        <f>_xlfn.IFNA(INDEX(buff!$C:$C,MATCH(描述!E346,buff!$A:$A,0)),"")</f>
        <v/>
      </c>
      <c r="L346" s="4" t="str">
        <f>_xlfn.IFNA(INDEX(buff!$C:$C,MATCH(描述!F346,buff!$A:$A,0)),"")</f>
        <v/>
      </c>
      <c r="M346" s="4">
        <f>_xlfn.IFNA(INDEX(buff!$O:$O,MATCH(B346,buff!$A:$A,0)),"")</f>
        <v>16990016</v>
      </c>
      <c r="N346" s="4" t="str">
        <f>_xlfn.IFNA(INDEX(buff!$O:$O,MATCH(C346,buff!$A:$A,0)),"")</f>
        <v/>
      </c>
      <c r="O346" s="4" t="str">
        <f>_xlfn.IFNA(INDEX(buff!$O:$O,MATCH(D346,buff!$A:$A,0)),"")</f>
        <v/>
      </c>
      <c r="P346" s="4" t="str">
        <f>_xlfn.IFNA(INDEX(buff!$O:$O,MATCH(E346,buff!$A:$A,0)),"")</f>
        <v/>
      </c>
      <c r="Q346" s="22"/>
      <c r="R346" s="22"/>
      <c r="S346" s="22"/>
      <c r="T346" s="22"/>
    </row>
    <row r="347" spans="1:20" x14ac:dyDescent="0.15">
      <c r="A347" s="4" t="s">
        <v>484</v>
      </c>
      <c r="B347" s="22">
        <v>13990067</v>
      </c>
      <c r="C347" s="22"/>
      <c r="D347" s="22"/>
      <c r="E347" s="22"/>
      <c r="F347" s="22"/>
      <c r="G347" s="4" t="str">
        <f>"自身当前生命百分比比敌方目标低时，受到来自其的伤害降低"&amp;'skill.talent(结算)'!R368/100&amp;"%"</f>
        <v>自身当前生命百分比比敌方目标低时，受到来自其的伤害降低4%</v>
      </c>
      <c r="H347" s="4" t="str">
        <f>_xlfn.IFNA(INDEX(buff!$C:$C,MATCH(描述!B347,buff!$A:$A,0)),"")</f>
        <v>警戒之自身生命比对方低时提升伤害减免</v>
      </c>
      <c r="I347" s="4" t="str">
        <f>_xlfn.IFNA(INDEX(buff!$C:$C,MATCH(描述!C347,buff!$A:$A,0)),"")</f>
        <v/>
      </c>
      <c r="J347" s="4" t="str">
        <f>_xlfn.IFNA(INDEX(buff!$C:$C,MATCH(描述!D347,buff!$A:$A,0)),"")</f>
        <v/>
      </c>
      <c r="K347" s="4" t="str">
        <f>_xlfn.IFNA(INDEX(buff!$C:$C,MATCH(描述!E347,buff!$A:$A,0)),"")</f>
        <v/>
      </c>
      <c r="L347" s="4" t="str">
        <f>_xlfn.IFNA(INDEX(buff!$C:$C,MATCH(描述!F347,buff!$A:$A,0)),"")</f>
        <v/>
      </c>
      <c r="M347" s="4">
        <f>_xlfn.IFNA(INDEX(buff!$O:$O,MATCH(B347,buff!$A:$A,0)),"")</f>
        <v>16990016</v>
      </c>
      <c r="N347" s="4" t="str">
        <f>_xlfn.IFNA(INDEX(buff!$O:$O,MATCH(C347,buff!$A:$A,0)),"")</f>
        <v/>
      </c>
      <c r="O347" s="4" t="str">
        <f>_xlfn.IFNA(INDEX(buff!$O:$O,MATCH(D347,buff!$A:$A,0)),"")</f>
        <v/>
      </c>
      <c r="P347" s="4" t="str">
        <f>_xlfn.IFNA(INDEX(buff!$O:$O,MATCH(E347,buff!$A:$A,0)),"")</f>
        <v/>
      </c>
      <c r="Q347" s="22"/>
      <c r="R347" s="22"/>
      <c r="S347" s="22"/>
      <c r="T347" s="22"/>
    </row>
    <row r="348" spans="1:20" x14ac:dyDescent="0.15">
      <c r="A348" s="4" t="s">
        <v>485</v>
      </c>
      <c r="B348" s="22">
        <v>13990067</v>
      </c>
      <c r="C348" s="22"/>
      <c r="D348" s="22"/>
      <c r="E348" s="22"/>
      <c r="F348" s="22"/>
      <c r="G348" s="4" t="str">
        <f>"自身当前生命百分比比敌方目标低时，受到来自其的伤害降低"&amp;'skill.talent(结算)'!R369/100&amp;"%"</f>
        <v>自身当前生命百分比比敌方目标低时，受到来自其的伤害降低6%</v>
      </c>
      <c r="H348" s="4" t="str">
        <f>_xlfn.IFNA(INDEX(buff!$C:$C,MATCH(描述!B348,buff!$A:$A,0)),"")</f>
        <v>警戒之自身生命比对方低时提升伤害减免</v>
      </c>
      <c r="I348" s="4" t="str">
        <f>_xlfn.IFNA(INDEX(buff!$C:$C,MATCH(描述!C348,buff!$A:$A,0)),"")</f>
        <v/>
      </c>
      <c r="J348" s="4" t="str">
        <f>_xlfn.IFNA(INDEX(buff!$C:$C,MATCH(描述!D348,buff!$A:$A,0)),"")</f>
        <v/>
      </c>
      <c r="K348" s="4" t="str">
        <f>_xlfn.IFNA(INDEX(buff!$C:$C,MATCH(描述!E348,buff!$A:$A,0)),"")</f>
        <v/>
      </c>
      <c r="L348" s="4" t="str">
        <f>_xlfn.IFNA(INDEX(buff!$C:$C,MATCH(描述!F348,buff!$A:$A,0)),"")</f>
        <v/>
      </c>
      <c r="M348" s="4">
        <f>_xlfn.IFNA(INDEX(buff!$O:$O,MATCH(B348,buff!$A:$A,0)),"")</f>
        <v>16990016</v>
      </c>
      <c r="N348" s="4" t="str">
        <f>_xlfn.IFNA(INDEX(buff!$O:$O,MATCH(C348,buff!$A:$A,0)),"")</f>
        <v/>
      </c>
      <c r="O348" s="4" t="str">
        <f>_xlfn.IFNA(INDEX(buff!$O:$O,MATCH(D348,buff!$A:$A,0)),"")</f>
        <v/>
      </c>
      <c r="P348" s="4" t="str">
        <f>_xlfn.IFNA(INDEX(buff!$O:$O,MATCH(E348,buff!$A:$A,0)),"")</f>
        <v/>
      </c>
      <c r="Q348" s="22"/>
      <c r="R348" s="22"/>
      <c r="S348" s="22"/>
      <c r="T348" s="22"/>
    </row>
    <row r="349" spans="1:20" x14ac:dyDescent="0.15">
      <c r="A349" s="4" t="s">
        <v>486</v>
      </c>
      <c r="B349" s="22">
        <v>13990067</v>
      </c>
      <c r="C349" s="22"/>
      <c r="D349" s="22"/>
      <c r="E349" s="22"/>
      <c r="F349" s="22"/>
      <c r="G349" s="4" t="str">
        <f>"自身当前生命百分比比敌方目标低时，受到来自其的伤害降低"&amp;'skill.talent(结算)'!R370/100&amp;"%"</f>
        <v>自身当前生命百分比比敌方目标低时，受到来自其的伤害降低8%</v>
      </c>
      <c r="H349" s="4" t="str">
        <f>_xlfn.IFNA(INDEX(buff!$C:$C,MATCH(描述!B349,buff!$A:$A,0)),"")</f>
        <v>警戒之自身生命比对方低时提升伤害减免</v>
      </c>
      <c r="I349" s="4" t="str">
        <f>_xlfn.IFNA(INDEX(buff!$C:$C,MATCH(描述!C349,buff!$A:$A,0)),"")</f>
        <v/>
      </c>
      <c r="J349" s="4" t="str">
        <f>_xlfn.IFNA(INDEX(buff!$C:$C,MATCH(描述!D349,buff!$A:$A,0)),"")</f>
        <v/>
      </c>
      <c r="K349" s="4" t="str">
        <f>_xlfn.IFNA(INDEX(buff!$C:$C,MATCH(描述!E349,buff!$A:$A,0)),"")</f>
        <v/>
      </c>
      <c r="L349" s="4" t="str">
        <f>_xlfn.IFNA(INDEX(buff!$C:$C,MATCH(描述!F349,buff!$A:$A,0)),"")</f>
        <v/>
      </c>
      <c r="M349" s="4">
        <f>_xlfn.IFNA(INDEX(buff!$O:$O,MATCH(B349,buff!$A:$A,0)),"")</f>
        <v>16990016</v>
      </c>
      <c r="N349" s="4" t="str">
        <f>_xlfn.IFNA(INDEX(buff!$O:$O,MATCH(C349,buff!$A:$A,0)),"")</f>
        <v/>
      </c>
      <c r="O349" s="4" t="str">
        <f>_xlfn.IFNA(INDEX(buff!$O:$O,MATCH(D349,buff!$A:$A,0)),"")</f>
        <v/>
      </c>
      <c r="P349" s="4" t="str">
        <f>_xlfn.IFNA(INDEX(buff!$O:$O,MATCH(E349,buff!$A:$A,0)),"")</f>
        <v/>
      </c>
      <c r="Q349" s="22"/>
      <c r="R349" s="22"/>
      <c r="S349" s="22"/>
      <c r="T349" s="22"/>
    </row>
    <row r="350" spans="1:20" x14ac:dyDescent="0.15">
      <c r="A350" s="4" t="s">
        <v>487</v>
      </c>
      <c r="B350" s="22">
        <v>13990067</v>
      </c>
      <c r="C350" s="22"/>
      <c r="D350" s="22"/>
      <c r="E350" s="22"/>
      <c r="F350" s="22"/>
      <c r="G350" s="4" t="str">
        <f>"自身当前生命百分比比敌方目标低时，受到来自其的伤害降低"&amp;'skill.talent(结算)'!R371/100&amp;"%"</f>
        <v>自身当前生命百分比比敌方目标低时，受到来自其的伤害降低10%</v>
      </c>
      <c r="H350" s="4" t="str">
        <f>_xlfn.IFNA(INDEX(buff!$C:$C,MATCH(描述!B350,buff!$A:$A,0)),"")</f>
        <v>警戒之自身生命比对方低时提升伤害减免</v>
      </c>
      <c r="I350" s="4" t="str">
        <f>_xlfn.IFNA(INDEX(buff!$C:$C,MATCH(描述!C350,buff!$A:$A,0)),"")</f>
        <v/>
      </c>
      <c r="J350" s="4" t="str">
        <f>_xlfn.IFNA(INDEX(buff!$C:$C,MATCH(描述!D350,buff!$A:$A,0)),"")</f>
        <v/>
      </c>
      <c r="K350" s="4" t="str">
        <f>_xlfn.IFNA(INDEX(buff!$C:$C,MATCH(描述!E350,buff!$A:$A,0)),"")</f>
        <v/>
      </c>
      <c r="L350" s="4" t="str">
        <f>_xlfn.IFNA(INDEX(buff!$C:$C,MATCH(描述!F350,buff!$A:$A,0)),"")</f>
        <v/>
      </c>
      <c r="M350" s="4">
        <f>_xlfn.IFNA(INDEX(buff!$O:$O,MATCH(B350,buff!$A:$A,0)),"")</f>
        <v>16990016</v>
      </c>
      <c r="N350" s="4" t="str">
        <f>_xlfn.IFNA(INDEX(buff!$O:$O,MATCH(C350,buff!$A:$A,0)),"")</f>
        <v/>
      </c>
      <c r="O350" s="4" t="str">
        <f>_xlfn.IFNA(INDEX(buff!$O:$O,MATCH(D350,buff!$A:$A,0)),"")</f>
        <v/>
      </c>
      <c r="P350" s="4" t="str">
        <f>_xlfn.IFNA(INDEX(buff!$O:$O,MATCH(E350,buff!$A:$A,0)),"")</f>
        <v/>
      </c>
      <c r="Q350" s="22"/>
      <c r="R350" s="22"/>
      <c r="S350" s="22"/>
      <c r="T350" s="22"/>
    </row>
    <row r="351" spans="1:20" x14ac:dyDescent="0.15">
      <c r="A351" s="4" t="s">
        <v>488</v>
      </c>
      <c r="B351" s="22">
        <v>13990067</v>
      </c>
      <c r="C351" s="22"/>
      <c r="D351" s="22"/>
      <c r="E351" s="22"/>
      <c r="F351" s="22"/>
      <c r="G351" s="4" t="str">
        <f>"自身当前生命百分比比敌方目标低时，受到来自其的伤害降低"&amp;'skill.talent(结算)'!R372/100&amp;"%"</f>
        <v>自身当前生命百分比比敌方目标低时，受到来自其的伤害降低12%</v>
      </c>
      <c r="H351" s="4" t="str">
        <f>_xlfn.IFNA(INDEX(buff!$C:$C,MATCH(描述!B351,buff!$A:$A,0)),"")</f>
        <v>警戒之自身生命比对方低时提升伤害减免</v>
      </c>
      <c r="I351" s="4" t="str">
        <f>_xlfn.IFNA(INDEX(buff!$C:$C,MATCH(描述!C351,buff!$A:$A,0)),"")</f>
        <v/>
      </c>
      <c r="J351" s="4" t="str">
        <f>_xlfn.IFNA(INDEX(buff!$C:$C,MATCH(描述!D351,buff!$A:$A,0)),"")</f>
        <v/>
      </c>
      <c r="K351" s="4" t="str">
        <f>_xlfn.IFNA(INDEX(buff!$C:$C,MATCH(描述!E351,buff!$A:$A,0)),"")</f>
        <v/>
      </c>
      <c r="L351" s="4" t="str">
        <f>_xlfn.IFNA(INDEX(buff!$C:$C,MATCH(描述!F351,buff!$A:$A,0)),"")</f>
        <v/>
      </c>
      <c r="M351" s="4">
        <f>_xlfn.IFNA(INDEX(buff!$O:$O,MATCH(B351,buff!$A:$A,0)),"")</f>
        <v>16990016</v>
      </c>
      <c r="N351" s="4" t="str">
        <f>_xlfn.IFNA(INDEX(buff!$O:$O,MATCH(C351,buff!$A:$A,0)),"")</f>
        <v/>
      </c>
      <c r="O351" s="4" t="str">
        <f>_xlfn.IFNA(INDEX(buff!$O:$O,MATCH(D351,buff!$A:$A,0)),"")</f>
        <v/>
      </c>
      <c r="P351" s="4" t="str">
        <f>_xlfn.IFNA(INDEX(buff!$O:$O,MATCH(E351,buff!$A:$A,0)),"")</f>
        <v/>
      </c>
      <c r="Q351" s="22"/>
      <c r="R351" s="22"/>
      <c r="S351" s="22"/>
      <c r="T351" s="22"/>
    </row>
    <row r="352" spans="1:20" x14ac:dyDescent="0.15">
      <c r="A352" s="4" t="s">
        <v>489</v>
      </c>
      <c r="B352" s="22">
        <v>13990067</v>
      </c>
      <c r="C352" s="22"/>
      <c r="D352" s="22"/>
      <c r="E352" s="22"/>
      <c r="F352" s="22"/>
      <c r="G352" s="4" t="str">
        <f>"自身当前生命百分比比敌方目标低时，受到来自其的伤害降低"&amp;'skill.talent(结算)'!R373/100&amp;"%"</f>
        <v>自身当前生命百分比比敌方目标低时，受到来自其的伤害降低14%</v>
      </c>
      <c r="H352" s="4" t="str">
        <f>_xlfn.IFNA(INDEX(buff!$C:$C,MATCH(描述!B352,buff!$A:$A,0)),"")</f>
        <v>警戒之自身生命比对方低时提升伤害减免</v>
      </c>
      <c r="I352" s="4" t="str">
        <f>_xlfn.IFNA(INDEX(buff!$C:$C,MATCH(描述!C352,buff!$A:$A,0)),"")</f>
        <v/>
      </c>
      <c r="J352" s="4" t="str">
        <f>_xlfn.IFNA(INDEX(buff!$C:$C,MATCH(描述!D352,buff!$A:$A,0)),"")</f>
        <v/>
      </c>
      <c r="K352" s="4" t="str">
        <f>_xlfn.IFNA(INDEX(buff!$C:$C,MATCH(描述!E352,buff!$A:$A,0)),"")</f>
        <v/>
      </c>
      <c r="L352" s="4" t="str">
        <f>_xlfn.IFNA(INDEX(buff!$C:$C,MATCH(描述!F352,buff!$A:$A,0)),"")</f>
        <v/>
      </c>
      <c r="M352" s="4">
        <f>_xlfn.IFNA(INDEX(buff!$O:$O,MATCH(B352,buff!$A:$A,0)),"")</f>
        <v>16990016</v>
      </c>
      <c r="N352" s="4" t="str">
        <f>_xlfn.IFNA(INDEX(buff!$O:$O,MATCH(C352,buff!$A:$A,0)),"")</f>
        <v/>
      </c>
      <c r="O352" s="4" t="str">
        <f>_xlfn.IFNA(INDEX(buff!$O:$O,MATCH(D352,buff!$A:$A,0)),"")</f>
        <v/>
      </c>
      <c r="P352" s="4" t="str">
        <f>_xlfn.IFNA(INDEX(buff!$O:$O,MATCH(E352,buff!$A:$A,0)),"")</f>
        <v/>
      </c>
      <c r="Q352" s="22"/>
      <c r="R352" s="22"/>
      <c r="S352" s="22"/>
      <c r="T352" s="22"/>
    </row>
    <row r="353" spans="1:20" x14ac:dyDescent="0.15">
      <c r="A353" s="4" t="s">
        <v>490</v>
      </c>
      <c r="B353" s="22">
        <v>13990067</v>
      </c>
      <c r="C353" s="22"/>
      <c r="D353" s="22"/>
      <c r="E353" s="22"/>
      <c r="F353" s="22"/>
      <c r="G353" s="4"/>
      <c r="H353" s="4" t="str">
        <f>_xlfn.IFNA(INDEX(buff!$C:$C,MATCH(描述!B353,buff!$A:$A,0)),"")</f>
        <v>警戒之自身生命比对方低时提升伤害减免</v>
      </c>
      <c r="I353" s="4" t="str">
        <f>_xlfn.IFNA(INDEX(buff!$C:$C,MATCH(描述!C353,buff!$A:$A,0)),"")</f>
        <v/>
      </c>
      <c r="J353" s="4" t="str">
        <f>_xlfn.IFNA(INDEX(buff!$C:$C,MATCH(描述!D353,buff!$A:$A,0)),"")</f>
        <v/>
      </c>
      <c r="K353" s="4" t="str">
        <f>_xlfn.IFNA(INDEX(buff!$C:$C,MATCH(描述!E353,buff!$A:$A,0)),"")</f>
        <v/>
      </c>
      <c r="L353" s="4" t="str">
        <f>_xlfn.IFNA(INDEX(buff!$C:$C,MATCH(描述!F353,buff!$A:$A,0)),"")</f>
        <v/>
      </c>
      <c r="M353" s="4">
        <f>_xlfn.IFNA(INDEX(buff!$O:$O,MATCH(B353,buff!$A:$A,0)),"")</f>
        <v>16990016</v>
      </c>
      <c r="N353" s="4" t="str">
        <f>_xlfn.IFNA(INDEX(buff!$O:$O,MATCH(C353,buff!$A:$A,0)),"")</f>
        <v/>
      </c>
      <c r="O353" s="4" t="str">
        <f>_xlfn.IFNA(INDEX(buff!$O:$O,MATCH(D353,buff!$A:$A,0)),"")</f>
        <v/>
      </c>
      <c r="P353" s="4" t="str">
        <f>_xlfn.IFNA(INDEX(buff!$O:$O,MATCH(E353,buff!$A:$A,0)),"")</f>
        <v/>
      </c>
      <c r="Q353" s="22"/>
      <c r="R353" s="22"/>
      <c r="S353" s="22"/>
      <c r="T353" s="22"/>
    </row>
    <row r="354" spans="1:20" x14ac:dyDescent="0.15">
      <c r="A354" s="4" t="s">
        <v>491</v>
      </c>
      <c r="B354" s="22">
        <v>13990067</v>
      </c>
      <c r="C354" s="22"/>
      <c r="D354" s="22"/>
      <c r="E354" s="22"/>
      <c r="F354" s="22"/>
      <c r="G354" s="4"/>
      <c r="H354" s="4" t="str">
        <f>_xlfn.IFNA(INDEX(buff!$C:$C,MATCH(描述!B354,buff!$A:$A,0)),"")</f>
        <v>警戒之自身生命比对方低时提升伤害减免</v>
      </c>
      <c r="I354" s="4" t="str">
        <f>_xlfn.IFNA(INDEX(buff!$C:$C,MATCH(描述!C354,buff!$A:$A,0)),"")</f>
        <v/>
      </c>
      <c r="J354" s="4" t="str">
        <f>_xlfn.IFNA(INDEX(buff!$C:$C,MATCH(描述!D354,buff!$A:$A,0)),"")</f>
        <v/>
      </c>
      <c r="K354" s="4" t="str">
        <f>_xlfn.IFNA(INDEX(buff!$C:$C,MATCH(描述!E354,buff!$A:$A,0)),"")</f>
        <v/>
      </c>
      <c r="L354" s="4" t="str">
        <f>_xlfn.IFNA(INDEX(buff!$C:$C,MATCH(描述!F354,buff!$A:$A,0)),"")</f>
        <v/>
      </c>
      <c r="M354" s="4">
        <f>_xlfn.IFNA(INDEX(buff!$O:$O,MATCH(B354,buff!$A:$A,0)),"")</f>
        <v>16990016</v>
      </c>
      <c r="N354" s="4" t="str">
        <f>_xlfn.IFNA(INDEX(buff!$O:$O,MATCH(C354,buff!$A:$A,0)),"")</f>
        <v/>
      </c>
      <c r="O354" s="4" t="str">
        <f>_xlfn.IFNA(INDEX(buff!$O:$O,MATCH(D354,buff!$A:$A,0)),"")</f>
        <v/>
      </c>
      <c r="P354" s="4" t="str">
        <f>_xlfn.IFNA(INDEX(buff!$O:$O,MATCH(E354,buff!$A:$A,0)),"")</f>
        <v/>
      </c>
      <c r="Q354" s="22"/>
      <c r="R354" s="22"/>
      <c r="S354" s="22"/>
      <c r="T354" s="22"/>
    </row>
    <row r="355" spans="1:20" x14ac:dyDescent="0.15">
      <c r="A355" s="4" t="s">
        <v>492</v>
      </c>
      <c r="B355" s="22">
        <v>13990067</v>
      </c>
      <c r="C355" s="22"/>
      <c r="D355" s="22"/>
      <c r="E355" s="22"/>
      <c r="F355" s="22"/>
      <c r="G355" s="4"/>
      <c r="H355" s="4" t="str">
        <f>_xlfn.IFNA(INDEX(buff!$C:$C,MATCH(描述!B355,buff!$A:$A,0)),"")</f>
        <v>警戒之自身生命比对方低时提升伤害减免</v>
      </c>
      <c r="I355" s="4" t="str">
        <f>_xlfn.IFNA(INDEX(buff!$C:$C,MATCH(描述!C355,buff!$A:$A,0)),"")</f>
        <v/>
      </c>
      <c r="J355" s="4" t="str">
        <f>_xlfn.IFNA(INDEX(buff!$C:$C,MATCH(描述!D355,buff!$A:$A,0)),"")</f>
        <v/>
      </c>
      <c r="K355" s="4" t="str">
        <f>_xlfn.IFNA(INDEX(buff!$C:$C,MATCH(描述!E355,buff!$A:$A,0)),"")</f>
        <v/>
      </c>
      <c r="L355" s="4" t="str">
        <f>_xlfn.IFNA(INDEX(buff!$C:$C,MATCH(描述!F355,buff!$A:$A,0)),"")</f>
        <v/>
      </c>
      <c r="M355" s="4">
        <f>_xlfn.IFNA(INDEX(buff!$O:$O,MATCH(B355,buff!$A:$A,0)),"")</f>
        <v>16990016</v>
      </c>
      <c r="N355" s="4" t="str">
        <f>_xlfn.IFNA(INDEX(buff!$O:$O,MATCH(C355,buff!$A:$A,0)),"")</f>
        <v/>
      </c>
      <c r="O355" s="4" t="str">
        <f>_xlfn.IFNA(INDEX(buff!$O:$O,MATCH(D355,buff!$A:$A,0)),"")</f>
        <v/>
      </c>
      <c r="P355" s="4" t="str">
        <f>_xlfn.IFNA(INDEX(buff!$O:$O,MATCH(E355,buff!$A:$A,0)),"")</f>
        <v/>
      </c>
      <c r="Q355" s="22"/>
      <c r="R355" s="22"/>
      <c r="S355" s="22"/>
      <c r="T355" s="22"/>
    </row>
    <row r="356" spans="1:20" x14ac:dyDescent="0.15">
      <c r="A356" s="4" t="s">
        <v>493</v>
      </c>
      <c r="B356" s="22">
        <v>13990067</v>
      </c>
      <c r="C356" s="22"/>
      <c r="D356" s="22"/>
      <c r="E356" s="22"/>
      <c r="F356" s="22"/>
      <c r="G356" s="4"/>
      <c r="H356" s="4" t="str">
        <f>_xlfn.IFNA(INDEX(buff!$C:$C,MATCH(描述!B356,buff!$A:$A,0)),"")</f>
        <v>警戒之自身生命比对方低时提升伤害减免</v>
      </c>
      <c r="I356" s="4" t="str">
        <f>_xlfn.IFNA(INDEX(buff!$C:$C,MATCH(描述!C356,buff!$A:$A,0)),"")</f>
        <v/>
      </c>
      <c r="J356" s="4" t="str">
        <f>_xlfn.IFNA(INDEX(buff!$C:$C,MATCH(描述!D356,buff!$A:$A,0)),"")</f>
        <v/>
      </c>
      <c r="K356" s="4" t="str">
        <f>_xlfn.IFNA(INDEX(buff!$C:$C,MATCH(描述!E356,buff!$A:$A,0)),"")</f>
        <v/>
      </c>
      <c r="L356" s="4" t="str">
        <f>_xlfn.IFNA(INDEX(buff!$C:$C,MATCH(描述!F356,buff!$A:$A,0)),"")</f>
        <v/>
      </c>
      <c r="M356" s="4">
        <f>_xlfn.IFNA(INDEX(buff!$O:$O,MATCH(B356,buff!$A:$A,0)),"")</f>
        <v>16990016</v>
      </c>
      <c r="N356" s="4" t="str">
        <f>_xlfn.IFNA(INDEX(buff!$O:$O,MATCH(C356,buff!$A:$A,0)),"")</f>
        <v/>
      </c>
      <c r="O356" s="4" t="str">
        <f>_xlfn.IFNA(INDEX(buff!$O:$O,MATCH(D356,buff!$A:$A,0)),"")</f>
        <v/>
      </c>
      <c r="P356" s="4" t="str">
        <f>_xlfn.IFNA(INDEX(buff!$O:$O,MATCH(E356,buff!$A:$A,0)),"")</f>
        <v/>
      </c>
      <c r="Q356" s="22"/>
      <c r="R356" s="22"/>
      <c r="S356" s="22"/>
      <c r="T356" s="22"/>
    </row>
    <row r="357" spans="1:20" x14ac:dyDescent="0.15">
      <c r="A357" s="4" t="s">
        <v>494</v>
      </c>
      <c r="B357" s="22">
        <v>13990067</v>
      </c>
      <c r="C357" s="22"/>
      <c r="D357" s="22"/>
      <c r="E357" s="22"/>
      <c r="F357" s="22"/>
      <c r="G357" s="4"/>
      <c r="H357" s="4" t="str">
        <f>_xlfn.IFNA(INDEX(buff!$C:$C,MATCH(描述!B357,buff!$A:$A,0)),"")</f>
        <v>警戒之自身生命比对方低时提升伤害减免</v>
      </c>
      <c r="I357" s="4" t="str">
        <f>_xlfn.IFNA(INDEX(buff!$C:$C,MATCH(描述!C357,buff!$A:$A,0)),"")</f>
        <v/>
      </c>
      <c r="J357" s="4" t="str">
        <f>_xlfn.IFNA(INDEX(buff!$C:$C,MATCH(描述!D357,buff!$A:$A,0)),"")</f>
        <v/>
      </c>
      <c r="K357" s="4" t="str">
        <f>_xlfn.IFNA(INDEX(buff!$C:$C,MATCH(描述!E357,buff!$A:$A,0)),"")</f>
        <v/>
      </c>
      <c r="L357" s="4" t="str">
        <f>_xlfn.IFNA(INDEX(buff!$C:$C,MATCH(描述!F357,buff!$A:$A,0)),"")</f>
        <v/>
      </c>
      <c r="M357" s="4">
        <f>_xlfn.IFNA(INDEX(buff!$O:$O,MATCH(B357,buff!$A:$A,0)),"")</f>
        <v>16990016</v>
      </c>
      <c r="N357" s="4" t="str">
        <f>_xlfn.IFNA(INDEX(buff!$O:$O,MATCH(C357,buff!$A:$A,0)),"")</f>
        <v/>
      </c>
      <c r="O357" s="4" t="str">
        <f>_xlfn.IFNA(INDEX(buff!$O:$O,MATCH(D357,buff!$A:$A,0)),"")</f>
        <v/>
      </c>
      <c r="P357" s="4" t="str">
        <f>_xlfn.IFNA(INDEX(buff!$O:$O,MATCH(E357,buff!$A:$A,0)),"")</f>
        <v/>
      </c>
      <c r="Q357" s="22"/>
      <c r="R357" s="22"/>
      <c r="S357" s="22"/>
      <c r="T357" s="22"/>
    </row>
    <row r="358" spans="1:20" x14ac:dyDescent="0.15">
      <c r="A358" s="4" t="s">
        <v>495</v>
      </c>
      <c r="B358" s="22">
        <v>13990067</v>
      </c>
      <c r="C358" s="22"/>
      <c r="D358" s="22"/>
      <c r="E358" s="22"/>
      <c r="F358" s="22"/>
      <c r="G358" s="4"/>
      <c r="H358" s="4" t="str">
        <f>_xlfn.IFNA(INDEX(buff!$C:$C,MATCH(描述!B358,buff!$A:$A,0)),"")</f>
        <v>警戒之自身生命比对方低时提升伤害减免</v>
      </c>
      <c r="I358" s="4" t="str">
        <f>_xlfn.IFNA(INDEX(buff!$C:$C,MATCH(描述!C358,buff!$A:$A,0)),"")</f>
        <v/>
      </c>
      <c r="J358" s="4" t="str">
        <f>_xlfn.IFNA(INDEX(buff!$C:$C,MATCH(描述!D358,buff!$A:$A,0)),"")</f>
        <v/>
      </c>
      <c r="K358" s="4" t="str">
        <f>_xlfn.IFNA(INDEX(buff!$C:$C,MATCH(描述!E358,buff!$A:$A,0)),"")</f>
        <v/>
      </c>
      <c r="L358" s="4" t="str">
        <f>_xlfn.IFNA(INDEX(buff!$C:$C,MATCH(描述!F358,buff!$A:$A,0)),"")</f>
        <v/>
      </c>
      <c r="M358" s="4">
        <f>_xlfn.IFNA(INDEX(buff!$O:$O,MATCH(B358,buff!$A:$A,0)),"")</f>
        <v>16990016</v>
      </c>
      <c r="N358" s="4" t="str">
        <f>_xlfn.IFNA(INDEX(buff!$O:$O,MATCH(C358,buff!$A:$A,0)),"")</f>
        <v/>
      </c>
      <c r="O358" s="4" t="str">
        <f>_xlfn.IFNA(INDEX(buff!$O:$O,MATCH(D358,buff!$A:$A,0)),"")</f>
        <v/>
      </c>
      <c r="P358" s="4" t="str">
        <f>_xlfn.IFNA(INDEX(buff!$O:$O,MATCH(E358,buff!$A:$A,0)),"")</f>
        <v/>
      </c>
      <c r="Q358" s="22"/>
      <c r="R358" s="22"/>
      <c r="S358" s="22"/>
      <c r="T358" s="22"/>
    </row>
    <row r="359" spans="1:20" x14ac:dyDescent="0.15">
      <c r="A359" s="4" t="s">
        <v>496</v>
      </c>
      <c r="B359" s="22">
        <v>13990067</v>
      </c>
      <c r="C359" s="22"/>
      <c r="D359" s="22"/>
      <c r="E359" s="22"/>
      <c r="F359" s="22"/>
      <c r="G359" s="4"/>
      <c r="H359" s="4" t="str">
        <f>_xlfn.IFNA(INDEX(buff!$C:$C,MATCH(描述!B359,buff!$A:$A,0)),"")</f>
        <v>警戒之自身生命比对方低时提升伤害减免</v>
      </c>
      <c r="I359" s="4" t="str">
        <f>_xlfn.IFNA(INDEX(buff!$C:$C,MATCH(描述!C359,buff!$A:$A,0)),"")</f>
        <v/>
      </c>
      <c r="J359" s="4" t="str">
        <f>_xlfn.IFNA(INDEX(buff!$C:$C,MATCH(描述!D359,buff!$A:$A,0)),"")</f>
        <v/>
      </c>
      <c r="K359" s="4" t="str">
        <f>_xlfn.IFNA(INDEX(buff!$C:$C,MATCH(描述!E359,buff!$A:$A,0)),"")</f>
        <v/>
      </c>
      <c r="L359" s="4" t="str">
        <f>_xlfn.IFNA(INDEX(buff!$C:$C,MATCH(描述!F359,buff!$A:$A,0)),"")</f>
        <v/>
      </c>
      <c r="M359" s="4">
        <f>_xlfn.IFNA(INDEX(buff!$O:$O,MATCH(B359,buff!$A:$A,0)),"")</f>
        <v>16990016</v>
      </c>
      <c r="N359" s="4" t="str">
        <f>_xlfn.IFNA(INDEX(buff!$O:$O,MATCH(C359,buff!$A:$A,0)),"")</f>
        <v/>
      </c>
      <c r="O359" s="4" t="str">
        <f>_xlfn.IFNA(INDEX(buff!$O:$O,MATCH(D359,buff!$A:$A,0)),"")</f>
        <v/>
      </c>
      <c r="P359" s="4" t="str">
        <f>_xlfn.IFNA(INDEX(buff!$O:$O,MATCH(E359,buff!$A:$A,0)),"")</f>
        <v/>
      </c>
      <c r="Q359" s="22"/>
      <c r="R359" s="22"/>
      <c r="S359" s="22"/>
      <c r="T359" s="22"/>
    </row>
    <row r="360" spans="1:20" x14ac:dyDescent="0.15">
      <c r="A360" s="4" t="s">
        <v>490</v>
      </c>
      <c r="B360" s="22">
        <v>13990067</v>
      </c>
      <c r="C360" s="22"/>
      <c r="D360" s="22"/>
      <c r="E360" s="22"/>
      <c r="F360" s="22"/>
      <c r="G360" s="4"/>
      <c r="H360" s="4" t="str">
        <f>_xlfn.IFNA(INDEX(buff!$C:$C,MATCH(描述!B360,buff!$A:$A,0)),"")</f>
        <v>警戒之自身生命比对方低时提升伤害减免</v>
      </c>
      <c r="I360" s="4" t="str">
        <f>_xlfn.IFNA(INDEX(buff!$C:$C,MATCH(描述!C360,buff!$A:$A,0)),"")</f>
        <v/>
      </c>
      <c r="J360" s="4" t="str">
        <f>_xlfn.IFNA(INDEX(buff!$C:$C,MATCH(描述!D360,buff!$A:$A,0)),"")</f>
        <v/>
      </c>
      <c r="K360" s="4" t="str">
        <f>_xlfn.IFNA(INDEX(buff!$C:$C,MATCH(描述!E360,buff!$A:$A,0)),"")</f>
        <v/>
      </c>
      <c r="L360" s="4" t="str">
        <f>_xlfn.IFNA(INDEX(buff!$C:$C,MATCH(描述!F360,buff!$A:$A,0)),"")</f>
        <v/>
      </c>
      <c r="M360" s="4">
        <f>_xlfn.IFNA(INDEX(buff!$O:$O,MATCH(B360,buff!$A:$A,0)),"")</f>
        <v>16990016</v>
      </c>
      <c r="N360" s="4" t="str">
        <f>_xlfn.IFNA(INDEX(buff!$O:$O,MATCH(C360,buff!$A:$A,0)),"")</f>
        <v/>
      </c>
      <c r="O360" s="4" t="str">
        <f>_xlfn.IFNA(INDEX(buff!$O:$O,MATCH(D360,buff!$A:$A,0)),"")</f>
        <v/>
      </c>
      <c r="P360" s="4" t="str">
        <f>_xlfn.IFNA(INDEX(buff!$O:$O,MATCH(E360,buff!$A:$A,0)),"")</f>
        <v/>
      </c>
      <c r="Q360" s="22"/>
      <c r="R360" s="22"/>
      <c r="S360" s="22"/>
      <c r="T360" s="22"/>
    </row>
    <row r="361" spans="1:20" x14ac:dyDescent="0.15">
      <c r="A361" s="4" t="s">
        <v>491</v>
      </c>
      <c r="B361" s="22">
        <v>13990067</v>
      </c>
      <c r="C361" s="22"/>
      <c r="D361" s="22"/>
      <c r="E361" s="22"/>
      <c r="F361" s="22"/>
      <c r="G361" s="4"/>
      <c r="H361" s="4" t="str">
        <f>_xlfn.IFNA(INDEX(buff!$C:$C,MATCH(描述!B361,buff!$A:$A,0)),"")</f>
        <v>警戒之自身生命比对方低时提升伤害减免</v>
      </c>
      <c r="I361" s="4" t="str">
        <f>_xlfn.IFNA(INDEX(buff!$C:$C,MATCH(描述!C361,buff!$A:$A,0)),"")</f>
        <v/>
      </c>
      <c r="J361" s="4" t="str">
        <f>_xlfn.IFNA(INDEX(buff!$C:$C,MATCH(描述!D361,buff!$A:$A,0)),"")</f>
        <v/>
      </c>
      <c r="K361" s="4" t="str">
        <f>_xlfn.IFNA(INDEX(buff!$C:$C,MATCH(描述!E361,buff!$A:$A,0)),"")</f>
        <v/>
      </c>
      <c r="L361" s="4" t="str">
        <f>_xlfn.IFNA(INDEX(buff!$C:$C,MATCH(描述!F361,buff!$A:$A,0)),"")</f>
        <v/>
      </c>
      <c r="M361" s="4">
        <f>_xlfn.IFNA(INDEX(buff!$O:$O,MATCH(B361,buff!$A:$A,0)),"")</f>
        <v>16990016</v>
      </c>
      <c r="N361" s="4" t="str">
        <f>_xlfn.IFNA(INDEX(buff!$O:$O,MATCH(C361,buff!$A:$A,0)),"")</f>
        <v/>
      </c>
      <c r="O361" s="4" t="str">
        <f>_xlfn.IFNA(INDEX(buff!$O:$O,MATCH(D361,buff!$A:$A,0)),"")</f>
        <v/>
      </c>
      <c r="P361" s="4" t="str">
        <f>_xlfn.IFNA(INDEX(buff!$O:$O,MATCH(E361,buff!$A:$A,0)),"")</f>
        <v/>
      </c>
      <c r="Q361" s="22"/>
      <c r="R361" s="22"/>
      <c r="S361" s="22"/>
      <c r="T361" s="22"/>
    </row>
    <row r="362" spans="1:20" x14ac:dyDescent="0.15">
      <c r="A362" s="4" t="s">
        <v>492</v>
      </c>
      <c r="B362" s="22">
        <v>13990067</v>
      </c>
      <c r="C362" s="22"/>
      <c r="D362" s="22"/>
      <c r="E362" s="22"/>
      <c r="F362" s="22"/>
      <c r="G362" s="4"/>
      <c r="H362" s="4" t="str">
        <f>_xlfn.IFNA(INDEX(buff!$C:$C,MATCH(描述!B362,buff!$A:$A,0)),"")</f>
        <v>警戒之自身生命比对方低时提升伤害减免</v>
      </c>
      <c r="I362" s="4" t="str">
        <f>_xlfn.IFNA(INDEX(buff!$C:$C,MATCH(描述!C362,buff!$A:$A,0)),"")</f>
        <v/>
      </c>
      <c r="J362" s="4" t="str">
        <f>_xlfn.IFNA(INDEX(buff!$C:$C,MATCH(描述!D362,buff!$A:$A,0)),"")</f>
        <v/>
      </c>
      <c r="K362" s="4" t="str">
        <f>_xlfn.IFNA(INDEX(buff!$C:$C,MATCH(描述!E362,buff!$A:$A,0)),"")</f>
        <v/>
      </c>
      <c r="L362" s="4" t="str">
        <f>_xlfn.IFNA(INDEX(buff!$C:$C,MATCH(描述!F362,buff!$A:$A,0)),"")</f>
        <v/>
      </c>
      <c r="M362" s="4">
        <f>_xlfn.IFNA(INDEX(buff!$O:$O,MATCH(B362,buff!$A:$A,0)),"")</f>
        <v>16990016</v>
      </c>
      <c r="N362" s="4" t="str">
        <f>_xlfn.IFNA(INDEX(buff!$O:$O,MATCH(C362,buff!$A:$A,0)),"")</f>
        <v/>
      </c>
      <c r="O362" s="4" t="str">
        <f>_xlfn.IFNA(INDEX(buff!$O:$O,MATCH(D362,buff!$A:$A,0)),"")</f>
        <v/>
      </c>
      <c r="P362" s="4" t="str">
        <f>_xlfn.IFNA(INDEX(buff!$O:$O,MATCH(E362,buff!$A:$A,0)),"")</f>
        <v/>
      </c>
      <c r="Q362" s="22"/>
      <c r="R362" s="22"/>
      <c r="S362" s="22"/>
      <c r="T362" s="22"/>
    </row>
    <row r="363" spans="1:20" x14ac:dyDescent="0.15">
      <c r="A363" s="4" t="s">
        <v>493</v>
      </c>
      <c r="B363" s="22">
        <v>13990067</v>
      </c>
      <c r="C363" s="22"/>
      <c r="D363" s="22"/>
      <c r="E363" s="22"/>
      <c r="F363" s="22"/>
      <c r="G363" s="4"/>
      <c r="H363" s="4" t="str">
        <f>_xlfn.IFNA(INDEX(buff!$C:$C,MATCH(描述!B363,buff!$A:$A,0)),"")</f>
        <v>警戒之自身生命比对方低时提升伤害减免</v>
      </c>
      <c r="I363" s="4" t="str">
        <f>_xlfn.IFNA(INDEX(buff!$C:$C,MATCH(描述!C363,buff!$A:$A,0)),"")</f>
        <v/>
      </c>
      <c r="J363" s="4" t="str">
        <f>_xlfn.IFNA(INDEX(buff!$C:$C,MATCH(描述!D363,buff!$A:$A,0)),"")</f>
        <v/>
      </c>
      <c r="K363" s="4" t="str">
        <f>_xlfn.IFNA(INDEX(buff!$C:$C,MATCH(描述!E363,buff!$A:$A,0)),"")</f>
        <v/>
      </c>
      <c r="L363" s="4" t="str">
        <f>_xlfn.IFNA(INDEX(buff!$C:$C,MATCH(描述!F363,buff!$A:$A,0)),"")</f>
        <v/>
      </c>
      <c r="M363" s="4">
        <f>_xlfn.IFNA(INDEX(buff!$O:$O,MATCH(B363,buff!$A:$A,0)),"")</f>
        <v>16990016</v>
      </c>
      <c r="N363" s="4" t="str">
        <f>_xlfn.IFNA(INDEX(buff!$O:$O,MATCH(C363,buff!$A:$A,0)),"")</f>
        <v/>
      </c>
      <c r="O363" s="4" t="str">
        <f>_xlfn.IFNA(INDEX(buff!$O:$O,MATCH(D363,buff!$A:$A,0)),"")</f>
        <v/>
      </c>
      <c r="P363" s="4" t="str">
        <f>_xlfn.IFNA(INDEX(buff!$O:$O,MATCH(E363,buff!$A:$A,0)),"")</f>
        <v/>
      </c>
      <c r="Q363" s="22"/>
      <c r="R363" s="22"/>
      <c r="S363" s="22"/>
      <c r="T363" s="22"/>
    </row>
    <row r="364" spans="1:20" x14ac:dyDescent="0.15">
      <c r="A364" s="4" t="s">
        <v>494</v>
      </c>
      <c r="B364" s="22">
        <v>13990067</v>
      </c>
      <c r="C364" s="22"/>
      <c r="D364" s="22"/>
      <c r="E364" s="22"/>
      <c r="F364" s="22"/>
      <c r="G364" s="4"/>
      <c r="H364" s="4" t="str">
        <f>_xlfn.IFNA(INDEX(buff!$C:$C,MATCH(描述!B364,buff!$A:$A,0)),"")</f>
        <v>警戒之自身生命比对方低时提升伤害减免</v>
      </c>
      <c r="I364" s="4" t="str">
        <f>_xlfn.IFNA(INDEX(buff!$C:$C,MATCH(描述!C364,buff!$A:$A,0)),"")</f>
        <v/>
      </c>
      <c r="J364" s="4" t="str">
        <f>_xlfn.IFNA(INDEX(buff!$C:$C,MATCH(描述!D364,buff!$A:$A,0)),"")</f>
        <v/>
      </c>
      <c r="K364" s="4" t="str">
        <f>_xlfn.IFNA(INDEX(buff!$C:$C,MATCH(描述!E364,buff!$A:$A,0)),"")</f>
        <v/>
      </c>
      <c r="L364" s="4" t="str">
        <f>_xlfn.IFNA(INDEX(buff!$C:$C,MATCH(描述!F364,buff!$A:$A,0)),"")</f>
        <v/>
      </c>
      <c r="M364" s="4">
        <f>_xlfn.IFNA(INDEX(buff!$O:$O,MATCH(B364,buff!$A:$A,0)),"")</f>
        <v>16990016</v>
      </c>
      <c r="N364" s="4" t="str">
        <f>_xlfn.IFNA(INDEX(buff!$O:$O,MATCH(C364,buff!$A:$A,0)),"")</f>
        <v/>
      </c>
      <c r="O364" s="4" t="str">
        <f>_xlfn.IFNA(INDEX(buff!$O:$O,MATCH(D364,buff!$A:$A,0)),"")</f>
        <v/>
      </c>
      <c r="P364" s="4" t="str">
        <f>_xlfn.IFNA(INDEX(buff!$O:$O,MATCH(E364,buff!$A:$A,0)),"")</f>
        <v/>
      </c>
      <c r="Q364" s="22"/>
      <c r="R364" s="22"/>
      <c r="S364" s="22"/>
      <c r="T364" s="22"/>
    </row>
    <row r="365" spans="1:20" x14ac:dyDescent="0.15">
      <c r="A365" s="4" t="s">
        <v>495</v>
      </c>
      <c r="B365" s="22">
        <v>13990067</v>
      </c>
      <c r="C365" s="22"/>
      <c r="D365" s="22"/>
      <c r="E365" s="22"/>
      <c r="F365" s="22"/>
      <c r="G365" s="4"/>
      <c r="H365" s="4" t="str">
        <f>_xlfn.IFNA(INDEX(buff!$C:$C,MATCH(描述!B365,buff!$A:$A,0)),"")</f>
        <v>警戒之自身生命比对方低时提升伤害减免</v>
      </c>
      <c r="I365" s="4" t="str">
        <f>_xlfn.IFNA(INDEX(buff!$C:$C,MATCH(描述!C365,buff!$A:$A,0)),"")</f>
        <v/>
      </c>
      <c r="J365" s="4" t="str">
        <f>_xlfn.IFNA(INDEX(buff!$C:$C,MATCH(描述!D365,buff!$A:$A,0)),"")</f>
        <v/>
      </c>
      <c r="K365" s="4" t="str">
        <f>_xlfn.IFNA(INDEX(buff!$C:$C,MATCH(描述!E365,buff!$A:$A,0)),"")</f>
        <v/>
      </c>
      <c r="L365" s="4" t="str">
        <f>_xlfn.IFNA(INDEX(buff!$C:$C,MATCH(描述!F365,buff!$A:$A,0)),"")</f>
        <v/>
      </c>
      <c r="M365" s="4">
        <f>_xlfn.IFNA(INDEX(buff!$O:$O,MATCH(B365,buff!$A:$A,0)),"")</f>
        <v>16990016</v>
      </c>
      <c r="N365" s="4" t="str">
        <f>_xlfn.IFNA(INDEX(buff!$O:$O,MATCH(C365,buff!$A:$A,0)),"")</f>
        <v/>
      </c>
      <c r="O365" s="4" t="str">
        <f>_xlfn.IFNA(INDEX(buff!$O:$O,MATCH(D365,buff!$A:$A,0)),"")</f>
        <v/>
      </c>
      <c r="P365" s="4" t="str">
        <f>_xlfn.IFNA(INDEX(buff!$O:$O,MATCH(E365,buff!$A:$A,0)),"")</f>
        <v/>
      </c>
      <c r="Q365" s="22"/>
      <c r="R365" s="22"/>
      <c r="S365" s="22"/>
      <c r="T365" s="22"/>
    </row>
    <row r="366" spans="1:20" x14ac:dyDescent="0.15">
      <c r="A366" s="4" t="s">
        <v>496</v>
      </c>
      <c r="B366" s="22">
        <v>13990067</v>
      </c>
      <c r="C366" s="22"/>
      <c r="D366" s="22"/>
      <c r="E366" s="22"/>
      <c r="F366" s="22"/>
      <c r="G366" s="4"/>
      <c r="H366" s="4" t="str">
        <f>_xlfn.IFNA(INDEX(buff!$C:$C,MATCH(描述!B366,buff!$A:$A,0)),"")</f>
        <v>警戒之自身生命比对方低时提升伤害减免</v>
      </c>
      <c r="I366" s="4" t="str">
        <f>_xlfn.IFNA(INDEX(buff!$C:$C,MATCH(描述!C366,buff!$A:$A,0)),"")</f>
        <v/>
      </c>
      <c r="J366" s="4" t="str">
        <f>_xlfn.IFNA(INDEX(buff!$C:$C,MATCH(描述!D366,buff!$A:$A,0)),"")</f>
        <v/>
      </c>
      <c r="K366" s="4" t="str">
        <f>_xlfn.IFNA(INDEX(buff!$C:$C,MATCH(描述!E366,buff!$A:$A,0)),"")</f>
        <v/>
      </c>
      <c r="L366" s="4" t="str">
        <f>_xlfn.IFNA(INDEX(buff!$C:$C,MATCH(描述!F366,buff!$A:$A,0)),"")</f>
        <v/>
      </c>
      <c r="M366" s="4">
        <f>_xlfn.IFNA(INDEX(buff!$O:$O,MATCH(B366,buff!$A:$A,0)),"")</f>
        <v>16990016</v>
      </c>
      <c r="N366" s="4" t="str">
        <f>_xlfn.IFNA(INDEX(buff!$O:$O,MATCH(C366,buff!$A:$A,0)),"")</f>
        <v/>
      </c>
      <c r="O366" s="4" t="str">
        <f>_xlfn.IFNA(INDEX(buff!$O:$O,MATCH(D366,buff!$A:$A,0)),"")</f>
        <v/>
      </c>
      <c r="P366" s="4" t="str">
        <f>_xlfn.IFNA(INDEX(buff!$O:$O,MATCH(E366,buff!$A:$A,0)),"")</f>
        <v/>
      </c>
      <c r="Q366" s="22"/>
      <c r="R366" s="22"/>
      <c r="S366" s="22"/>
      <c r="T366" s="22"/>
    </row>
    <row r="367" spans="1:20" x14ac:dyDescent="0.15">
      <c r="A367" s="4" t="s">
        <v>490</v>
      </c>
      <c r="B367" s="22">
        <v>13990067</v>
      </c>
      <c r="C367" s="22"/>
      <c r="D367" s="22"/>
      <c r="E367" s="22"/>
      <c r="F367" s="22"/>
      <c r="G367" s="4"/>
      <c r="H367" s="4" t="str">
        <f>_xlfn.IFNA(INDEX(buff!$C:$C,MATCH(描述!B367,buff!$A:$A,0)),"")</f>
        <v>警戒之自身生命比对方低时提升伤害减免</v>
      </c>
      <c r="I367" s="4" t="str">
        <f>_xlfn.IFNA(INDEX(buff!$C:$C,MATCH(描述!C367,buff!$A:$A,0)),"")</f>
        <v/>
      </c>
      <c r="J367" s="4" t="str">
        <f>_xlfn.IFNA(INDEX(buff!$C:$C,MATCH(描述!D367,buff!$A:$A,0)),"")</f>
        <v/>
      </c>
      <c r="K367" s="4" t="str">
        <f>_xlfn.IFNA(INDEX(buff!$C:$C,MATCH(描述!E367,buff!$A:$A,0)),"")</f>
        <v/>
      </c>
      <c r="L367" s="4" t="str">
        <f>_xlfn.IFNA(INDEX(buff!$C:$C,MATCH(描述!F367,buff!$A:$A,0)),"")</f>
        <v/>
      </c>
      <c r="M367" s="4">
        <f>_xlfn.IFNA(INDEX(buff!$O:$O,MATCH(B367,buff!$A:$A,0)),"")</f>
        <v>16990016</v>
      </c>
      <c r="N367" s="4" t="str">
        <f>_xlfn.IFNA(INDEX(buff!$O:$O,MATCH(C367,buff!$A:$A,0)),"")</f>
        <v/>
      </c>
      <c r="O367" s="4" t="str">
        <f>_xlfn.IFNA(INDEX(buff!$O:$O,MATCH(D367,buff!$A:$A,0)),"")</f>
        <v/>
      </c>
      <c r="P367" s="4" t="str">
        <f>_xlfn.IFNA(INDEX(buff!$O:$O,MATCH(E367,buff!$A:$A,0)),"")</f>
        <v/>
      </c>
      <c r="Q367" s="22"/>
      <c r="R367" s="22"/>
      <c r="S367" s="22"/>
      <c r="T367" s="22"/>
    </row>
    <row r="368" spans="1:20" x14ac:dyDescent="0.15">
      <c r="A368" s="4" t="s">
        <v>491</v>
      </c>
      <c r="B368" s="22">
        <v>13990067</v>
      </c>
      <c r="C368" s="22"/>
      <c r="D368" s="22"/>
      <c r="E368" s="22"/>
      <c r="F368" s="22"/>
      <c r="G368" s="4"/>
      <c r="H368" s="4" t="str">
        <f>_xlfn.IFNA(INDEX(buff!$C:$C,MATCH(描述!B368,buff!$A:$A,0)),"")</f>
        <v>警戒之自身生命比对方低时提升伤害减免</v>
      </c>
      <c r="I368" s="4" t="str">
        <f>_xlfn.IFNA(INDEX(buff!$C:$C,MATCH(描述!C368,buff!$A:$A,0)),"")</f>
        <v/>
      </c>
      <c r="J368" s="4" t="str">
        <f>_xlfn.IFNA(INDEX(buff!$C:$C,MATCH(描述!D368,buff!$A:$A,0)),"")</f>
        <v/>
      </c>
      <c r="K368" s="4" t="str">
        <f>_xlfn.IFNA(INDEX(buff!$C:$C,MATCH(描述!E368,buff!$A:$A,0)),"")</f>
        <v/>
      </c>
      <c r="L368" s="4" t="str">
        <f>_xlfn.IFNA(INDEX(buff!$C:$C,MATCH(描述!F368,buff!$A:$A,0)),"")</f>
        <v/>
      </c>
      <c r="M368" s="4">
        <f>_xlfn.IFNA(INDEX(buff!$O:$O,MATCH(B368,buff!$A:$A,0)),"")</f>
        <v>16990016</v>
      </c>
      <c r="N368" s="4" t="str">
        <f>_xlfn.IFNA(INDEX(buff!$O:$O,MATCH(C368,buff!$A:$A,0)),"")</f>
        <v/>
      </c>
      <c r="O368" s="4" t="str">
        <f>_xlfn.IFNA(INDEX(buff!$O:$O,MATCH(D368,buff!$A:$A,0)),"")</f>
        <v/>
      </c>
      <c r="P368" s="4" t="str">
        <f>_xlfn.IFNA(INDEX(buff!$O:$O,MATCH(E368,buff!$A:$A,0)),"")</f>
        <v/>
      </c>
      <c r="Q368" s="22"/>
      <c r="R368" s="22"/>
      <c r="S368" s="22"/>
      <c r="T368" s="22"/>
    </row>
    <row r="369" spans="1:20" x14ac:dyDescent="0.15">
      <c r="A369" s="4" t="s">
        <v>492</v>
      </c>
      <c r="B369" s="22">
        <v>13990067</v>
      </c>
      <c r="C369" s="22"/>
      <c r="D369" s="22"/>
      <c r="E369" s="22"/>
      <c r="F369" s="22"/>
      <c r="G369" s="4"/>
      <c r="H369" s="4" t="str">
        <f>_xlfn.IFNA(INDEX(buff!$C:$C,MATCH(描述!B369,buff!$A:$A,0)),"")</f>
        <v>警戒之自身生命比对方低时提升伤害减免</v>
      </c>
      <c r="I369" s="4" t="str">
        <f>_xlfn.IFNA(INDEX(buff!$C:$C,MATCH(描述!C369,buff!$A:$A,0)),"")</f>
        <v/>
      </c>
      <c r="J369" s="4" t="str">
        <f>_xlfn.IFNA(INDEX(buff!$C:$C,MATCH(描述!D369,buff!$A:$A,0)),"")</f>
        <v/>
      </c>
      <c r="K369" s="4" t="str">
        <f>_xlfn.IFNA(INDEX(buff!$C:$C,MATCH(描述!E369,buff!$A:$A,0)),"")</f>
        <v/>
      </c>
      <c r="L369" s="4" t="str">
        <f>_xlfn.IFNA(INDEX(buff!$C:$C,MATCH(描述!F369,buff!$A:$A,0)),"")</f>
        <v/>
      </c>
      <c r="M369" s="4">
        <f>_xlfn.IFNA(INDEX(buff!$O:$O,MATCH(B369,buff!$A:$A,0)),"")</f>
        <v>16990016</v>
      </c>
      <c r="N369" s="4" t="str">
        <f>_xlfn.IFNA(INDEX(buff!$O:$O,MATCH(C369,buff!$A:$A,0)),"")</f>
        <v/>
      </c>
      <c r="O369" s="4" t="str">
        <f>_xlfn.IFNA(INDEX(buff!$O:$O,MATCH(D369,buff!$A:$A,0)),"")</f>
        <v/>
      </c>
      <c r="P369" s="4" t="str">
        <f>_xlfn.IFNA(INDEX(buff!$O:$O,MATCH(E369,buff!$A:$A,0)),"")</f>
        <v/>
      </c>
      <c r="Q369" s="22"/>
      <c r="R369" s="22"/>
      <c r="S369" s="22"/>
      <c r="T369" s="22"/>
    </row>
    <row r="370" spans="1:20" x14ac:dyDescent="0.15">
      <c r="A370" s="4" t="s">
        <v>493</v>
      </c>
      <c r="B370" s="22">
        <v>13990067</v>
      </c>
      <c r="C370" s="22"/>
      <c r="D370" s="22"/>
      <c r="E370" s="22"/>
      <c r="F370" s="22"/>
      <c r="G370" s="4"/>
      <c r="H370" s="4" t="str">
        <f>_xlfn.IFNA(INDEX(buff!$C:$C,MATCH(描述!B370,buff!$A:$A,0)),"")</f>
        <v>警戒之自身生命比对方低时提升伤害减免</v>
      </c>
      <c r="I370" s="4" t="str">
        <f>_xlfn.IFNA(INDEX(buff!$C:$C,MATCH(描述!C370,buff!$A:$A,0)),"")</f>
        <v/>
      </c>
      <c r="J370" s="4" t="str">
        <f>_xlfn.IFNA(INDEX(buff!$C:$C,MATCH(描述!D370,buff!$A:$A,0)),"")</f>
        <v/>
      </c>
      <c r="K370" s="4" t="str">
        <f>_xlfn.IFNA(INDEX(buff!$C:$C,MATCH(描述!E370,buff!$A:$A,0)),"")</f>
        <v/>
      </c>
      <c r="L370" s="4" t="str">
        <f>_xlfn.IFNA(INDEX(buff!$C:$C,MATCH(描述!F370,buff!$A:$A,0)),"")</f>
        <v/>
      </c>
      <c r="M370" s="4">
        <f>_xlfn.IFNA(INDEX(buff!$O:$O,MATCH(B370,buff!$A:$A,0)),"")</f>
        <v>16990016</v>
      </c>
      <c r="N370" s="4" t="str">
        <f>_xlfn.IFNA(INDEX(buff!$O:$O,MATCH(C370,buff!$A:$A,0)),"")</f>
        <v/>
      </c>
      <c r="O370" s="4" t="str">
        <f>_xlfn.IFNA(INDEX(buff!$O:$O,MATCH(D370,buff!$A:$A,0)),"")</f>
        <v/>
      </c>
      <c r="P370" s="4" t="str">
        <f>_xlfn.IFNA(INDEX(buff!$O:$O,MATCH(E370,buff!$A:$A,0)),"")</f>
        <v/>
      </c>
      <c r="Q370" s="22"/>
      <c r="R370" s="22"/>
      <c r="S370" s="22"/>
      <c r="T370" s="22"/>
    </row>
    <row r="371" spans="1:20" x14ac:dyDescent="0.15">
      <c r="A371" s="4" t="s">
        <v>494</v>
      </c>
      <c r="B371" s="22">
        <v>13990067</v>
      </c>
      <c r="C371" s="22"/>
      <c r="D371" s="22"/>
      <c r="E371" s="22"/>
      <c r="F371" s="22"/>
      <c r="G371" s="4"/>
      <c r="H371" s="4" t="str">
        <f>_xlfn.IFNA(INDEX(buff!$C:$C,MATCH(描述!B371,buff!$A:$A,0)),"")</f>
        <v>警戒之自身生命比对方低时提升伤害减免</v>
      </c>
      <c r="I371" s="4" t="str">
        <f>_xlfn.IFNA(INDEX(buff!$C:$C,MATCH(描述!C371,buff!$A:$A,0)),"")</f>
        <v/>
      </c>
      <c r="J371" s="4" t="str">
        <f>_xlfn.IFNA(INDEX(buff!$C:$C,MATCH(描述!D371,buff!$A:$A,0)),"")</f>
        <v/>
      </c>
      <c r="K371" s="4" t="str">
        <f>_xlfn.IFNA(INDEX(buff!$C:$C,MATCH(描述!E371,buff!$A:$A,0)),"")</f>
        <v/>
      </c>
      <c r="L371" s="4" t="str">
        <f>_xlfn.IFNA(INDEX(buff!$C:$C,MATCH(描述!F371,buff!$A:$A,0)),"")</f>
        <v/>
      </c>
      <c r="M371" s="4">
        <f>_xlfn.IFNA(INDEX(buff!$O:$O,MATCH(B371,buff!$A:$A,0)),"")</f>
        <v>16990016</v>
      </c>
      <c r="N371" s="4" t="str">
        <f>_xlfn.IFNA(INDEX(buff!$O:$O,MATCH(C371,buff!$A:$A,0)),"")</f>
        <v/>
      </c>
      <c r="O371" s="4" t="str">
        <f>_xlfn.IFNA(INDEX(buff!$O:$O,MATCH(D371,buff!$A:$A,0)),"")</f>
        <v/>
      </c>
      <c r="P371" s="4" t="str">
        <f>_xlfn.IFNA(INDEX(buff!$O:$O,MATCH(E371,buff!$A:$A,0)),"")</f>
        <v/>
      </c>
      <c r="Q371" s="22"/>
      <c r="R371" s="22"/>
      <c r="S371" s="22"/>
      <c r="T371" s="22"/>
    </row>
    <row r="372" spans="1:20" x14ac:dyDescent="0.15">
      <c r="A372" s="4" t="s">
        <v>495</v>
      </c>
      <c r="B372" s="22">
        <v>13990067</v>
      </c>
      <c r="C372" s="22"/>
      <c r="D372" s="22"/>
      <c r="E372" s="22"/>
      <c r="F372" s="22"/>
      <c r="G372" s="4"/>
      <c r="H372" s="4" t="str">
        <f>_xlfn.IFNA(INDEX(buff!$C:$C,MATCH(描述!B372,buff!$A:$A,0)),"")</f>
        <v>警戒之自身生命比对方低时提升伤害减免</v>
      </c>
      <c r="I372" s="4" t="str">
        <f>_xlfn.IFNA(INDEX(buff!$C:$C,MATCH(描述!C372,buff!$A:$A,0)),"")</f>
        <v/>
      </c>
      <c r="J372" s="4" t="str">
        <f>_xlfn.IFNA(INDEX(buff!$C:$C,MATCH(描述!D372,buff!$A:$A,0)),"")</f>
        <v/>
      </c>
      <c r="K372" s="4" t="str">
        <f>_xlfn.IFNA(INDEX(buff!$C:$C,MATCH(描述!E372,buff!$A:$A,0)),"")</f>
        <v/>
      </c>
      <c r="L372" s="4" t="str">
        <f>_xlfn.IFNA(INDEX(buff!$C:$C,MATCH(描述!F372,buff!$A:$A,0)),"")</f>
        <v/>
      </c>
      <c r="M372" s="4">
        <f>_xlfn.IFNA(INDEX(buff!$O:$O,MATCH(B372,buff!$A:$A,0)),"")</f>
        <v>16990016</v>
      </c>
      <c r="N372" s="4" t="str">
        <f>_xlfn.IFNA(INDEX(buff!$O:$O,MATCH(C372,buff!$A:$A,0)),"")</f>
        <v/>
      </c>
      <c r="O372" s="4" t="str">
        <f>_xlfn.IFNA(INDEX(buff!$O:$O,MATCH(D372,buff!$A:$A,0)),"")</f>
        <v/>
      </c>
      <c r="P372" s="4" t="str">
        <f>_xlfn.IFNA(INDEX(buff!$O:$O,MATCH(E372,buff!$A:$A,0)),"")</f>
        <v/>
      </c>
      <c r="Q372" s="22"/>
      <c r="R372" s="22"/>
      <c r="S372" s="22"/>
      <c r="T372" s="22"/>
    </row>
    <row r="373" spans="1:20" x14ac:dyDescent="0.15">
      <c r="A373" s="4" t="s">
        <v>496</v>
      </c>
      <c r="B373" s="22">
        <v>13990067</v>
      </c>
      <c r="C373" s="22"/>
      <c r="D373" s="22"/>
      <c r="E373" s="22"/>
      <c r="F373" s="22"/>
      <c r="G373" s="4"/>
      <c r="H373" s="4" t="str">
        <f>_xlfn.IFNA(INDEX(buff!$C:$C,MATCH(描述!B373,buff!$A:$A,0)),"")</f>
        <v>警戒之自身生命比对方低时提升伤害减免</v>
      </c>
      <c r="I373" s="4" t="str">
        <f>_xlfn.IFNA(INDEX(buff!$C:$C,MATCH(描述!C373,buff!$A:$A,0)),"")</f>
        <v/>
      </c>
      <c r="J373" s="4" t="str">
        <f>_xlfn.IFNA(INDEX(buff!$C:$C,MATCH(描述!D373,buff!$A:$A,0)),"")</f>
        <v/>
      </c>
      <c r="K373" s="4" t="str">
        <f>_xlfn.IFNA(INDEX(buff!$C:$C,MATCH(描述!E373,buff!$A:$A,0)),"")</f>
        <v/>
      </c>
      <c r="L373" s="4" t="str">
        <f>_xlfn.IFNA(INDEX(buff!$C:$C,MATCH(描述!F373,buff!$A:$A,0)),"")</f>
        <v/>
      </c>
      <c r="M373" s="4">
        <f>_xlfn.IFNA(INDEX(buff!$O:$O,MATCH(B373,buff!$A:$A,0)),"")</f>
        <v>16990016</v>
      </c>
      <c r="N373" s="4" t="str">
        <f>_xlfn.IFNA(INDEX(buff!$O:$O,MATCH(C373,buff!$A:$A,0)),"")</f>
        <v/>
      </c>
      <c r="O373" s="4" t="str">
        <f>_xlfn.IFNA(INDEX(buff!$O:$O,MATCH(D373,buff!$A:$A,0)),"")</f>
        <v/>
      </c>
      <c r="P373" s="4" t="str">
        <f>_xlfn.IFNA(INDEX(buff!$O:$O,MATCH(E373,buff!$A:$A,0)),"")</f>
        <v/>
      </c>
      <c r="Q373" s="22"/>
      <c r="R373" s="22"/>
      <c r="S373" s="22"/>
      <c r="T373" s="22"/>
    </row>
    <row r="374" spans="1:20" x14ac:dyDescent="0.15">
      <c r="A374" s="4" t="s">
        <v>490</v>
      </c>
      <c r="B374" s="22">
        <v>13990067</v>
      </c>
      <c r="C374" s="22"/>
      <c r="D374" s="22"/>
      <c r="E374" s="22"/>
      <c r="F374" s="22"/>
      <c r="G374" s="4"/>
      <c r="H374" s="4" t="str">
        <f>_xlfn.IFNA(INDEX(buff!$C:$C,MATCH(描述!B374,buff!$A:$A,0)),"")</f>
        <v>警戒之自身生命比对方低时提升伤害减免</v>
      </c>
      <c r="I374" s="4" t="str">
        <f>_xlfn.IFNA(INDEX(buff!$C:$C,MATCH(描述!C374,buff!$A:$A,0)),"")</f>
        <v/>
      </c>
      <c r="J374" s="4" t="str">
        <f>_xlfn.IFNA(INDEX(buff!$C:$C,MATCH(描述!D374,buff!$A:$A,0)),"")</f>
        <v/>
      </c>
      <c r="K374" s="4" t="str">
        <f>_xlfn.IFNA(INDEX(buff!$C:$C,MATCH(描述!E374,buff!$A:$A,0)),"")</f>
        <v/>
      </c>
      <c r="L374" s="4" t="str">
        <f>_xlfn.IFNA(INDEX(buff!$C:$C,MATCH(描述!F374,buff!$A:$A,0)),"")</f>
        <v/>
      </c>
      <c r="M374" s="4">
        <f>_xlfn.IFNA(INDEX(buff!$O:$O,MATCH(B374,buff!$A:$A,0)),"")</f>
        <v>16990016</v>
      </c>
      <c r="N374" s="4" t="str">
        <f>_xlfn.IFNA(INDEX(buff!$O:$O,MATCH(C374,buff!$A:$A,0)),"")</f>
        <v/>
      </c>
      <c r="O374" s="4" t="str">
        <f>_xlfn.IFNA(INDEX(buff!$O:$O,MATCH(D374,buff!$A:$A,0)),"")</f>
        <v/>
      </c>
      <c r="P374" s="4" t="str">
        <f>_xlfn.IFNA(INDEX(buff!$O:$O,MATCH(E374,buff!$A:$A,0)),"")</f>
        <v/>
      </c>
      <c r="Q374" s="22"/>
      <c r="R374" s="22"/>
      <c r="S374" s="22"/>
      <c r="T374" s="22"/>
    </row>
    <row r="375" spans="1:20" x14ac:dyDescent="0.15">
      <c r="A375" s="4" t="s">
        <v>491</v>
      </c>
      <c r="B375" s="22">
        <v>13990067</v>
      </c>
      <c r="C375" s="22"/>
      <c r="D375" s="22"/>
      <c r="E375" s="22"/>
      <c r="F375" s="22"/>
      <c r="G375" s="4"/>
      <c r="H375" s="4" t="str">
        <f>_xlfn.IFNA(INDEX(buff!$C:$C,MATCH(描述!B375,buff!$A:$A,0)),"")</f>
        <v>警戒之自身生命比对方低时提升伤害减免</v>
      </c>
      <c r="I375" s="4" t="str">
        <f>_xlfn.IFNA(INDEX(buff!$C:$C,MATCH(描述!C375,buff!$A:$A,0)),"")</f>
        <v/>
      </c>
      <c r="J375" s="4" t="str">
        <f>_xlfn.IFNA(INDEX(buff!$C:$C,MATCH(描述!D375,buff!$A:$A,0)),"")</f>
        <v/>
      </c>
      <c r="K375" s="4" t="str">
        <f>_xlfn.IFNA(INDEX(buff!$C:$C,MATCH(描述!E375,buff!$A:$A,0)),"")</f>
        <v/>
      </c>
      <c r="L375" s="4" t="str">
        <f>_xlfn.IFNA(INDEX(buff!$C:$C,MATCH(描述!F375,buff!$A:$A,0)),"")</f>
        <v/>
      </c>
      <c r="M375" s="4">
        <f>_xlfn.IFNA(INDEX(buff!$O:$O,MATCH(B375,buff!$A:$A,0)),"")</f>
        <v>16990016</v>
      </c>
      <c r="N375" s="4" t="str">
        <f>_xlfn.IFNA(INDEX(buff!$O:$O,MATCH(C375,buff!$A:$A,0)),"")</f>
        <v/>
      </c>
      <c r="O375" s="4" t="str">
        <f>_xlfn.IFNA(INDEX(buff!$O:$O,MATCH(D375,buff!$A:$A,0)),"")</f>
        <v/>
      </c>
      <c r="P375" s="4" t="str">
        <f>_xlfn.IFNA(INDEX(buff!$O:$O,MATCH(E375,buff!$A:$A,0)),"")</f>
        <v/>
      </c>
      <c r="Q375" s="22"/>
      <c r="R375" s="22"/>
      <c r="S375" s="22"/>
      <c r="T375" s="22"/>
    </row>
    <row r="376" spans="1:20" x14ac:dyDescent="0.15">
      <c r="A376" s="4" t="s">
        <v>492</v>
      </c>
      <c r="B376" s="22">
        <v>13990067</v>
      </c>
      <c r="C376" s="22"/>
      <c r="D376" s="22"/>
      <c r="E376" s="22"/>
      <c r="F376" s="22"/>
      <c r="G376" s="4"/>
      <c r="H376" s="4" t="str">
        <f>_xlfn.IFNA(INDEX(buff!$C:$C,MATCH(描述!B376,buff!$A:$A,0)),"")</f>
        <v>警戒之自身生命比对方低时提升伤害减免</v>
      </c>
      <c r="I376" s="4" t="str">
        <f>_xlfn.IFNA(INDEX(buff!$C:$C,MATCH(描述!C376,buff!$A:$A,0)),"")</f>
        <v/>
      </c>
      <c r="J376" s="4" t="str">
        <f>_xlfn.IFNA(INDEX(buff!$C:$C,MATCH(描述!D376,buff!$A:$A,0)),"")</f>
        <v/>
      </c>
      <c r="K376" s="4" t="str">
        <f>_xlfn.IFNA(INDEX(buff!$C:$C,MATCH(描述!E376,buff!$A:$A,0)),"")</f>
        <v/>
      </c>
      <c r="L376" s="4" t="str">
        <f>_xlfn.IFNA(INDEX(buff!$C:$C,MATCH(描述!F376,buff!$A:$A,0)),"")</f>
        <v/>
      </c>
      <c r="M376" s="4">
        <f>_xlfn.IFNA(INDEX(buff!$O:$O,MATCH(B376,buff!$A:$A,0)),"")</f>
        <v>16990016</v>
      </c>
      <c r="N376" s="4" t="str">
        <f>_xlfn.IFNA(INDEX(buff!$O:$O,MATCH(C376,buff!$A:$A,0)),"")</f>
        <v/>
      </c>
      <c r="O376" s="4" t="str">
        <f>_xlfn.IFNA(INDEX(buff!$O:$O,MATCH(D376,buff!$A:$A,0)),"")</f>
        <v/>
      </c>
      <c r="P376" s="4" t="str">
        <f>_xlfn.IFNA(INDEX(buff!$O:$O,MATCH(E376,buff!$A:$A,0)),"")</f>
        <v/>
      </c>
      <c r="Q376" s="22"/>
      <c r="R376" s="22"/>
      <c r="S376" s="22"/>
      <c r="T376" s="22"/>
    </row>
    <row r="377" spans="1:20" x14ac:dyDescent="0.15">
      <c r="A377" s="4" t="s">
        <v>493</v>
      </c>
      <c r="B377" s="22">
        <v>13990067</v>
      </c>
      <c r="C377" s="22"/>
      <c r="D377" s="22"/>
      <c r="E377" s="22"/>
      <c r="F377" s="22"/>
      <c r="G377" s="4"/>
      <c r="H377" s="4" t="str">
        <f>_xlfn.IFNA(INDEX(buff!$C:$C,MATCH(描述!B377,buff!$A:$A,0)),"")</f>
        <v>警戒之自身生命比对方低时提升伤害减免</v>
      </c>
      <c r="I377" s="4" t="str">
        <f>_xlfn.IFNA(INDEX(buff!$C:$C,MATCH(描述!C377,buff!$A:$A,0)),"")</f>
        <v/>
      </c>
      <c r="J377" s="4" t="str">
        <f>_xlfn.IFNA(INDEX(buff!$C:$C,MATCH(描述!D377,buff!$A:$A,0)),"")</f>
        <v/>
      </c>
      <c r="K377" s="4" t="str">
        <f>_xlfn.IFNA(INDEX(buff!$C:$C,MATCH(描述!E377,buff!$A:$A,0)),"")</f>
        <v/>
      </c>
      <c r="L377" s="4" t="str">
        <f>_xlfn.IFNA(INDEX(buff!$C:$C,MATCH(描述!F377,buff!$A:$A,0)),"")</f>
        <v/>
      </c>
      <c r="M377" s="4">
        <f>_xlfn.IFNA(INDEX(buff!$O:$O,MATCH(B377,buff!$A:$A,0)),"")</f>
        <v>16990016</v>
      </c>
      <c r="N377" s="4" t="str">
        <f>_xlfn.IFNA(INDEX(buff!$O:$O,MATCH(C377,buff!$A:$A,0)),"")</f>
        <v/>
      </c>
      <c r="O377" s="4" t="str">
        <f>_xlfn.IFNA(INDEX(buff!$O:$O,MATCH(D377,buff!$A:$A,0)),"")</f>
        <v/>
      </c>
      <c r="P377" s="4" t="str">
        <f>_xlfn.IFNA(INDEX(buff!$O:$O,MATCH(E377,buff!$A:$A,0)),"")</f>
        <v/>
      </c>
      <c r="Q377" s="22"/>
      <c r="R377" s="22"/>
      <c r="S377" s="22"/>
      <c r="T377" s="22"/>
    </row>
    <row r="378" spans="1:20" x14ac:dyDescent="0.15">
      <c r="A378" s="4" t="s">
        <v>494</v>
      </c>
      <c r="B378" s="22">
        <v>13990067</v>
      </c>
      <c r="C378" s="22"/>
      <c r="D378" s="22"/>
      <c r="E378" s="22"/>
      <c r="F378" s="22"/>
      <c r="G378" s="4"/>
      <c r="H378" s="4" t="str">
        <f>_xlfn.IFNA(INDEX(buff!$C:$C,MATCH(描述!B378,buff!$A:$A,0)),"")</f>
        <v>警戒之自身生命比对方低时提升伤害减免</v>
      </c>
      <c r="I378" s="4" t="str">
        <f>_xlfn.IFNA(INDEX(buff!$C:$C,MATCH(描述!C378,buff!$A:$A,0)),"")</f>
        <v/>
      </c>
      <c r="J378" s="4" t="str">
        <f>_xlfn.IFNA(INDEX(buff!$C:$C,MATCH(描述!D378,buff!$A:$A,0)),"")</f>
        <v/>
      </c>
      <c r="K378" s="4" t="str">
        <f>_xlfn.IFNA(INDEX(buff!$C:$C,MATCH(描述!E378,buff!$A:$A,0)),"")</f>
        <v/>
      </c>
      <c r="L378" s="4" t="str">
        <f>_xlfn.IFNA(INDEX(buff!$C:$C,MATCH(描述!F378,buff!$A:$A,0)),"")</f>
        <v/>
      </c>
      <c r="M378" s="4">
        <f>_xlfn.IFNA(INDEX(buff!$O:$O,MATCH(B378,buff!$A:$A,0)),"")</f>
        <v>16990016</v>
      </c>
      <c r="N378" s="4" t="str">
        <f>_xlfn.IFNA(INDEX(buff!$O:$O,MATCH(C378,buff!$A:$A,0)),"")</f>
        <v/>
      </c>
      <c r="O378" s="4" t="str">
        <f>_xlfn.IFNA(INDEX(buff!$O:$O,MATCH(D378,buff!$A:$A,0)),"")</f>
        <v/>
      </c>
      <c r="P378" s="4" t="str">
        <f>_xlfn.IFNA(INDEX(buff!$O:$O,MATCH(E378,buff!$A:$A,0)),"")</f>
        <v/>
      </c>
      <c r="Q378" s="22"/>
      <c r="R378" s="22"/>
      <c r="S378" s="22"/>
      <c r="T378" s="22"/>
    </row>
    <row r="379" spans="1:20" x14ac:dyDescent="0.15">
      <c r="A379" s="4" t="s">
        <v>495</v>
      </c>
      <c r="B379" s="22">
        <v>13990067</v>
      </c>
      <c r="C379" s="22"/>
      <c r="D379" s="22"/>
      <c r="E379" s="22"/>
      <c r="F379" s="22"/>
      <c r="G379" s="4"/>
      <c r="H379" s="4" t="str">
        <f>_xlfn.IFNA(INDEX(buff!$C:$C,MATCH(描述!B379,buff!$A:$A,0)),"")</f>
        <v>警戒之自身生命比对方低时提升伤害减免</v>
      </c>
      <c r="I379" s="4" t="str">
        <f>_xlfn.IFNA(INDEX(buff!$C:$C,MATCH(描述!C379,buff!$A:$A,0)),"")</f>
        <v/>
      </c>
      <c r="J379" s="4" t="str">
        <f>_xlfn.IFNA(INDEX(buff!$C:$C,MATCH(描述!D379,buff!$A:$A,0)),"")</f>
        <v/>
      </c>
      <c r="K379" s="4" t="str">
        <f>_xlfn.IFNA(INDEX(buff!$C:$C,MATCH(描述!E379,buff!$A:$A,0)),"")</f>
        <v/>
      </c>
      <c r="L379" s="4" t="str">
        <f>_xlfn.IFNA(INDEX(buff!$C:$C,MATCH(描述!F379,buff!$A:$A,0)),"")</f>
        <v/>
      </c>
      <c r="M379" s="4">
        <f>_xlfn.IFNA(INDEX(buff!$O:$O,MATCH(B379,buff!$A:$A,0)),"")</f>
        <v>16990016</v>
      </c>
      <c r="N379" s="4" t="str">
        <f>_xlfn.IFNA(INDEX(buff!$O:$O,MATCH(C379,buff!$A:$A,0)),"")</f>
        <v/>
      </c>
      <c r="O379" s="4" t="str">
        <f>_xlfn.IFNA(INDEX(buff!$O:$O,MATCH(D379,buff!$A:$A,0)),"")</f>
        <v/>
      </c>
      <c r="P379" s="4" t="str">
        <f>_xlfn.IFNA(INDEX(buff!$O:$O,MATCH(E379,buff!$A:$A,0)),"")</f>
        <v/>
      </c>
      <c r="Q379" s="22"/>
      <c r="R379" s="22"/>
      <c r="S379" s="22"/>
      <c r="T379" s="22"/>
    </row>
    <row r="380" spans="1:20" x14ac:dyDescent="0.15">
      <c r="A380" s="4" t="s">
        <v>496</v>
      </c>
      <c r="B380" s="22">
        <v>13990067</v>
      </c>
      <c r="C380" s="22"/>
      <c r="D380" s="22"/>
      <c r="E380" s="22"/>
      <c r="F380" s="22"/>
      <c r="G380" s="4"/>
      <c r="H380" s="4" t="str">
        <f>_xlfn.IFNA(INDEX(buff!$C:$C,MATCH(描述!B380,buff!$A:$A,0)),"")</f>
        <v>警戒之自身生命比对方低时提升伤害减免</v>
      </c>
      <c r="I380" s="4" t="str">
        <f>_xlfn.IFNA(INDEX(buff!$C:$C,MATCH(描述!C380,buff!$A:$A,0)),"")</f>
        <v/>
      </c>
      <c r="J380" s="4" t="str">
        <f>_xlfn.IFNA(INDEX(buff!$C:$C,MATCH(描述!D380,buff!$A:$A,0)),"")</f>
        <v/>
      </c>
      <c r="K380" s="4" t="str">
        <f>_xlfn.IFNA(INDEX(buff!$C:$C,MATCH(描述!E380,buff!$A:$A,0)),"")</f>
        <v/>
      </c>
      <c r="L380" s="4" t="str">
        <f>_xlfn.IFNA(INDEX(buff!$C:$C,MATCH(描述!F380,buff!$A:$A,0)),"")</f>
        <v/>
      </c>
      <c r="M380" s="4">
        <f>_xlfn.IFNA(INDEX(buff!$O:$O,MATCH(B380,buff!$A:$A,0)),"")</f>
        <v>16990016</v>
      </c>
      <c r="N380" s="4" t="str">
        <f>_xlfn.IFNA(INDEX(buff!$O:$O,MATCH(C380,buff!$A:$A,0)),"")</f>
        <v/>
      </c>
      <c r="O380" s="4" t="str">
        <f>_xlfn.IFNA(INDEX(buff!$O:$O,MATCH(D380,buff!$A:$A,0)),"")</f>
        <v/>
      </c>
      <c r="P380" s="4" t="str">
        <f>_xlfn.IFNA(INDEX(buff!$O:$O,MATCH(E380,buff!$A:$A,0)),"")</f>
        <v/>
      </c>
      <c r="Q380" s="22"/>
      <c r="R380" s="22"/>
      <c r="S380" s="22"/>
      <c r="T380" s="22"/>
    </row>
    <row r="381" spans="1:20" x14ac:dyDescent="0.15">
      <c r="A381" s="4" t="s">
        <v>497</v>
      </c>
      <c r="B381" s="22">
        <v>13990126</v>
      </c>
      <c r="C381" s="22">
        <v>13990127</v>
      </c>
      <c r="D381" s="22">
        <v>13990128</v>
      </c>
      <c r="E381" s="22">
        <v>13990129</v>
      </c>
      <c r="F381" s="22"/>
      <c r="G381" s="4" t="str">
        <f>"生命每减少20%，造成的伤害提高"&amp;'skill.talent(结算)'!R661/100&amp;"%"</f>
        <v>生命每减少20%，造成的伤害提高5%</v>
      </c>
      <c r="H381" s="4" t="str">
        <f>_xlfn.IFNA(INDEX(buff!$C:$C,MATCH(描述!B381,buff!$A:$A,0)),"")</f>
        <v>激怒之自己生命低于80%提升伤害加成</v>
      </c>
      <c r="I381" s="4" t="str">
        <f>_xlfn.IFNA(INDEX(buff!$C:$C,MATCH(描述!C381,buff!$A:$A,0)),"")</f>
        <v>激怒之自己生命低于60%提升伤害加成</v>
      </c>
      <c r="J381" s="4" t="str">
        <f>_xlfn.IFNA(INDEX(buff!$C:$C,MATCH(描述!D381,buff!$A:$A,0)),"")</f>
        <v>激怒之自己生命低于40%提升伤害加成</v>
      </c>
      <c r="K381" s="4" t="str">
        <f>_xlfn.IFNA(INDEX(buff!$C:$C,MATCH(描述!E381,buff!$A:$A,0)),"")</f>
        <v>激怒之自己生命低于20%提升伤害加成</v>
      </c>
      <c r="L381" s="4" t="str">
        <f>_xlfn.IFNA(INDEX(buff!$C:$C,MATCH(描述!F381,buff!$A:$A,0)),"")</f>
        <v/>
      </c>
      <c r="M381" s="4">
        <f>_xlfn.IFNA(INDEX(buff!$O:$O,MATCH(B381,buff!$A:$A,0)),"")</f>
        <v>16990040</v>
      </c>
      <c r="N381" s="4">
        <f>_xlfn.IFNA(INDEX(buff!$O:$O,MATCH(C381,buff!$A:$A,0)),"")</f>
        <v>16990041</v>
      </c>
      <c r="O381" s="4">
        <f>_xlfn.IFNA(INDEX(buff!$O:$O,MATCH(D381,buff!$A:$A,0)),"")</f>
        <v>16990042</v>
      </c>
      <c r="P381" s="4">
        <f>_xlfn.IFNA(INDEX(buff!$O:$O,MATCH(E381,buff!$A:$A,0)),"")</f>
        <v>16990043</v>
      </c>
      <c r="Q381" s="22"/>
      <c r="R381" s="22"/>
      <c r="S381" s="22"/>
      <c r="T381" s="22"/>
    </row>
    <row r="382" spans="1:20" x14ac:dyDescent="0.15">
      <c r="A382" s="4" t="s">
        <v>498</v>
      </c>
      <c r="B382" s="22">
        <v>13990126</v>
      </c>
      <c r="C382" s="22">
        <v>13990127</v>
      </c>
      <c r="D382" s="22">
        <v>13990128</v>
      </c>
      <c r="E382" s="22">
        <v>13990129</v>
      </c>
      <c r="F382" s="22"/>
      <c r="G382" s="4" t="str">
        <f>"生命每减少20%，造成的伤害提高"&amp;'skill.talent(结算)'!R662/100&amp;"%"</f>
        <v>生命每减少20%，造成的伤害提高7%</v>
      </c>
      <c r="H382" s="4" t="str">
        <f>_xlfn.IFNA(INDEX(buff!$C:$C,MATCH(描述!B382,buff!$A:$A,0)),"")</f>
        <v>激怒之自己生命低于80%提升伤害加成</v>
      </c>
      <c r="I382" s="4" t="str">
        <f>_xlfn.IFNA(INDEX(buff!$C:$C,MATCH(描述!C382,buff!$A:$A,0)),"")</f>
        <v>激怒之自己生命低于60%提升伤害加成</v>
      </c>
      <c r="J382" s="4" t="str">
        <f>_xlfn.IFNA(INDEX(buff!$C:$C,MATCH(描述!D382,buff!$A:$A,0)),"")</f>
        <v>激怒之自己生命低于40%提升伤害加成</v>
      </c>
      <c r="K382" s="4" t="str">
        <f>_xlfn.IFNA(INDEX(buff!$C:$C,MATCH(描述!E382,buff!$A:$A,0)),"")</f>
        <v>激怒之自己生命低于20%提升伤害加成</v>
      </c>
      <c r="L382" s="4" t="str">
        <f>_xlfn.IFNA(INDEX(buff!$C:$C,MATCH(描述!F382,buff!$A:$A,0)),"")</f>
        <v/>
      </c>
      <c r="M382" s="4">
        <f>_xlfn.IFNA(INDEX(buff!$O:$O,MATCH(B382,buff!$A:$A,0)),"")</f>
        <v>16990040</v>
      </c>
      <c r="N382" s="4">
        <f>_xlfn.IFNA(INDEX(buff!$O:$O,MATCH(C382,buff!$A:$A,0)),"")</f>
        <v>16990041</v>
      </c>
      <c r="O382" s="4">
        <f>_xlfn.IFNA(INDEX(buff!$O:$O,MATCH(D382,buff!$A:$A,0)),"")</f>
        <v>16990042</v>
      </c>
      <c r="P382" s="4">
        <f>_xlfn.IFNA(INDEX(buff!$O:$O,MATCH(E382,buff!$A:$A,0)),"")</f>
        <v>16990043</v>
      </c>
      <c r="Q382" s="22"/>
      <c r="R382" s="22"/>
      <c r="S382" s="22"/>
      <c r="T382" s="22"/>
    </row>
    <row r="383" spans="1:20" x14ac:dyDescent="0.15">
      <c r="A383" s="4" t="s">
        <v>499</v>
      </c>
      <c r="B383" s="22">
        <v>13990126</v>
      </c>
      <c r="C383" s="22">
        <v>13990127</v>
      </c>
      <c r="D383" s="22">
        <v>13990128</v>
      </c>
      <c r="E383" s="22">
        <v>13990129</v>
      </c>
      <c r="F383" s="22"/>
      <c r="G383" s="4" t="str">
        <f>"生命每减少20%，造成的伤害提高"&amp;'skill.talent(结算)'!R663/100&amp;"%"</f>
        <v>生命每减少20%，造成的伤害提高10%</v>
      </c>
      <c r="H383" s="4" t="str">
        <f>_xlfn.IFNA(INDEX(buff!$C:$C,MATCH(描述!B383,buff!$A:$A,0)),"")</f>
        <v>激怒之自己生命低于80%提升伤害加成</v>
      </c>
      <c r="I383" s="4" t="str">
        <f>_xlfn.IFNA(INDEX(buff!$C:$C,MATCH(描述!C383,buff!$A:$A,0)),"")</f>
        <v>激怒之自己生命低于60%提升伤害加成</v>
      </c>
      <c r="J383" s="4" t="str">
        <f>_xlfn.IFNA(INDEX(buff!$C:$C,MATCH(描述!D383,buff!$A:$A,0)),"")</f>
        <v>激怒之自己生命低于40%提升伤害加成</v>
      </c>
      <c r="K383" s="4" t="str">
        <f>_xlfn.IFNA(INDEX(buff!$C:$C,MATCH(描述!E383,buff!$A:$A,0)),"")</f>
        <v>激怒之自己生命低于20%提升伤害加成</v>
      </c>
      <c r="L383" s="4" t="str">
        <f>_xlfn.IFNA(INDEX(buff!$C:$C,MATCH(描述!F383,buff!$A:$A,0)),"")</f>
        <v/>
      </c>
      <c r="M383" s="4">
        <f>_xlfn.IFNA(INDEX(buff!$O:$O,MATCH(B383,buff!$A:$A,0)),"")</f>
        <v>16990040</v>
      </c>
      <c r="N383" s="4">
        <f>_xlfn.IFNA(INDEX(buff!$O:$O,MATCH(C383,buff!$A:$A,0)),"")</f>
        <v>16990041</v>
      </c>
      <c r="O383" s="4">
        <f>_xlfn.IFNA(INDEX(buff!$O:$O,MATCH(D383,buff!$A:$A,0)),"")</f>
        <v>16990042</v>
      </c>
      <c r="P383" s="4">
        <f>_xlfn.IFNA(INDEX(buff!$O:$O,MATCH(E383,buff!$A:$A,0)),"")</f>
        <v>16990043</v>
      </c>
      <c r="Q383" s="22"/>
      <c r="R383" s="22"/>
      <c r="S383" s="22"/>
      <c r="T383" s="22"/>
    </row>
    <row r="384" spans="1:20" x14ac:dyDescent="0.15">
      <c r="A384" s="4" t="s">
        <v>500</v>
      </c>
      <c r="B384" s="22">
        <v>13990126</v>
      </c>
      <c r="C384" s="22">
        <v>13990127</v>
      </c>
      <c r="D384" s="22">
        <v>13990128</v>
      </c>
      <c r="E384" s="22">
        <v>13990129</v>
      </c>
      <c r="F384" s="22"/>
      <c r="G384" s="4" t="str">
        <f>"生命每减少20%，造成的伤害提高"&amp;'skill.talent(结算)'!R664/100&amp;"%"</f>
        <v>生命每减少20%，造成的伤害提高15%</v>
      </c>
      <c r="H384" s="4" t="str">
        <f>_xlfn.IFNA(INDEX(buff!$C:$C,MATCH(描述!B384,buff!$A:$A,0)),"")</f>
        <v>激怒之自己生命低于80%提升伤害加成</v>
      </c>
      <c r="I384" s="4" t="str">
        <f>_xlfn.IFNA(INDEX(buff!$C:$C,MATCH(描述!C384,buff!$A:$A,0)),"")</f>
        <v>激怒之自己生命低于60%提升伤害加成</v>
      </c>
      <c r="J384" s="4" t="str">
        <f>_xlfn.IFNA(INDEX(buff!$C:$C,MATCH(描述!D384,buff!$A:$A,0)),"")</f>
        <v>激怒之自己生命低于40%提升伤害加成</v>
      </c>
      <c r="K384" s="4" t="str">
        <f>_xlfn.IFNA(INDEX(buff!$C:$C,MATCH(描述!E384,buff!$A:$A,0)),"")</f>
        <v>激怒之自己生命低于20%提升伤害加成</v>
      </c>
      <c r="L384" s="4" t="str">
        <f>_xlfn.IFNA(INDEX(buff!$C:$C,MATCH(描述!F384,buff!$A:$A,0)),"")</f>
        <v/>
      </c>
      <c r="M384" s="4">
        <f>_xlfn.IFNA(INDEX(buff!$O:$O,MATCH(B384,buff!$A:$A,0)),"")</f>
        <v>16990040</v>
      </c>
      <c r="N384" s="4">
        <f>_xlfn.IFNA(INDEX(buff!$O:$O,MATCH(C384,buff!$A:$A,0)),"")</f>
        <v>16990041</v>
      </c>
      <c r="O384" s="4">
        <f>_xlfn.IFNA(INDEX(buff!$O:$O,MATCH(D384,buff!$A:$A,0)),"")</f>
        <v>16990042</v>
      </c>
      <c r="P384" s="4">
        <f>_xlfn.IFNA(INDEX(buff!$O:$O,MATCH(E384,buff!$A:$A,0)),"")</f>
        <v>16990043</v>
      </c>
      <c r="Q384" s="22"/>
      <c r="R384" s="22"/>
      <c r="S384" s="22"/>
      <c r="T384" s="22"/>
    </row>
    <row r="385" spans="1:20" x14ac:dyDescent="0.15">
      <c r="A385" s="4" t="s">
        <v>501</v>
      </c>
      <c r="B385" s="22">
        <v>13990126</v>
      </c>
      <c r="C385" s="22">
        <v>13990127</v>
      </c>
      <c r="D385" s="22">
        <v>13990128</v>
      </c>
      <c r="E385" s="22">
        <v>13990129</v>
      </c>
      <c r="F385" s="22"/>
      <c r="G385" s="4" t="str">
        <f>"生命每减少20%，造成的伤害提高"&amp;'skill.talent(结算)'!R665/100&amp;"%"</f>
        <v>生命每减少20%，造成的伤害提高20%</v>
      </c>
      <c r="H385" s="4" t="str">
        <f>_xlfn.IFNA(INDEX(buff!$C:$C,MATCH(描述!B385,buff!$A:$A,0)),"")</f>
        <v>激怒之自己生命低于80%提升伤害加成</v>
      </c>
      <c r="I385" s="4" t="str">
        <f>_xlfn.IFNA(INDEX(buff!$C:$C,MATCH(描述!C385,buff!$A:$A,0)),"")</f>
        <v>激怒之自己生命低于60%提升伤害加成</v>
      </c>
      <c r="J385" s="4" t="str">
        <f>_xlfn.IFNA(INDEX(buff!$C:$C,MATCH(描述!D385,buff!$A:$A,0)),"")</f>
        <v>激怒之自己生命低于40%提升伤害加成</v>
      </c>
      <c r="K385" s="4" t="str">
        <f>_xlfn.IFNA(INDEX(buff!$C:$C,MATCH(描述!E385,buff!$A:$A,0)),"")</f>
        <v>激怒之自己生命低于20%提升伤害加成</v>
      </c>
      <c r="L385" s="4" t="str">
        <f>_xlfn.IFNA(INDEX(buff!$C:$C,MATCH(描述!F385,buff!$A:$A,0)),"")</f>
        <v/>
      </c>
      <c r="M385" s="4">
        <f>_xlfn.IFNA(INDEX(buff!$O:$O,MATCH(B385,buff!$A:$A,0)),"")</f>
        <v>16990040</v>
      </c>
      <c r="N385" s="4">
        <f>_xlfn.IFNA(INDEX(buff!$O:$O,MATCH(C385,buff!$A:$A,0)),"")</f>
        <v>16990041</v>
      </c>
      <c r="O385" s="4">
        <f>_xlfn.IFNA(INDEX(buff!$O:$O,MATCH(D385,buff!$A:$A,0)),"")</f>
        <v>16990042</v>
      </c>
      <c r="P385" s="4">
        <f>_xlfn.IFNA(INDEX(buff!$O:$O,MATCH(E385,buff!$A:$A,0)),"")</f>
        <v>16990043</v>
      </c>
      <c r="Q385" s="22"/>
      <c r="R385" s="22"/>
      <c r="S385" s="22"/>
      <c r="T385" s="22"/>
    </row>
    <row r="386" spans="1:20" x14ac:dyDescent="0.15">
      <c r="A386" s="4" t="s">
        <v>502</v>
      </c>
      <c r="B386" s="22">
        <v>13990126</v>
      </c>
      <c r="C386" s="22">
        <v>13990127</v>
      </c>
      <c r="D386" s="22">
        <v>13990128</v>
      </c>
      <c r="E386" s="22">
        <v>13990129</v>
      </c>
      <c r="F386" s="22"/>
      <c r="G386" s="4" t="str">
        <f>"生命每减少20%，造成的伤害提高"&amp;'skill.talent(结算)'!R666/100&amp;"%"</f>
        <v>生命每减少20%，造成的伤害提高25%</v>
      </c>
      <c r="H386" s="4" t="str">
        <f>_xlfn.IFNA(INDEX(buff!$C:$C,MATCH(描述!B386,buff!$A:$A,0)),"")</f>
        <v>激怒之自己生命低于80%提升伤害加成</v>
      </c>
      <c r="I386" s="4" t="str">
        <f>_xlfn.IFNA(INDEX(buff!$C:$C,MATCH(描述!C386,buff!$A:$A,0)),"")</f>
        <v>激怒之自己生命低于60%提升伤害加成</v>
      </c>
      <c r="J386" s="4" t="str">
        <f>_xlfn.IFNA(INDEX(buff!$C:$C,MATCH(描述!D386,buff!$A:$A,0)),"")</f>
        <v>激怒之自己生命低于40%提升伤害加成</v>
      </c>
      <c r="K386" s="4" t="str">
        <f>_xlfn.IFNA(INDEX(buff!$C:$C,MATCH(描述!E386,buff!$A:$A,0)),"")</f>
        <v>激怒之自己生命低于20%提升伤害加成</v>
      </c>
      <c r="L386" s="4" t="str">
        <f>_xlfn.IFNA(INDEX(buff!$C:$C,MATCH(描述!F386,buff!$A:$A,0)),"")</f>
        <v/>
      </c>
      <c r="M386" s="4">
        <f>_xlfn.IFNA(INDEX(buff!$O:$O,MATCH(B386,buff!$A:$A,0)),"")</f>
        <v>16990040</v>
      </c>
      <c r="N386" s="4">
        <f>_xlfn.IFNA(INDEX(buff!$O:$O,MATCH(C386,buff!$A:$A,0)),"")</f>
        <v>16990041</v>
      </c>
      <c r="O386" s="4">
        <f>_xlfn.IFNA(INDEX(buff!$O:$O,MATCH(D386,buff!$A:$A,0)),"")</f>
        <v>16990042</v>
      </c>
      <c r="P386" s="4">
        <f>_xlfn.IFNA(INDEX(buff!$O:$O,MATCH(E386,buff!$A:$A,0)),"")</f>
        <v>16990043</v>
      </c>
      <c r="Q386" s="22"/>
      <c r="R386" s="22"/>
      <c r="S386" s="22"/>
      <c r="T386" s="22"/>
    </row>
    <row r="387" spans="1:20" x14ac:dyDescent="0.15">
      <c r="A387" s="4" t="s">
        <v>503</v>
      </c>
      <c r="B387" s="22">
        <v>13990126</v>
      </c>
      <c r="C387" s="22">
        <v>13990127</v>
      </c>
      <c r="D387" s="22">
        <v>13990128</v>
      </c>
      <c r="E387" s="22">
        <v>13990129</v>
      </c>
      <c r="F387" s="22"/>
      <c r="G387" s="4" t="str">
        <f>"生命每减少20%，造成的伤害提高"&amp;'skill.talent(结算)'!R667/100&amp;"%"</f>
        <v>生命每减少20%，造成的伤害提高30%</v>
      </c>
      <c r="H387" s="4" t="str">
        <f>_xlfn.IFNA(INDEX(buff!$C:$C,MATCH(描述!B387,buff!$A:$A,0)),"")</f>
        <v>激怒之自己生命低于80%提升伤害加成</v>
      </c>
      <c r="I387" s="4" t="str">
        <f>_xlfn.IFNA(INDEX(buff!$C:$C,MATCH(描述!C387,buff!$A:$A,0)),"")</f>
        <v>激怒之自己生命低于60%提升伤害加成</v>
      </c>
      <c r="J387" s="4" t="str">
        <f>_xlfn.IFNA(INDEX(buff!$C:$C,MATCH(描述!D387,buff!$A:$A,0)),"")</f>
        <v>激怒之自己生命低于40%提升伤害加成</v>
      </c>
      <c r="K387" s="4" t="str">
        <f>_xlfn.IFNA(INDEX(buff!$C:$C,MATCH(描述!E387,buff!$A:$A,0)),"")</f>
        <v>激怒之自己生命低于20%提升伤害加成</v>
      </c>
      <c r="L387" s="4" t="str">
        <f>_xlfn.IFNA(INDEX(buff!$C:$C,MATCH(描述!F387,buff!$A:$A,0)),"")</f>
        <v/>
      </c>
      <c r="M387" s="4">
        <f>_xlfn.IFNA(INDEX(buff!$O:$O,MATCH(B387,buff!$A:$A,0)),"")</f>
        <v>16990040</v>
      </c>
      <c r="N387" s="4">
        <f>_xlfn.IFNA(INDEX(buff!$O:$O,MATCH(C387,buff!$A:$A,0)),"")</f>
        <v>16990041</v>
      </c>
      <c r="O387" s="4">
        <f>_xlfn.IFNA(INDEX(buff!$O:$O,MATCH(D387,buff!$A:$A,0)),"")</f>
        <v>16990042</v>
      </c>
      <c r="P387" s="4">
        <f>_xlfn.IFNA(INDEX(buff!$O:$O,MATCH(E387,buff!$A:$A,0)),"")</f>
        <v>16990043</v>
      </c>
      <c r="Q387" s="22"/>
      <c r="R387" s="22"/>
      <c r="S387" s="22"/>
      <c r="T387" s="22"/>
    </row>
    <row r="388" spans="1:20" x14ac:dyDescent="0.15">
      <c r="A388" s="4" t="s">
        <v>928</v>
      </c>
      <c r="B388" s="22">
        <v>13990130</v>
      </c>
      <c r="C388" s="22">
        <v>13990131</v>
      </c>
      <c r="D388" s="22">
        <v>13990132</v>
      </c>
      <c r="E388" s="22">
        <v>13990133</v>
      </c>
      <c r="F388" s="22"/>
      <c r="G388" s="4" t="str">
        <f>"生命每减少20%，受到的伤害降低"&amp;'skill.talent(结算)'!R668/100&amp;"%"</f>
        <v>生命每减少20%，受到的伤害降低5%</v>
      </c>
      <c r="H388" s="4" t="str">
        <f>_xlfn.IFNA(INDEX(buff!$C:$C,MATCH(描述!B388,buff!$A:$A,0)),"")</f>
        <v>龟缩之自己生命低于80%提升伤害减免</v>
      </c>
      <c r="I388" s="4" t="str">
        <f>_xlfn.IFNA(INDEX(buff!$C:$C,MATCH(描述!C388,buff!$A:$A,0)),"")</f>
        <v>龟缩之自己生命低于60%提升伤害减免</v>
      </c>
      <c r="J388" s="4" t="str">
        <f>_xlfn.IFNA(INDEX(buff!$C:$C,MATCH(描述!D388,buff!$A:$A,0)),"")</f>
        <v>龟缩之自己生命低于40%提升伤害减免</v>
      </c>
      <c r="K388" s="4" t="str">
        <f>_xlfn.IFNA(INDEX(buff!$C:$C,MATCH(描述!E388,buff!$A:$A,0)),"")</f>
        <v>龟缩之自己生命低于20%提升伤害减免</v>
      </c>
      <c r="L388" s="4" t="str">
        <f>_xlfn.IFNA(INDEX(buff!$C:$C,MATCH(描述!F388,buff!$A:$A,0)),"")</f>
        <v/>
      </c>
      <c r="M388" s="4">
        <f>_xlfn.IFNA(INDEX(buff!$O:$O,MATCH(B388,buff!$A:$A,0)),"")</f>
        <v>16990044</v>
      </c>
      <c r="N388" s="4">
        <f>_xlfn.IFNA(INDEX(buff!$O:$O,MATCH(C388,buff!$A:$A,0)),"")</f>
        <v>16990045</v>
      </c>
      <c r="O388" s="4">
        <f>_xlfn.IFNA(INDEX(buff!$O:$O,MATCH(D388,buff!$A:$A,0)),"")</f>
        <v>16990046</v>
      </c>
      <c r="P388" s="4">
        <f>_xlfn.IFNA(INDEX(buff!$O:$O,MATCH(E388,buff!$A:$A,0)),"")</f>
        <v>16990047</v>
      </c>
      <c r="Q388" s="22"/>
      <c r="R388" s="22"/>
      <c r="S388" s="22"/>
      <c r="T388" s="22"/>
    </row>
    <row r="389" spans="1:20" x14ac:dyDescent="0.15">
      <c r="A389" s="4" t="s">
        <v>929</v>
      </c>
      <c r="B389" s="22">
        <v>13990130</v>
      </c>
      <c r="C389" s="22">
        <v>13990131</v>
      </c>
      <c r="D389" s="22">
        <v>13990132</v>
      </c>
      <c r="E389" s="22">
        <v>13990133</v>
      </c>
      <c r="F389" s="22"/>
      <c r="G389" s="4" t="str">
        <f>"生命每减少20%，受到的伤害降低"&amp;'skill.talent(结算)'!R669/100&amp;"%"</f>
        <v>生命每减少20%，受到的伤害降低7%</v>
      </c>
      <c r="H389" s="4" t="str">
        <f>_xlfn.IFNA(INDEX(buff!$C:$C,MATCH(描述!B389,buff!$A:$A,0)),"")</f>
        <v>龟缩之自己生命低于80%提升伤害减免</v>
      </c>
      <c r="I389" s="4" t="str">
        <f>_xlfn.IFNA(INDEX(buff!$C:$C,MATCH(描述!C389,buff!$A:$A,0)),"")</f>
        <v>龟缩之自己生命低于60%提升伤害减免</v>
      </c>
      <c r="J389" s="4" t="str">
        <f>_xlfn.IFNA(INDEX(buff!$C:$C,MATCH(描述!D389,buff!$A:$A,0)),"")</f>
        <v>龟缩之自己生命低于40%提升伤害减免</v>
      </c>
      <c r="K389" s="4" t="str">
        <f>_xlfn.IFNA(INDEX(buff!$C:$C,MATCH(描述!E389,buff!$A:$A,0)),"")</f>
        <v>龟缩之自己生命低于20%提升伤害减免</v>
      </c>
      <c r="L389" s="4" t="str">
        <f>_xlfn.IFNA(INDEX(buff!$C:$C,MATCH(描述!F389,buff!$A:$A,0)),"")</f>
        <v/>
      </c>
      <c r="M389" s="4">
        <f>_xlfn.IFNA(INDEX(buff!$O:$O,MATCH(B389,buff!$A:$A,0)),"")</f>
        <v>16990044</v>
      </c>
      <c r="N389" s="4">
        <f>_xlfn.IFNA(INDEX(buff!$O:$O,MATCH(C389,buff!$A:$A,0)),"")</f>
        <v>16990045</v>
      </c>
      <c r="O389" s="4">
        <f>_xlfn.IFNA(INDEX(buff!$O:$O,MATCH(D389,buff!$A:$A,0)),"")</f>
        <v>16990046</v>
      </c>
      <c r="P389" s="4">
        <f>_xlfn.IFNA(INDEX(buff!$O:$O,MATCH(E389,buff!$A:$A,0)),"")</f>
        <v>16990047</v>
      </c>
      <c r="Q389" s="22"/>
      <c r="R389" s="22"/>
      <c r="S389" s="22"/>
      <c r="T389" s="22"/>
    </row>
    <row r="390" spans="1:20" x14ac:dyDescent="0.15">
      <c r="A390" s="4" t="s">
        <v>930</v>
      </c>
      <c r="B390" s="22">
        <v>13990130</v>
      </c>
      <c r="C390" s="22">
        <v>13990131</v>
      </c>
      <c r="D390" s="22">
        <v>13990132</v>
      </c>
      <c r="E390" s="22">
        <v>13990133</v>
      </c>
      <c r="F390" s="22"/>
      <c r="G390" s="4" t="str">
        <f>"生命每减少20%，受到的伤害降低"&amp;'skill.talent(结算)'!R670/100&amp;"%"</f>
        <v>生命每减少20%，受到的伤害降低10%</v>
      </c>
      <c r="H390" s="4" t="str">
        <f>_xlfn.IFNA(INDEX(buff!$C:$C,MATCH(描述!B390,buff!$A:$A,0)),"")</f>
        <v>龟缩之自己生命低于80%提升伤害减免</v>
      </c>
      <c r="I390" s="4" t="str">
        <f>_xlfn.IFNA(INDEX(buff!$C:$C,MATCH(描述!C390,buff!$A:$A,0)),"")</f>
        <v>龟缩之自己生命低于60%提升伤害减免</v>
      </c>
      <c r="J390" s="4" t="str">
        <f>_xlfn.IFNA(INDEX(buff!$C:$C,MATCH(描述!D390,buff!$A:$A,0)),"")</f>
        <v>龟缩之自己生命低于40%提升伤害减免</v>
      </c>
      <c r="K390" s="4" t="str">
        <f>_xlfn.IFNA(INDEX(buff!$C:$C,MATCH(描述!E390,buff!$A:$A,0)),"")</f>
        <v>龟缩之自己生命低于20%提升伤害减免</v>
      </c>
      <c r="L390" s="4" t="str">
        <f>_xlfn.IFNA(INDEX(buff!$C:$C,MATCH(描述!F390,buff!$A:$A,0)),"")</f>
        <v/>
      </c>
      <c r="M390" s="4">
        <f>_xlfn.IFNA(INDEX(buff!$O:$O,MATCH(B390,buff!$A:$A,0)),"")</f>
        <v>16990044</v>
      </c>
      <c r="N390" s="4">
        <f>_xlfn.IFNA(INDEX(buff!$O:$O,MATCH(C390,buff!$A:$A,0)),"")</f>
        <v>16990045</v>
      </c>
      <c r="O390" s="4">
        <f>_xlfn.IFNA(INDEX(buff!$O:$O,MATCH(D390,buff!$A:$A,0)),"")</f>
        <v>16990046</v>
      </c>
      <c r="P390" s="4">
        <f>_xlfn.IFNA(INDEX(buff!$O:$O,MATCH(E390,buff!$A:$A,0)),"")</f>
        <v>16990047</v>
      </c>
      <c r="Q390" s="22"/>
      <c r="R390" s="22"/>
      <c r="S390" s="22"/>
      <c r="T390" s="22"/>
    </row>
    <row r="391" spans="1:20" x14ac:dyDescent="0.15">
      <c r="A391" s="4" t="s">
        <v>931</v>
      </c>
      <c r="B391" s="22">
        <v>13990130</v>
      </c>
      <c r="C391" s="22">
        <v>13990131</v>
      </c>
      <c r="D391" s="22">
        <v>13990132</v>
      </c>
      <c r="E391" s="22">
        <v>13990133</v>
      </c>
      <c r="F391" s="22"/>
      <c r="G391" s="4" t="str">
        <f>"生命每减少20%，受到的伤害降低"&amp;'skill.talent(结算)'!R671/100&amp;"%"</f>
        <v>生命每减少20%，受到的伤害降低15%</v>
      </c>
      <c r="H391" s="4" t="str">
        <f>_xlfn.IFNA(INDEX(buff!$C:$C,MATCH(描述!B391,buff!$A:$A,0)),"")</f>
        <v>龟缩之自己生命低于80%提升伤害减免</v>
      </c>
      <c r="I391" s="4" t="str">
        <f>_xlfn.IFNA(INDEX(buff!$C:$C,MATCH(描述!C391,buff!$A:$A,0)),"")</f>
        <v>龟缩之自己生命低于60%提升伤害减免</v>
      </c>
      <c r="J391" s="4" t="str">
        <f>_xlfn.IFNA(INDEX(buff!$C:$C,MATCH(描述!D391,buff!$A:$A,0)),"")</f>
        <v>龟缩之自己生命低于40%提升伤害减免</v>
      </c>
      <c r="K391" s="4" t="str">
        <f>_xlfn.IFNA(INDEX(buff!$C:$C,MATCH(描述!E391,buff!$A:$A,0)),"")</f>
        <v>龟缩之自己生命低于20%提升伤害减免</v>
      </c>
      <c r="L391" s="4" t="str">
        <f>_xlfn.IFNA(INDEX(buff!$C:$C,MATCH(描述!F391,buff!$A:$A,0)),"")</f>
        <v/>
      </c>
      <c r="M391" s="4">
        <f>_xlfn.IFNA(INDEX(buff!$O:$O,MATCH(B391,buff!$A:$A,0)),"")</f>
        <v>16990044</v>
      </c>
      <c r="N391" s="4">
        <f>_xlfn.IFNA(INDEX(buff!$O:$O,MATCH(C391,buff!$A:$A,0)),"")</f>
        <v>16990045</v>
      </c>
      <c r="O391" s="4">
        <f>_xlfn.IFNA(INDEX(buff!$O:$O,MATCH(D391,buff!$A:$A,0)),"")</f>
        <v>16990046</v>
      </c>
      <c r="P391" s="4">
        <f>_xlfn.IFNA(INDEX(buff!$O:$O,MATCH(E391,buff!$A:$A,0)),"")</f>
        <v>16990047</v>
      </c>
      <c r="Q391" s="22"/>
      <c r="R391" s="22"/>
      <c r="S391" s="22"/>
      <c r="T391" s="22"/>
    </row>
    <row r="392" spans="1:20" x14ac:dyDescent="0.15">
      <c r="A392" s="4" t="s">
        <v>932</v>
      </c>
      <c r="B392" s="22">
        <v>13990130</v>
      </c>
      <c r="C392" s="22">
        <v>13990131</v>
      </c>
      <c r="D392" s="22">
        <v>13990132</v>
      </c>
      <c r="E392" s="22">
        <v>13990133</v>
      </c>
      <c r="F392" s="22"/>
      <c r="G392" s="4" t="str">
        <f>"生命每减少20%，受到的伤害降低"&amp;'skill.talent(结算)'!R672/100&amp;"%"</f>
        <v>生命每减少20%，受到的伤害降低20%</v>
      </c>
      <c r="H392" s="4" t="str">
        <f>_xlfn.IFNA(INDEX(buff!$C:$C,MATCH(描述!B392,buff!$A:$A,0)),"")</f>
        <v>龟缩之自己生命低于80%提升伤害减免</v>
      </c>
      <c r="I392" s="4" t="str">
        <f>_xlfn.IFNA(INDEX(buff!$C:$C,MATCH(描述!C392,buff!$A:$A,0)),"")</f>
        <v>龟缩之自己生命低于60%提升伤害减免</v>
      </c>
      <c r="J392" s="4" t="str">
        <f>_xlfn.IFNA(INDEX(buff!$C:$C,MATCH(描述!D392,buff!$A:$A,0)),"")</f>
        <v>龟缩之自己生命低于40%提升伤害减免</v>
      </c>
      <c r="K392" s="4" t="str">
        <f>_xlfn.IFNA(INDEX(buff!$C:$C,MATCH(描述!E392,buff!$A:$A,0)),"")</f>
        <v>龟缩之自己生命低于20%提升伤害减免</v>
      </c>
      <c r="L392" s="4" t="str">
        <f>_xlfn.IFNA(INDEX(buff!$C:$C,MATCH(描述!F392,buff!$A:$A,0)),"")</f>
        <v/>
      </c>
      <c r="M392" s="4">
        <f>_xlfn.IFNA(INDEX(buff!$O:$O,MATCH(B392,buff!$A:$A,0)),"")</f>
        <v>16990044</v>
      </c>
      <c r="N392" s="4">
        <f>_xlfn.IFNA(INDEX(buff!$O:$O,MATCH(C392,buff!$A:$A,0)),"")</f>
        <v>16990045</v>
      </c>
      <c r="O392" s="4">
        <f>_xlfn.IFNA(INDEX(buff!$O:$O,MATCH(D392,buff!$A:$A,0)),"")</f>
        <v>16990046</v>
      </c>
      <c r="P392" s="4">
        <f>_xlfn.IFNA(INDEX(buff!$O:$O,MATCH(E392,buff!$A:$A,0)),"")</f>
        <v>16990047</v>
      </c>
      <c r="Q392" s="22"/>
      <c r="R392" s="22"/>
      <c r="S392" s="22"/>
      <c r="T392" s="22"/>
    </row>
    <row r="393" spans="1:20" x14ac:dyDescent="0.15">
      <c r="A393" s="4" t="s">
        <v>933</v>
      </c>
      <c r="B393" s="22">
        <v>13990130</v>
      </c>
      <c r="C393" s="22">
        <v>13990131</v>
      </c>
      <c r="D393" s="22">
        <v>13990132</v>
      </c>
      <c r="E393" s="22">
        <v>13990133</v>
      </c>
      <c r="F393" s="22"/>
      <c r="G393" s="4" t="str">
        <f>"生命每减少20%，受到的伤害降低"&amp;'skill.talent(结算)'!R673/100&amp;"%"</f>
        <v>生命每减少20%，受到的伤害降低25%</v>
      </c>
      <c r="H393" s="4" t="str">
        <f>_xlfn.IFNA(INDEX(buff!$C:$C,MATCH(描述!B393,buff!$A:$A,0)),"")</f>
        <v>龟缩之自己生命低于80%提升伤害减免</v>
      </c>
      <c r="I393" s="4" t="str">
        <f>_xlfn.IFNA(INDEX(buff!$C:$C,MATCH(描述!C393,buff!$A:$A,0)),"")</f>
        <v>龟缩之自己生命低于60%提升伤害减免</v>
      </c>
      <c r="J393" s="4" t="str">
        <f>_xlfn.IFNA(INDEX(buff!$C:$C,MATCH(描述!D393,buff!$A:$A,0)),"")</f>
        <v>龟缩之自己生命低于40%提升伤害减免</v>
      </c>
      <c r="K393" s="4" t="str">
        <f>_xlfn.IFNA(INDEX(buff!$C:$C,MATCH(描述!E393,buff!$A:$A,0)),"")</f>
        <v>龟缩之自己生命低于20%提升伤害减免</v>
      </c>
      <c r="L393" s="4" t="str">
        <f>_xlfn.IFNA(INDEX(buff!$C:$C,MATCH(描述!F393,buff!$A:$A,0)),"")</f>
        <v/>
      </c>
      <c r="M393" s="4">
        <f>_xlfn.IFNA(INDEX(buff!$O:$O,MATCH(B393,buff!$A:$A,0)),"")</f>
        <v>16990044</v>
      </c>
      <c r="N393" s="4">
        <f>_xlfn.IFNA(INDEX(buff!$O:$O,MATCH(C393,buff!$A:$A,0)),"")</f>
        <v>16990045</v>
      </c>
      <c r="O393" s="4">
        <f>_xlfn.IFNA(INDEX(buff!$O:$O,MATCH(D393,buff!$A:$A,0)),"")</f>
        <v>16990046</v>
      </c>
      <c r="P393" s="4">
        <f>_xlfn.IFNA(INDEX(buff!$O:$O,MATCH(E393,buff!$A:$A,0)),"")</f>
        <v>16990047</v>
      </c>
      <c r="Q393" s="22"/>
      <c r="R393" s="22"/>
      <c r="S393" s="22"/>
      <c r="T393" s="22"/>
    </row>
    <row r="394" spans="1:20" x14ac:dyDescent="0.15">
      <c r="A394" s="4" t="s">
        <v>934</v>
      </c>
      <c r="B394" s="22">
        <v>13990130</v>
      </c>
      <c r="C394" s="22">
        <v>13990131</v>
      </c>
      <c r="D394" s="22">
        <v>13990132</v>
      </c>
      <c r="E394" s="22">
        <v>13990133</v>
      </c>
      <c r="F394" s="22"/>
      <c r="G394" s="4" t="str">
        <f>"生命每减少20%，受到的伤害降低"&amp;'skill.talent(结算)'!R674/100&amp;"%"</f>
        <v>生命每减少20%，受到的伤害降低30%</v>
      </c>
      <c r="H394" s="4" t="str">
        <f>_xlfn.IFNA(INDEX(buff!$C:$C,MATCH(描述!B394,buff!$A:$A,0)),"")</f>
        <v>龟缩之自己生命低于80%提升伤害减免</v>
      </c>
      <c r="I394" s="4" t="str">
        <f>_xlfn.IFNA(INDEX(buff!$C:$C,MATCH(描述!C394,buff!$A:$A,0)),"")</f>
        <v>龟缩之自己生命低于60%提升伤害减免</v>
      </c>
      <c r="J394" s="4" t="str">
        <f>_xlfn.IFNA(INDEX(buff!$C:$C,MATCH(描述!D394,buff!$A:$A,0)),"")</f>
        <v>龟缩之自己生命低于40%提升伤害减免</v>
      </c>
      <c r="K394" s="4" t="str">
        <f>_xlfn.IFNA(INDEX(buff!$C:$C,MATCH(描述!E394,buff!$A:$A,0)),"")</f>
        <v>龟缩之自己生命低于20%提升伤害减免</v>
      </c>
      <c r="L394" s="4" t="str">
        <f>_xlfn.IFNA(INDEX(buff!$C:$C,MATCH(描述!F394,buff!$A:$A,0)),"")</f>
        <v/>
      </c>
      <c r="M394" s="4">
        <f>_xlfn.IFNA(INDEX(buff!$O:$O,MATCH(B394,buff!$A:$A,0)),"")</f>
        <v>16990044</v>
      </c>
      <c r="N394" s="4">
        <f>_xlfn.IFNA(INDEX(buff!$O:$O,MATCH(C394,buff!$A:$A,0)),"")</f>
        <v>16990045</v>
      </c>
      <c r="O394" s="4">
        <f>_xlfn.IFNA(INDEX(buff!$O:$O,MATCH(D394,buff!$A:$A,0)),"")</f>
        <v>16990046</v>
      </c>
      <c r="P394" s="4">
        <f>_xlfn.IFNA(INDEX(buff!$O:$O,MATCH(E394,buff!$A:$A,0)),"")</f>
        <v>16990047</v>
      </c>
      <c r="Q394" s="22"/>
      <c r="R394" s="22"/>
      <c r="S394" s="22"/>
      <c r="T394" s="22"/>
    </row>
    <row r="395" spans="1:20" x14ac:dyDescent="0.15">
      <c r="A395" s="4" t="s">
        <v>678</v>
      </c>
      <c r="B395" s="22">
        <v>13990070</v>
      </c>
      <c r="C395" s="22"/>
      <c r="D395" s="22"/>
      <c r="E395" s="22"/>
      <c r="F395" s="22"/>
      <c r="G395" s="4" t="str">
        <f>"敌方目标生命低于50%时，对其造成的伤害提高"&amp;'skill.talent(结算)'!R374/100&amp;"%"</f>
        <v>敌方目标生命低于50%时，对其造成的伤害提高2%</v>
      </c>
      <c r="H395" s="4" t="str">
        <f>_xlfn.IFNA(INDEX(buff!$C:$C,MATCH(描述!B395,buff!$A:$A,0)),"")</f>
        <v>斩杀之对生命低于一半的目标时提升伤害加成</v>
      </c>
      <c r="I395" s="4" t="str">
        <f>_xlfn.IFNA(INDEX(buff!$C:$C,MATCH(描述!C395,buff!$A:$A,0)),"")</f>
        <v/>
      </c>
      <c r="J395" s="4" t="str">
        <f>_xlfn.IFNA(INDEX(buff!$C:$C,MATCH(描述!D395,buff!$A:$A,0)),"")</f>
        <v/>
      </c>
      <c r="K395" s="4" t="str">
        <f>_xlfn.IFNA(INDEX(buff!$C:$C,MATCH(描述!E395,buff!$A:$A,0)),"")</f>
        <v/>
      </c>
      <c r="L395" s="4" t="str">
        <f>_xlfn.IFNA(INDEX(buff!$C:$C,MATCH(描述!F395,buff!$A:$A,0)),"")</f>
        <v/>
      </c>
      <c r="M395" s="4">
        <f>_xlfn.IFNA(INDEX(buff!$O:$O,MATCH(B395,buff!$A:$A,0)),"")</f>
        <v>16990019</v>
      </c>
      <c r="N395" s="4" t="str">
        <f>_xlfn.IFNA(INDEX(buff!$O:$O,MATCH(C395,buff!$A:$A,0)),"")</f>
        <v/>
      </c>
      <c r="O395" s="4" t="str">
        <f>_xlfn.IFNA(INDEX(buff!$O:$O,MATCH(D395,buff!$A:$A,0)),"")</f>
        <v/>
      </c>
      <c r="P395" s="4" t="str">
        <f>_xlfn.IFNA(INDEX(buff!$O:$O,MATCH(E395,buff!$A:$A,0)),"")</f>
        <v/>
      </c>
      <c r="Q395" s="22"/>
      <c r="R395" s="22"/>
      <c r="S395" s="22"/>
      <c r="T395" s="22"/>
    </row>
    <row r="396" spans="1:20" x14ac:dyDescent="0.15">
      <c r="A396" s="4" t="s">
        <v>504</v>
      </c>
      <c r="B396" s="22">
        <v>13990070</v>
      </c>
      <c r="C396" s="22"/>
      <c r="D396" s="22"/>
      <c r="E396" s="22"/>
      <c r="F396" s="22"/>
      <c r="G396" s="4" t="str">
        <f>"敌方目标生命低于50%时，对其造成的伤害提高"&amp;'skill.talent(结算)'!R375/100&amp;"%"</f>
        <v>敌方目标生命低于50%时，对其造成的伤害提高4%</v>
      </c>
      <c r="H396" s="4" t="str">
        <f>_xlfn.IFNA(INDEX(buff!$C:$C,MATCH(描述!B396,buff!$A:$A,0)),"")</f>
        <v>斩杀之对生命低于一半的目标时提升伤害加成</v>
      </c>
      <c r="I396" s="4" t="str">
        <f>_xlfn.IFNA(INDEX(buff!$C:$C,MATCH(描述!C396,buff!$A:$A,0)),"")</f>
        <v/>
      </c>
      <c r="J396" s="4" t="str">
        <f>_xlfn.IFNA(INDEX(buff!$C:$C,MATCH(描述!D396,buff!$A:$A,0)),"")</f>
        <v/>
      </c>
      <c r="K396" s="4" t="str">
        <f>_xlfn.IFNA(INDEX(buff!$C:$C,MATCH(描述!E396,buff!$A:$A,0)),"")</f>
        <v/>
      </c>
      <c r="L396" s="4" t="str">
        <f>_xlfn.IFNA(INDEX(buff!$C:$C,MATCH(描述!F396,buff!$A:$A,0)),"")</f>
        <v/>
      </c>
      <c r="M396" s="4">
        <f>_xlfn.IFNA(INDEX(buff!$O:$O,MATCH(B396,buff!$A:$A,0)),"")</f>
        <v>16990019</v>
      </c>
      <c r="N396" s="4" t="str">
        <f>_xlfn.IFNA(INDEX(buff!$O:$O,MATCH(C396,buff!$A:$A,0)),"")</f>
        <v/>
      </c>
      <c r="O396" s="4" t="str">
        <f>_xlfn.IFNA(INDEX(buff!$O:$O,MATCH(D396,buff!$A:$A,0)),"")</f>
        <v/>
      </c>
      <c r="P396" s="4" t="str">
        <f>_xlfn.IFNA(INDEX(buff!$O:$O,MATCH(E396,buff!$A:$A,0)),"")</f>
        <v/>
      </c>
      <c r="Q396" s="22"/>
      <c r="R396" s="22"/>
      <c r="S396" s="22"/>
      <c r="T396" s="22"/>
    </row>
    <row r="397" spans="1:20" x14ac:dyDescent="0.15">
      <c r="A397" s="4" t="s">
        <v>505</v>
      </c>
      <c r="B397" s="22">
        <v>13990070</v>
      </c>
      <c r="C397" s="22"/>
      <c r="D397" s="22"/>
      <c r="E397" s="22"/>
      <c r="F397" s="22"/>
      <c r="G397" s="4" t="str">
        <f>"敌方目标生命低于50%时，对其造成的伤害提高"&amp;'skill.talent(结算)'!R376/100&amp;"%"</f>
        <v>敌方目标生命低于50%时，对其造成的伤害提高6%</v>
      </c>
      <c r="H397" s="4" t="str">
        <f>_xlfn.IFNA(INDEX(buff!$C:$C,MATCH(描述!B397,buff!$A:$A,0)),"")</f>
        <v>斩杀之对生命低于一半的目标时提升伤害加成</v>
      </c>
      <c r="I397" s="4" t="str">
        <f>_xlfn.IFNA(INDEX(buff!$C:$C,MATCH(描述!C397,buff!$A:$A,0)),"")</f>
        <v/>
      </c>
      <c r="J397" s="4" t="str">
        <f>_xlfn.IFNA(INDEX(buff!$C:$C,MATCH(描述!D397,buff!$A:$A,0)),"")</f>
        <v/>
      </c>
      <c r="K397" s="4" t="str">
        <f>_xlfn.IFNA(INDEX(buff!$C:$C,MATCH(描述!E397,buff!$A:$A,0)),"")</f>
        <v/>
      </c>
      <c r="L397" s="4" t="str">
        <f>_xlfn.IFNA(INDEX(buff!$C:$C,MATCH(描述!F397,buff!$A:$A,0)),"")</f>
        <v/>
      </c>
      <c r="M397" s="4">
        <f>_xlfn.IFNA(INDEX(buff!$O:$O,MATCH(B397,buff!$A:$A,0)),"")</f>
        <v>16990019</v>
      </c>
      <c r="N397" s="4" t="str">
        <f>_xlfn.IFNA(INDEX(buff!$O:$O,MATCH(C397,buff!$A:$A,0)),"")</f>
        <v/>
      </c>
      <c r="O397" s="4" t="str">
        <f>_xlfn.IFNA(INDEX(buff!$O:$O,MATCH(D397,buff!$A:$A,0)),"")</f>
        <v/>
      </c>
      <c r="P397" s="4" t="str">
        <f>_xlfn.IFNA(INDEX(buff!$O:$O,MATCH(E397,buff!$A:$A,0)),"")</f>
        <v/>
      </c>
      <c r="Q397" s="22"/>
      <c r="R397" s="22"/>
      <c r="S397" s="22"/>
      <c r="T397" s="22"/>
    </row>
    <row r="398" spans="1:20" x14ac:dyDescent="0.15">
      <c r="A398" s="4" t="s">
        <v>506</v>
      </c>
      <c r="B398" s="22">
        <v>13990070</v>
      </c>
      <c r="C398" s="22"/>
      <c r="D398" s="22"/>
      <c r="E398" s="22"/>
      <c r="F398" s="22"/>
      <c r="G398" s="4" t="str">
        <f>"敌方目标生命低于50%时，对其造成的伤害提高"&amp;'skill.talent(结算)'!R377/100&amp;"%"</f>
        <v>敌方目标生命低于50%时，对其造成的伤害提高8%</v>
      </c>
      <c r="H398" s="4" t="str">
        <f>_xlfn.IFNA(INDEX(buff!$C:$C,MATCH(描述!B398,buff!$A:$A,0)),"")</f>
        <v>斩杀之对生命低于一半的目标时提升伤害加成</v>
      </c>
      <c r="I398" s="4" t="str">
        <f>_xlfn.IFNA(INDEX(buff!$C:$C,MATCH(描述!C398,buff!$A:$A,0)),"")</f>
        <v/>
      </c>
      <c r="J398" s="4" t="str">
        <f>_xlfn.IFNA(INDEX(buff!$C:$C,MATCH(描述!D398,buff!$A:$A,0)),"")</f>
        <v/>
      </c>
      <c r="K398" s="4" t="str">
        <f>_xlfn.IFNA(INDEX(buff!$C:$C,MATCH(描述!E398,buff!$A:$A,0)),"")</f>
        <v/>
      </c>
      <c r="L398" s="4" t="str">
        <f>_xlfn.IFNA(INDEX(buff!$C:$C,MATCH(描述!F398,buff!$A:$A,0)),"")</f>
        <v/>
      </c>
      <c r="M398" s="4">
        <f>_xlfn.IFNA(INDEX(buff!$O:$O,MATCH(B398,buff!$A:$A,0)),"")</f>
        <v>16990019</v>
      </c>
      <c r="N398" s="4" t="str">
        <f>_xlfn.IFNA(INDEX(buff!$O:$O,MATCH(C398,buff!$A:$A,0)),"")</f>
        <v/>
      </c>
      <c r="O398" s="4" t="str">
        <f>_xlfn.IFNA(INDEX(buff!$O:$O,MATCH(D398,buff!$A:$A,0)),"")</f>
        <v/>
      </c>
      <c r="P398" s="4" t="str">
        <f>_xlfn.IFNA(INDEX(buff!$O:$O,MATCH(E398,buff!$A:$A,0)),"")</f>
        <v/>
      </c>
      <c r="Q398" s="22"/>
      <c r="R398" s="22"/>
      <c r="S398" s="22"/>
      <c r="T398" s="22"/>
    </row>
    <row r="399" spans="1:20" x14ac:dyDescent="0.15">
      <c r="A399" s="4" t="s">
        <v>507</v>
      </c>
      <c r="B399" s="22">
        <v>13990070</v>
      </c>
      <c r="C399" s="22"/>
      <c r="D399" s="22"/>
      <c r="E399" s="22"/>
      <c r="F399" s="22"/>
      <c r="G399" s="4" t="str">
        <f>"敌方目标生命低于50%时，对其造成的伤害提高"&amp;'skill.talent(结算)'!R378/100&amp;"%"</f>
        <v>敌方目标生命低于50%时，对其造成的伤害提高10%</v>
      </c>
      <c r="H399" s="4" t="str">
        <f>_xlfn.IFNA(INDEX(buff!$C:$C,MATCH(描述!B399,buff!$A:$A,0)),"")</f>
        <v>斩杀之对生命低于一半的目标时提升伤害加成</v>
      </c>
      <c r="I399" s="4" t="str">
        <f>_xlfn.IFNA(INDEX(buff!$C:$C,MATCH(描述!C399,buff!$A:$A,0)),"")</f>
        <v/>
      </c>
      <c r="J399" s="4" t="str">
        <f>_xlfn.IFNA(INDEX(buff!$C:$C,MATCH(描述!D399,buff!$A:$A,0)),"")</f>
        <v/>
      </c>
      <c r="K399" s="4" t="str">
        <f>_xlfn.IFNA(INDEX(buff!$C:$C,MATCH(描述!E399,buff!$A:$A,0)),"")</f>
        <v/>
      </c>
      <c r="L399" s="4" t="str">
        <f>_xlfn.IFNA(INDEX(buff!$C:$C,MATCH(描述!F399,buff!$A:$A,0)),"")</f>
        <v/>
      </c>
      <c r="M399" s="4">
        <f>_xlfn.IFNA(INDEX(buff!$O:$O,MATCH(B399,buff!$A:$A,0)),"")</f>
        <v>16990019</v>
      </c>
      <c r="N399" s="4" t="str">
        <f>_xlfn.IFNA(INDEX(buff!$O:$O,MATCH(C399,buff!$A:$A,0)),"")</f>
        <v/>
      </c>
      <c r="O399" s="4" t="str">
        <f>_xlfn.IFNA(INDEX(buff!$O:$O,MATCH(D399,buff!$A:$A,0)),"")</f>
        <v/>
      </c>
      <c r="P399" s="4" t="str">
        <f>_xlfn.IFNA(INDEX(buff!$O:$O,MATCH(E399,buff!$A:$A,0)),"")</f>
        <v/>
      </c>
      <c r="Q399" s="22"/>
      <c r="R399" s="22"/>
      <c r="S399" s="22"/>
      <c r="T399" s="22"/>
    </row>
    <row r="400" spans="1:20" x14ac:dyDescent="0.15">
      <c r="A400" s="4" t="s">
        <v>508</v>
      </c>
      <c r="B400" s="22">
        <v>13990070</v>
      </c>
      <c r="C400" s="22"/>
      <c r="D400" s="22"/>
      <c r="E400" s="22"/>
      <c r="F400" s="22"/>
      <c r="G400" s="4" t="str">
        <f>"敌方目标生命低于50%时，对其造成的伤害提高"&amp;'skill.talent(结算)'!R379/100&amp;"%"</f>
        <v>敌方目标生命低于50%时，对其造成的伤害提高12%</v>
      </c>
      <c r="H400" s="4" t="str">
        <f>_xlfn.IFNA(INDEX(buff!$C:$C,MATCH(描述!B400,buff!$A:$A,0)),"")</f>
        <v>斩杀之对生命低于一半的目标时提升伤害加成</v>
      </c>
      <c r="I400" s="4" t="str">
        <f>_xlfn.IFNA(INDEX(buff!$C:$C,MATCH(描述!C400,buff!$A:$A,0)),"")</f>
        <v/>
      </c>
      <c r="J400" s="4" t="str">
        <f>_xlfn.IFNA(INDEX(buff!$C:$C,MATCH(描述!D400,buff!$A:$A,0)),"")</f>
        <v/>
      </c>
      <c r="K400" s="4" t="str">
        <f>_xlfn.IFNA(INDEX(buff!$C:$C,MATCH(描述!E400,buff!$A:$A,0)),"")</f>
        <v/>
      </c>
      <c r="L400" s="4" t="str">
        <f>_xlfn.IFNA(INDEX(buff!$C:$C,MATCH(描述!F400,buff!$A:$A,0)),"")</f>
        <v/>
      </c>
      <c r="M400" s="4">
        <f>_xlfn.IFNA(INDEX(buff!$O:$O,MATCH(B400,buff!$A:$A,0)),"")</f>
        <v>16990019</v>
      </c>
      <c r="N400" s="4" t="str">
        <f>_xlfn.IFNA(INDEX(buff!$O:$O,MATCH(C400,buff!$A:$A,0)),"")</f>
        <v/>
      </c>
      <c r="O400" s="4" t="str">
        <f>_xlfn.IFNA(INDEX(buff!$O:$O,MATCH(D400,buff!$A:$A,0)),"")</f>
        <v/>
      </c>
      <c r="P400" s="4" t="str">
        <f>_xlfn.IFNA(INDEX(buff!$O:$O,MATCH(E400,buff!$A:$A,0)),"")</f>
        <v/>
      </c>
      <c r="Q400" s="22"/>
      <c r="R400" s="22"/>
      <c r="S400" s="22"/>
      <c r="T400" s="22"/>
    </row>
    <row r="401" spans="1:20" x14ac:dyDescent="0.15">
      <c r="A401" s="4" t="s">
        <v>509</v>
      </c>
      <c r="B401" s="22">
        <v>13990070</v>
      </c>
      <c r="C401" s="22"/>
      <c r="D401" s="22"/>
      <c r="E401" s="22"/>
      <c r="F401" s="22"/>
      <c r="G401" s="4" t="str">
        <f>"敌方目标生命低于50%时，对其造成的伤害提高"&amp;'skill.talent(结算)'!R380/100&amp;"%"</f>
        <v>敌方目标生命低于50%时，对其造成的伤害提高14%</v>
      </c>
      <c r="H401" s="4" t="str">
        <f>_xlfn.IFNA(INDEX(buff!$C:$C,MATCH(描述!B401,buff!$A:$A,0)),"")</f>
        <v>斩杀之对生命低于一半的目标时提升伤害加成</v>
      </c>
      <c r="I401" s="4" t="str">
        <f>_xlfn.IFNA(INDEX(buff!$C:$C,MATCH(描述!C401,buff!$A:$A,0)),"")</f>
        <v/>
      </c>
      <c r="J401" s="4" t="str">
        <f>_xlfn.IFNA(INDEX(buff!$C:$C,MATCH(描述!D401,buff!$A:$A,0)),"")</f>
        <v/>
      </c>
      <c r="K401" s="4" t="str">
        <f>_xlfn.IFNA(INDEX(buff!$C:$C,MATCH(描述!E401,buff!$A:$A,0)),"")</f>
        <v/>
      </c>
      <c r="L401" s="4" t="str">
        <f>_xlfn.IFNA(INDEX(buff!$C:$C,MATCH(描述!F401,buff!$A:$A,0)),"")</f>
        <v/>
      </c>
      <c r="M401" s="4">
        <f>_xlfn.IFNA(INDEX(buff!$O:$O,MATCH(B401,buff!$A:$A,0)),"")</f>
        <v>16990019</v>
      </c>
      <c r="N401" s="4" t="str">
        <f>_xlfn.IFNA(INDEX(buff!$O:$O,MATCH(C401,buff!$A:$A,0)),"")</f>
        <v/>
      </c>
      <c r="O401" s="4" t="str">
        <f>_xlfn.IFNA(INDEX(buff!$O:$O,MATCH(D401,buff!$A:$A,0)),"")</f>
        <v/>
      </c>
      <c r="P401" s="4" t="str">
        <f>_xlfn.IFNA(INDEX(buff!$O:$O,MATCH(E401,buff!$A:$A,0)),"")</f>
        <v/>
      </c>
      <c r="Q401" s="22"/>
      <c r="R401" s="22"/>
      <c r="S401" s="22"/>
      <c r="T401" s="22"/>
    </row>
    <row r="402" spans="1:20" x14ac:dyDescent="0.15">
      <c r="A402" s="4" t="s">
        <v>510</v>
      </c>
      <c r="B402" s="22">
        <v>13990071</v>
      </c>
      <c r="C402" s="22"/>
      <c r="D402" s="22"/>
      <c r="E402" s="22"/>
      <c r="F402" s="22"/>
      <c r="G402" s="4" t="str">
        <f>"死亡时回复己方全体自身最大生命值"&amp;'skill.talent(结算)'!G381/100&amp;"%的生命"</f>
        <v>死亡时回复己方全体自身最大生命值1%的生命</v>
      </c>
      <c r="H402" s="4" t="str">
        <f>_xlfn.IFNA(INDEX(buff!$C:$C,MATCH(描述!B402,buff!$A:$A,0)),"")</f>
        <v>遗馈之死亡时回复己方全体一定生命</v>
      </c>
      <c r="I402" s="4" t="str">
        <f>_xlfn.IFNA(INDEX(buff!$C:$C,MATCH(描述!C402,buff!$A:$A,0)),"")</f>
        <v/>
      </c>
      <c r="J402" s="4" t="str">
        <f>_xlfn.IFNA(INDEX(buff!$C:$C,MATCH(描述!D402,buff!$A:$A,0)),"")</f>
        <v/>
      </c>
      <c r="K402" s="4" t="str">
        <f>_xlfn.IFNA(INDEX(buff!$C:$C,MATCH(描述!E402,buff!$A:$A,0)),"")</f>
        <v/>
      </c>
      <c r="L402" s="4" t="str">
        <f>_xlfn.IFNA(INDEX(buff!$C:$C,MATCH(描述!F402,buff!$A:$A,0)),"")</f>
        <v/>
      </c>
      <c r="M402" s="4">
        <f>_xlfn.IFNA(INDEX(buff!$O:$O,MATCH(B402,buff!$A:$A,0)),"")</f>
        <v>16990020</v>
      </c>
      <c r="N402" s="4" t="str">
        <f>_xlfn.IFNA(INDEX(buff!$O:$O,MATCH(C402,buff!$A:$A,0)),"")</f>
        <v/>
      </c>
      <c r="O402" s="4" t="str">
        <f>_xlfn.IFNA(INDEX(buff!$O:$O,MATCH(D402,buff!$A:$A,0)),"")</f>
        <v/>
      </c>
      <c r="P402" s="4" t="str">
        <f>_xlfn.IFNA(INDEX(buff!$O:$O,MATCH(E402,buff!$A:$A,0)),"")</f>
        <v/>
      </c>
      <c r="Q402" s="22"/>
      <c r="R402" s="22"/>
      <c r="S402" s="22"/>
      <c r="T402" s="22"/>
    </row>
    <row r="403" spans="1:20" x14ac:dyDescent="0.15">
      <c r="A403" s="4" t="s">
        <v>511</v>
      </c>
      <c r="B403" s="22">
        <v>13990071</v>
      </c>
      <c r="C403" s="22"/>
      <c r="D403" s="22"/>
      <c r="E403" s="22"/>
      <c r="F403" s="22"/>
      <c r="G403" s="4" t="str">
        <f>"死亡时回复己方全体自身最大生命值"&amp;'skill.talent(结算)'!G382/100&amp;"%的生命"</f>
        <v>死亡时回复己方全体自身最大生命值3%的生命</v>
      </c>
      <c r="H403" s="4" t="str">
        <f>_xlfn.IFNA(INDEX(buff!$C:$C,MATCH(描述!B403,buff!$A:$A,0)),"")</f>
        <v>遗馈之死亡时回复己方全体一定生命</v>
      </c>
      <c r="I403" s="4" t="str">
        <f>_xlfn.IFNA(INDEX(buff!$C:$C,MATCH(描述!C403,buff!$A:$A,0)),"")</f>
        <v/>
      </c>
      <c r="J403" s="4" t="str">
        <f>_xlfn.IFNA(INDEX(buff!$C:$C,MATCH(描述!D403,buff!$A:$A,0)),"")</f>
        <v/>
      </c>
      <c r="K403" s="4" t="str">
        <f>_xlfn.IFNA(INDEX(buff!$C:$C,MATCH(描述!E403,buff!$A:$A,0)),"")</f>
        <v/>
      </c>
      <c r="L403" s="4" t="str">
        <f>_xlfn.IFNA(INDEX(buff!$C:$C,MATCH(描述!F403,buff!$A:$A,0)),"")</f>
        <v/>
      </c>
      <c r="M403" s="4">
        <f>_xlfn.IFNA(INDEX(buff!$O:$O,MATCH(B403,buff!$A:$A,0)),"")</f>
        <v>16990020</v>
      </c>
      <c r="N403" s="4" t="str">
        <f>_xlfn.IFNA(INDEX(buff!$O:$O,MATCH(C403,buff!$A:$A,0)),"")</f>
        <v/>
      </c>
      <c r="O403" s="4" t="str">
        <f>_xlfn.IFNA(INDEX(buff!$O:$O,MATCH(D403,buff!$A:$A,0)),"")</f>
        <v/>
      </c>
      <c r="P403" s="4" t="str">
        <f>_xlfn.IFNA(INDEX(buff!$O:$O,MATCH(E403,buff!$A:$A,0)),"")</f>
        <v/>
      </c>
      <c r="Q403" s="22"/>
      <c r="R403" s="22"/>
      <c r="S403" s="22"/>
      <c r="T403" s="22"/>
    </row>
    <row r="404" spans="1:20" x14ac:dyDescent="0.15">
      <c r="A404" s="4" t="s">
        <v>512</v>
      </c>
      <c r="B404" s="22">
        <v>13990071</v>
      </c>
      <c r="C404" s="22"/>
      <c r="D404" s="22"/>
      <c r="E404" s="22"/>
      <c r="F404" s="22"/>
      <c r="G404" s="4" t="str">
        <f>"死亡时回复己方全体自身最大生命值"&amp;'skill.talent(结算)'!G383/100&amp;"%的生命"</f>
        <v>死亡时回复己方全体自身最大生命值5%的生命</v>
      </c>
      <c r="H404" s="4" t="str">
        <f>_xlfn.IFNA(INDEX(buff!$C:$C,MATCH(描述!B404,buff!$A:$A,0)),"")</f>
        <v>遗馈之死亡时回复己方全体一定生命</v>
      </c>
      <c r="I404" s="4" t="str">
        <f>_xlfn.IFNA(INDEX(buff!$C:$C,MATCH(描述!C404,buff!$A:$A,0)),"")</f>
        <v/>
      </c>
      <c r="J404" s="4" t="str">
        <f>_xlfn.IFNA(INDEX(buff!$C:$C,MATCH(描述!D404,buff!$A:$A,0)),"")</f>
        <v/>
      </c>
      <c r="K404" s="4" t="str">
        <f>_xlfn.IFNA(INDEX(buff!$C:$C,MATCH(描述!E404,buff!$A:$A,0)),"")</f>
        <v/>
      </c>
      <c r="L404" s="4" t="str">
        <f>_xlfn.IFNA(INDEX(buff!$C:$C,MATCH(描述!F404,buff!$A:$A,0)),"")</f>
        <v/>
      </c>
      <c r="M404" s="4">
        <f>_xlfn.IFNA(INDEX(buff!$O:$O,MATCH(B404,buff!$A:$A,0)),"")</f>
        <v>16990020</v>
      </c>
      <c r="N404" s="4" t="str">
        <f>_xlfn.IFNA(INDEX(buff!$O:$O,MATCH(C404,buff!$A:$A,0)),"")</f>
        <v/>
      </c>
      <c r="O404" s="4" t="str">
        <f>_xlfn.IFNA(INDEX(buff!$O:$O,MATCH(D404,buff!$A:$A,0)),"")</f>
        <v/>
      </c>
      <c r="P404" s="4" t="str">
        <f>_xlfn.IFNA(INDEX(buff!$O:$O,MATCH(E404,buff!$A:$A,0)),"")</f>
        <v/>
      </c>
      <c r="Q404" s="22"/>
      <c r="R404" s="22"/>
      <c r="S404" s="22"/>
      <c r="T404" s="22"/>
    </row>
    <row r="405" spans="1:20" x14ac:dyDescent="0.15">
      <c r="A405" s="4" t="s">
        <v>513</v>
      </c>
      <c r="B405" s="22">
        <v>13990071</v>
      </c>
      <c r="C405" s="22"/>
      <c r="D405" s="22"/>
      <c r="E405" s="22"/>
      <c r="F405" s="22"/>
      <c r="G405" s="4" t="str">
        <f>"死亡时回复己方全体自身最大生命值"&amp;'skill.talent(结算)'!G384/100&amp;"%的生命"</f>
        <v>死亡时回复己方全体自身最大生命值7%的生命</v>
      </c>
      <c r="H405" s="4" t="str">
        <f>_xlfn.IFNA(INDEX(buff!$C:$C,MATCH(描述!B405,buff!$A:$A,0)),"")</f>
        <v>遗馈之死亡时回复己方全体一定生命</v>
      </c>
      <c r="I405" s="4" t="str">
        <f>_xlfn.IFNA(INDEX(buff!$C:$C,MATCH(描述!C405,buff!$A:$A,0)),"")</f>
        <v/>
      </c>
      <c r="J405" s="4" t="str">
        <f>_xlfn.IFNA(INDEX(buff!$C:$C,MATCH(描述!D405,buff!$A:$A,0)),"")</f>
        <v/>
      </c>
      <c r="K405" s="4" t="str">
        <f>_xlfn.IFNA(INDEX(buff!$C:$C,MATCH(描述!E405,buff!$A:$A,0)),"")</f>
        <v/>
      </c>
      <c r="L405" s="4" t="str">
        <f>_xlfn.IFNA(INDEX(buff!$C:$C,MATCH(描述!F405,buff!$A:$A,0)),"")</f>
        <v/>
      </c>
      <c r="M405" s="4">
        <f>_xlfn.IFNA(INDEX(buff!$O:$O,MATCH(B405,buff!$A:$A,0)),"")</f>
        <v>16990020</v>
      </c>
      <c r="N405" s="4" t="str">
        <f>_xlfn.IFNA(INDEX(buff!$O:$O,MATCH(C405,buff!$A:$A,0)),"")</f>
        <v/>
      </c>
      <c r="O405" s="4" t="str">
        <f>_xlfn.IFNA(INDEX(buff!$O:$O,MATCH(D405,buff!$A:$A,0)),"")</f>
        <v/>
      </c>
      <c r="P405" s="4" t="str">
        <f>_xlfn.IFNA(INDEX(buff!$O:$O,MATCH(E405,buff!$A:$A,0)),"")</f>
        <v/>
      </c>
      <c r="Q405" s="22"/>
      <c r="R405" s="22"/>
      <c r="S405" s="22"/>
      <c r="T405" s="22"/>
    </row>
    <row r="406" spans="1:20" x14ac:dyDescent="0.15">
      <c r="A406" s="4" t="s">
        <v>514</v>
      </c>
      <c r="B406" s="22">
        <v>13990071</v>
      </c>
      <c r="C406" s="22"/>
      <c r="D406" s="22"/>
      <c r="E406" s="22"/>
      <c r="F406" s="22"/>
      <c r="G406" s="4" t="str">
        <f>"死亡时回复己方全体自身最大生命值"&amp;'skill.talent(结算)'!G385/100&amp;"%的生命"</f>
        <v>死亡时回复己方全体自身最大生命值9%的生命</v>
      </c>
      <c r="H406" s="4" t="str">
        <f>_xlfn.IFNA(INDEX(buff!$C:$C,MATCH(描述!B406,buff!$A:$A,0)),"")</f>
        <v>遗馈之死亡时回复己方全体一定生命</v>
      </c>
      <c r="I406" s="4" t="str">
        <f>_xlfn.IFNA(INDEX(buff!$C:$C,MATCH(描述!C406,buff!$A:$A,0)),"")</f>
        <v/>
      </c>
      <c r="J406" s="4" t="str">
        <f>_xlfn.IFNA(INDEX(buff!$C:$C,MATCH(描述!D406,buff!$A:$A,0)),"")</f>
        <v/>
      </c>
      <c r="K406" s="4" t="str">
        <f>_xlfn.IFNA(INDEX(buff!$C:$C,MATCH(描述!E406,buff!$A:$A,0)),"")</f>
        <v/>
      </c>
      <c r="L406" s="4" t="str">
        <f>_xlfn.IFNA(INDEX(buff!$C:$C,MATCH(描述!F406,buff!$A:$A,0)),"")</f>
        <v/>
      </c>
      <c r="M406" s="4">
        <f>_xlfn.IFNA(INDEX(buff!$O:$O,MATCH(B406,buff!$A:$A,0)),"")</f>
        <v>16990020</v>
      </c>
      <c r="N406" s="4" t="str">
        <f>_xlfn.IFNA(INDEX(buff!$O:$O,MATCH(C406,buff!$A:$A,0)),"")</f>
        <v/>
      </c>
      <c r="O406" s="4" t="str">
        <f>_xlfn.IFNA(INDEX(buff!$O:$O,MATCH(D406,buff!$A:$A,0)),"")</f>
        <v/>
      </c>
      <c r="P406" s="4" t="str">
        <f>_xlfn.IFNA(INDEX(buff!$O:$O,MATCH(E406,buff!$A:$A,0)),"")</f>
        <v/>
      </c>
      <c r="Q406" s="22"/>
      <c r="R406" s="22"/>
      <c r="S406" s="22"/>
      <c r="T406" s="22"/>
    </row>
    <row r="407" spans="1:20" x14ac:dyDescent="0.15">
      <c r="A407" s="4" t="s">
        <v>515</v>
      </c>
      <c r="B407" s="22">
        <v>13990071</v>
      </c>
      <c r="C407" s="22"/>
      <c r="D407" s="22"/>
      <c r="E407" s="22"/>
      <c r="F407" s="22"/>
      <c r="G407" s="4" t="str">
        <f>"死亡时回复己方全体自身最大生命值"&amp;'skill.talent(结算)'!G386/100&amp;"%的生命"</f>
        <v>死亡时回复己方全体自身最大生命值11%的生命</v>
      </c>
      <c r="H407" s="4" t="str">
        <f>_xlfn.IFNA(INDEX(buff!$C:$C,MATCH(描述!B407,buff!$A:$A,0)),"")</f>
        <v>遗馈之死亡时回复己方全体一定生命</v>
      </c>
      <c r="I407" s="4" t="str">
        <f>_xlfn.IFNA(INDEX(buff!$C:$C,MATCH(描述!C407,buff!$A:$A,0)),"")</f>
        <v/>
      </c>
      <c r="J407" s="4" t="str">
        <f>_xlfn.IFNA(INDEX(buff!$C:$C,MATCH(描述!D407,buff!$A:$A,0)),"")</f>
        <v/>
      </c>
      <c r="K407" s="4" t="str">
        <f>_xlfn.IFNA(INDEX(buff!$C:$C,MATCH(描述!E407,buff!$A:$A,0)),"")</f>
        <v/>
      </c>
      <c r="L407" s="4" t="str">
        <f>_xlfn.IFNA(INDEX(buff!$C:$C,MATCH(描述!F407,buff!$A:$A,0)),"")</f>
        <v/>
      </c>
      <c r="M407" s="4">
        <f>_xlfn.IFNA(INDEX(buff!$O:$O,MATCH(B407,buff!$A:$A,0)),"")</f>
        <v>16990020</v>
      </c>
      <c r="N407" s="4" t="str">
        <f>_xlfn.IFNA(INDEX(buff!$O:$O,MATCH(C407,buff!$A:$A,0)),"")</f>
        <v/>
      </c>
      <c r="O407" s="4" t="str">
        <f>_xlfn.IFNA(INDEX(buff!$O:$O,MATCH(D407,buff!$A:$A,0)),"")</f>
        <v/>
      </c>
      <c r="P407" s="4" t="str">
        <f>_xlfn.IFNA(INDEX(buff!$O:$O,MATCH(E407,buff!$A:$A,0)),"")</f>
        <v/>
      </c>
      <c r="Q407" s="22"/>
      <c r="R407" s="22"/>
      <c r="S407" s="22"/>
      <c r="T407" s="22"/>
    </row>
    <row r="408" spans="1:20" x14ac:dyDescent="0.15">
      <c r="A408" s="4" t="s">
        <v>516</v>
      </c>
      <c r="B408" s="22">
        <v>13990071</v>
      </c>
      <c r="C408" s="22"/>
      <c r="D408" s="22"/>
      <c r="E408" s="22"/>
      <c r="F408" s="22"/>
      <c r="G408" s="4" t="str">
        <f>"死亡时回复己方全体自身最大生命值"&amp;'skill.talent(结算)'!G387/100&amp;"%的生命"</f>
        <v>死亡时回复己方全体自身最大生命值13%的生命</v>
      </c>
      <c r="H408" s="4" t="str">
        <f>_xlfn.IFNA(INDEX(buff!$C:$C,MATCH(描述!B408,buff!$A:$A,0)),"")</f>
        <v>遗馈之死亡时回复己方全体一定生命</v>
      </c>
      <c r="I408" s="4" t="str">
        <f>_xlfn.IFNA(INDEX(buff!$C:$C,MATCH(描述!C408,buff!$A:$A,0)),"")</f>
        <v/>
      </c>
      <c r="J408" s="4" t="str">
        <f>_xlfn.IFNA(INDEX(buff!$C:$C,MATCH(描述!D408,buff!$A:$A,0)),"")</f>
        <v/>
      </c>
      <c r="K408" s="4" t="str">
        <f>_xlfn.IFNA(INDEX(buff!$C:$C,MATCH(描述!E408,buff!$A:$A,0)),"")</f>
        <v/>
      </c>
      <c r="L408" s="4" t="str">
        <f>_xlfn.IFNA(INDEX(buff!$C:$C,MATCH(描述!F408,buff!$A:$A,0)),"")</f>
        <v/>
      </c>
      <c r="M408" s="4">
        <f>_xlfn.IFNA(INDEX(buff!$O:$O,MATCH(B408,buff!$A:$A,0)),"")</f>
        <v>16990020</v>
      </c>
      <c r="N408" s="4" t="str">
        <f>_xlfn.IFNA(INDEX(buff!$O:$O,MATCH(C408,buff!$A:$A,0)),"")</f>
        <v/>
      </c>
      <c r="O408" s="4" t="str">
        <f>_xlfn.IFNA(INDEX(buff!$O:$O,MATCH(D408,buff!$A:$A,0)),"")</f>
        <v/>
      </c>
      <c r="P408" s="4" t="str">
        <f>_xlfn.IFNA(INDEX(buff!$O:$O,MATCH(E408,buff!$A:$A,0)),"")</f>
        <v/>
      </c>
      <c r="Q408" s="22"/>
      <c r="R408" s="22"/>
      <c r="S408" s="22"/>
      <c r="T408" s="22"/>
    </row>
    <row r="409" spans="1:20" x14ac:dyDescent="0.15">
      <c r="A409" s="4" t="s">
        <v>517</v>
      </c>
      <c r="B409" s="22">
        <v>13990072</v>
      </c>
      <c r="C409" s="22"/>
      <c r="D409" s="22"/>
      <c r="E409" s="22"/>
      <c r="F409" s="22"/>
      <c r="G409" s="4" t="str">
        <f>"死亡时回复己方生命百分比最低的目标自身最大生命值"&amp;'skill.talent(结算)'!G388/100&amp;"%的生命"</f>
        <v>死亡时回复己方生命百分比最低的目标自身最大生命值3%的生命</v>
      </c>
      <c r="H409" s="4" t="str">
        <f>_xlfn.IFNA(INDEX(buff!$C:$C,MATCH(描述!B409,buff!$A:$A,0)),"")</f>
        <v>遗赠之死亡时回复己方血最少目标一定生命</v>
      </c>
      <c r="I409" s="4" t="str">
        <f>_xlfn.IFNA(INDEX(buff!$C:$C,MATCH(描述!C409,buff!$A:$A,0)),"")</f>
        <v/>
      </c>
      <c r="J409" s="4" t="str">
        <f>_xlfn.IFNA(INDEX(buff!$C:$C,MATCH(描述!D409,buff!$A:$A,0)),"")</f>
        <v/>
      </c>
      <c r="K409" s="4" t="str">
        <f>_xlfn.IFNA(INDEX(buff!$C:$C,MATCH(描述!E409,buff!$A:$A,0)),"")</f>
        <v/>
      </c>
      <c r="L409" s="4" t="str">
        <f>_xlfn.IFNA(INDEX(buff!$C:$C,MATCH(描述!F409,buff!$A:$A,0)),"")</f>
        <v/>
      </c>
      <c r="M409" s="4">
        <f>_xlfn.IFNA(INDEX(buff!$O:$O,MATCH(B409,buff!$A:$A,0)),"")</f>
        <v>16990021</v>
      </c>
      <c r="N409" s="4" t="str">
        <f>_xlfn.IFNA(INDEX(buff!$O:$O,MATCH(C409,buff!$A:$A,0)),"")</f>
        <v/>
      </c>
      <c r="O409" s="4" t="str">
        <f>_xlfn.IFNA(INDEX(buff!$O:$O,MATCH(D409,buff!$A:$A,0)),"")</f>
        <v/>
      </c>
      <c r="P409" s="4" t="str">
        <f>_xlfn.IFNA(INDEX(buff!$O:$O,MATCH(E409,buff!$A:$A,0)),"")</f>
        <v/>
      </c>
      <c r="Q409" s="22"/>
      <c r="R409" s="22"/>
      <c r="S409" s="22"/>
      <c r="T409" s="22"/>
    </row>
    <row r="410" spans="1:20" x14ac:dyDescent="0.15">
      <c r="A410" s="4" t="s">
        <v>518</v>
      </c>
      <c r="B410" s="22">
        <v>13990072</v>
      </c>
      <c r="C410" s="22"/>
      <c r="D410" s="22"/>
      <c r="E410" s="22"/>
      <c r="F410" s="22"/>
      <c r="G410" s="4" t="str">
        <f>"死亡时回复己方生命百分比最低的目标自身最大生命值"&amp;'skill.talent(结算)'!G389/100&amp;"%的生命"</f>
        <v>死亡时回复己方生命百分比最低的目标自身最大生命值9%的生命</v>
      </c>
      <c r="H410" s="4" t="str">
        <f>_xlfn.IFNA(INDEX(buff!$C:$C,MATCH(描述!B410,buff!$A:$A,0)),"")</f>
        <v>遗赠之死亡时回复己方血最少目标一定生命</v>
      </c>
      <c r="I410" s="4" t="str">
        <f>_xlfn.IFNA(INDEX(buff!$C:$C,MATCH(描述!C410,buff!$A:$A,0)),"")</f>
        <v/>
      </c>
      <c r="J410" s="4" t="str">
        <f>_xlfn.IFNA(INDEX(buff!$C:$C,MATCH(描述!D410,buff!$A:$A,0)),"")</f>
        <v/>
      </c>
      <c r="K410" s="4" t="str">
        <f>_xlfn.IFNA(INDEX(buff!$C:$C,MATCH(描述!E410,buff!$A:$A,0)),"")</f>
        <v/>
      </c>
      <c r="L410" s="4" t="str">
        <f>_xlfn.IFNA(INDEX(buff!$C:$C,MATCH(描述!F410,buff!$A:$A,0)),"")</f>
        <v/>
      </c>
      <c r="M410" s="4">
        <f>_xlfn.IFNA(INDEX(buff!$O:$O,MATCH(B410,buff!$A:$A,0)),"")</f>
        <v>16990021</v>
      </c>
      <c r="N410" s="4" t="str">
        <f>_xlfn.IFNA(INDEX(buff!$O:$O,MATCH(C410,buff!$A:$A,0)),"")</f>
        <v/>
      </c>
      <c r="O410" s="4" t="str">
        <f>_xlfn.IFNA(INDEX(buff!$O:$O,MATCH(D410,buff!$A:$A,0)),"")</f>
        <v/>
      </c>
      <c r="P410" s="4" t="str">
        <f>_xlfn.IFNA(INDEX(buff!$O:$O,MATCH(E410,buff!$A:$A,0)),"")</f>
        <v/>
      </c>
      <c r="Q410" s="22"/>
      <c r="R410" s="22"/>
      <c r="S410" s="22"/>
      <c r="T410" s="22"/>
    </row>
    <row r="411" spans="1:20" x14ac:dyDescent="0.15">
      <c r="A411" s="4" t="s">
        <v>519</v>
      </c>
      <c r="B411" s="22">
        <v>13990072</v>
      </c>
      <c r="C411" s="22"/>
      <c r="D411" s="22"/>
      <c r="E411" s="22"/>
      <c r="F411" s="22"/>
      <c r="G411" s="4" t="str">
        <f>"死亡时回复己方生命百分比最低的目标自身最大生命值"&amp;'skill.talent(结算)'!G390/100&amp;"%的生命"</f>
        <v>死亡时回复己方生命百分比最低的目标自身最大生命值15%的生命</v>
      </c>
      <c r="H411" s="4" t="str">
        <f>_xlfn.IFNA(INDEX(buff!$C:$C,MATCH(描述!B411,buff!$A:$A,0)),"")</f>
        <v>遗赠之死亡时回复己方血最少目标一定生命</v>
      </c>
      <c r="I411" s="4" t="str">
        <f>_xlfn.IFNA(INDEX(buff!$C:$C,MATCH(描述!C411,buff!$A:$A,0)),"")</f>
        <v/>
      </c>
      <c r="J411" s="4" t="str">
        <f>_xlfn.IFNA(INDEX(buff!$C:$C,MATCH(描述!D411,buff!$A:$A,0)),"")</f>
        <v/>
      </c>
      <c r="K411" s="4" t="str">
        <f>_xlfn.IFNA(INDEX(buff!$C:$C,MATCH(描述!E411,buff!$A:$A,0)),"")</f>
        <v/>
      </c>
      <c r="L411" s="4" t="str">
        <f>_xlfn.IFNA(INDEX(buff!$C:$C,MATCH(描述!F411,buff!$A:$A,0)),"")</f>
        <v/>
      </c>
      <c r="M411" s="4">
        <f>_xlfn.IFNA(INDEX(buff!$O:$O,MATCH(B411,buff!$A:$A,0)),"")</f>
        <v>16990021</v>
      </c>
      <c r="N411" s="4" t="str">
        <f>_xlfn.IFNA(INDEX(buff!$O:$O,MATCH(C411,buff!$A:$A,0)),"")</f>
        <v/>
      </c>
      <c r="O411" s="4" t="str">
        <f>_xlfn.IFNA(INDEX(buff!$O:$O,MATCH(D411,buff!$A:$A,0)),"")</f>
        <v/>
      </c>
      <c r="P411" s="4" t="str">
        <f>_xlfn.IFNA(INDEX(buff!$O:$O,MATCH(E411,buff!$A:$A,0)),"")</f>
        <v/>
      </c>
      <c r="Q411" s="22"/>
      <c r="R411" s="22"/>
      <c r="S411" s="22"/>
      <c r="T411" s="22"/>
    </row>
    <row r="412" spans="1:20" x14ac:dyDescent="0.15">
      <c r="A412" s="4" t="s">
        <v>520</v>
      </c>
      <c r="B412" s="22">
        <v>13990072</v>
      </c>
      <c r="C412" s="22"/>
      <c r="D412" s="22"/>
      <c r="E412" s="22"/>
      <c r="F412" s="22"/>
      <c r="G412" s="4" t="str">
        <f>"死亡时回复己方生命百分比最低的目标自身最大生命值"&amp;'skill.talent(结算)'!G391/100&amp;"%的生命"</f>
        <v>死亡时回复己方生命百分比最低的目标自身最大生命值21%的生命</v>
      </c>
      <c r="H412" s="4" t="str">
        <f>_xlfn.IFNA(INDEX(buff!$C:$C,MATCH(描述!B412,buff!$A:$A,0)),"")</f>
        <v>遗赠之死亡时回复己方血最少目标一定生命</v>
      </c>
      <c r="I412" s="4" t="str">
        <f>_xlfn.IFNA(INDEX(buff!$C:$C,MATCH(描述!C412,buff!$A:$A,0)),"")</f>
        <v/>
      </c>
      <c r="J412" s="4" t="str">
        <f>_xlfn.IFNA(INDEX(buff!$C:$C,MATCH(描述!D412,buff!$A:$A,0)),"")</f>
        <v/>
      </c>
      <c r="K412" s="4" t="str">
        <f>_xlfn.IFNA(INDEX(buff!$C:$C,MATCH(描述!E412,buff!$A:$A,0)),"")</f>
        <v/>
      </c>
      <c r="L412" s="4" t="str">
        <f>_xlfn.IFNA(INDEX(buff!$C:$C,MATCH(描述!F412,buff!$A:$A,0)),"")</f>
        <v/>
      </c>
      <c r="M412" s="4">
        <f>_xlfn.IFNA(INDEX(buff!$O:$O,MATCH(B412,buff!$A:$A,0)),"")</f>
        <v>16990021</v>
      </c>
      <c r="N412" s="4" t="str">
        <f>_xlfn.IFNA(INDEX(buff!$O:$O,MATCH(C412,buff!$A:$A,0)),"")</f>
        <v/>
      </c>
      <c r="O412" s="4" t="str">
        <f>_xlfn.IFNA(INDEX(buff!$O:$O,MATCH(D412,buff!$A:$A,0)),"")</f>
        <v/>
      </c>
      <c r="P412" s="4" t="str">
        <f>_xlfn.IFNA(INDEX(buff!$O:$O,MATCH(E412,buff!$A:$A,0)),"")</f>
        <v/>
      </c>
      <c r="Q412" s="22"/>
      <c r="R412" s="22"/>
      <c r="S412" s="22"/>
      <c r="T412" s="22"/>
    </row>
    <row r="413" spans="1:20" x14ac:dyDescent="0.15">
      <c r="A413" s="4" t="s">
        <v>521</v>
      </c>
      <c r="B413" s="22">
        <v>13990072</v>
      </c>
      <c r="C413" s="22"/>
      <c r="D413" s="22"/>
      <c r="E413" s="22"/>
      <c r="F413" s="22"/>
      <c r="G413" s="4" t="str">
        <f>"死亡时回复己方生命百分比最低的目标自身最大生命值"&amp;'skill.talent(结算)'!G392/100&amp;"%的生命"</f>
        <v>死亡时回复己方生命百分比最低的目标自身最大生命值27%的生命</v>
      </c>
      <c r="H413" s="4" t="str">
        <f>_xlfn.IFNA(INDEX(buff!$C:$C,MATCH(描述!B413,buff!$A:$A,0)),"")</f>
        <v>遗赠之死亡时回复己方血最少目标一定生命</v>
      </c>
      <c r="I413" s="4" t="str">
        <f>_xlfn.IFNA(INDEX(buff!$C:$C,MATCH(描述!C413,buff!$A:$A,0)),"")</f>
        <v/>
      </c>
      <c r="J413" s="4" t="str">
        <f>_xlfn.IFNA(INDEX(buff!$C:$C,MATCH(描述!D413,buff!$A:$A,0)),"")</f>
        <v/>
      </c>
      <c r="K413" s="4" t="str">
        <f>_xlfn.IFNA(INDEX(buff!$C:$C,MATCH(描述!E413,buff!$A:$A,0)),"")</f>
        <v/>
      </c>
      <c r="L413" s="4" t="str">
        <f>_xlfn.IFNA(INDEX(buff!$C:$C,MATCH(描述!F413,buff!$A:$A,0)),"")</f>
        <v/>
      </c>
      <c r="M413" s="4">
        <f>_xlfn.IFNA(INDEX(buff!$O:$O,MATCH(B413,buff!$A:$A,0)),"")</f>
        <v>16990021</v>
      </c>
      <c r="N413" s="4" t="str">
        <f>_xlfn.IFNA(INDEX(buff!$O:$O,MATCH(C413,buff!$A:$A,0)),"")</f>
        <v/>
      </c>
      <c r="O413" s="4" t="str">
        <f>_xlfn.IFNA(INDEX(buff!$O:$O,MATCH(D413,buff!$A:$A,0)),"")</f>
        <v/>
      </c>
      <c r="P413" s="4" t="str">
        <f>_xlfn.IFNA(INDEX(buff!$O:$O,MATCH(E413,buff!$A:$A,0)),"")</f>
        <v/>
      </c>
      <c r="Q413" s="22"/>
      <c r="R413" s="22"/>
      <c r="S413" s="22"/>
      <c r="T413" s="22"/>
    </row>
    <row r="414" spans="1:20" x14ac:dyDescent="0.15">
      <c r="A414" s="4" t="s">
        <v>522</v>
      </c>
      <c r="B414" s="22">
        <v>13990072</v>
      </c>
      <c r="C414" s="22"/>
      <c r="D414" s="22"/>
      <c r="E414" s="22"/>
      <c r="F414" s="22"/>
      <c r="G414" s="4" t="str">
        <f>"死亡时回复己方生命百分比最低的目标自身最大生命值"&amp;'skill.talent(结算)'!G393/100&amp;"%的生命"</f>
        <v>死亡时回复己方生命百分比最低的目标自身最大生命值33%的生命</v>
      </c>
      <c r="H414" s="4" t="str">
        <f>_xlfn.IFNA(INDEX(buff!$C:$C,MATCH(描述!B414,buff!$A:$A,0)),"")</f>
        <v>遗赠之死亡时回复己方血最少目标一定生命</v>
      </c>
      <c r="I414" s="4" t="str">
        <f>_xlfn.IFNA(INDEX(buff!$C:$C,MATCH(描述!C414,buff!$A:$A,0)),"")</f>
        <v/>
      </c>
      <c r="J414" s="4" t="str">
        <f>_xlfn.IFNA(INDEX(buff!$C:$C,MATCH(描述!D414,buff!$A:$A,0)),"")</f>
        <v/>
      </c>
      <c r="K414" s="4" t="str">
        <f>_xlfn.IFNA(INDEX(buff!$C:$C,MATCH(描述!E414,buff!$A:$A,0)),"")</f>
        <v/>
      </c>
      <c r="L414" s="4" t="str">
        <f>_xlfn.IFNA(INDEX(buff!$C:$C,MATCH(描述!F414,buff!$A:$A,0)),"")</f>
        <v/>
      </c>
      <c r="M414" s="4">
        <f>_xlfn.IFNA(INDEX(buff!$O:$O,MATCH(B414,buff!$A:$A,0)),"")</f>
        <v>16990021</v>
      </c>
      <c r="N414" s="4" t="str">
        <f>_xlfn.IFNA(INDEX(buff!$O:$O,MATCH(C414,buff!$A:$A,0)),"")</f>
        <v/>
      </c>
      <c r="O414" s="4" t="str">
        <f>_xlfn.IFNA(INDEX(buff!$O:$O,MATCH(D414,buff!$A:$A,0)),"")</f>
        <v/>
      </c>
      <c r="P414" s="4" t="str">
        <f>_xlfn.IFNA(INDEX(buff!$O:$O,MATCH(E414,buff!$A:$A,0)),"")</f>
        <v/>
      </c>
      <c r="Q414" s="22"/>
      <c r="R414" s="22"/>
      <c r="S414" s="22"/>
      <c r="T414" s="22"/>
    </row>
    <row r="415" spans="1:20" x14ac:dyDescent="0.15">
      <c r="A415" s="4" t="s">
        <v>523</v>
      </c>
      <c r="B415" s="22">
        <v>13990072</v>
      </c>
      <c r="C415" s="22"/>
      <c r="D415" s="22"/>
      <c r="E415" s="22"/>
      <c r="F415" s="22"/>
      <c r="G415" s="4" t="str">
        <f>"死亡时回复己方生命百分比最低的目标自身最大生命值"&amp;'skill.talent(结算)'!G394/100&amp;"%的生命"</f>
        <v>死亡时回复己方生命百分比最低的目标自身最大生命值39%的生命</v>
      </c>
      <c r="H415" s="4" t="str">
        <f>_xlfn.IFNA(INDEX(buff!$C:$C,MATCH(描述!B415,buff!$A:$A,0)),"")</f>
        <v>遗赠之死亡时回复己方血最少目标一定生命</v>
      </c>
      <c r="I415" s="4" t="str">
        <f>_xlfn.IFNA(INDEX(buff!$C:$C,MATCH(描述!C415,buff!$A:$A,0)),"")</f>
        <v/>
      </c>
      <c r="J415" s="4" t="str">
        <f>_xlfn.IFNA(INDEX(buff!$C:$C,MATCH(描述!D415,buff!$A:$A,0)),"")</f>
        <v/>
      </c>
      <c r="K415" s="4" t="str">
        <f>_xlfn.IFNA(INDEX(buff!$C:$C,MATCH(描述!E415,buff!$A:$A,0)),"")</f>
        <v/>
      </c>
      <c r="L415" s="4" t="str">
        <f>_xlfn.IFNA(INDEX(buff!$C:$C,MATCH(描述!F415,buff!$A:$A,0)),"")</f>
        <v/>
      </c>
      <c r="M415" s="4">
        <f>_xlfn.IFNA(INDEX(buff!$O:$O,MATCH(B415,buff!$A:$A,0)),"")</f>
        <v>16990021</v>
      </c>
      <c r="N415" s="4" t="str">
        <f>_xlfn.IFNA(INDEX(buff!$O:$O,MATCH(C415,buff!$A:$A,0)),"")</f>
        <v/>
      </c>
      <c r="O415" s="4" t="str">
        <f>_xlfn.IFNA(INDEX(buff!$O:$O,MATCH(D415,buff!$A:$A,0)),"")</f>
        <v/>
      </c>
      <c r="P415" s="4" t="str">
        <f>_xlfn.IFNA(INDEX(buff!$O:$O,MATCH(E415,buff!$A:$A,0)),"")</f>
        <v/>
      </c>
      <c r="Q415" s="22"/>
      <c r="R415" s="22"/>
      <c r="S415" s="22"/>
      <c r="T415" s="22"/>
    </row>
    <row r="416" spans="1:20" x14ac:dyDescent="0.15">
      <c r="A416" s="4" t="s">
        <v>524</v>
      </c>
      <c r="B416" s="22">
        <v>13990073</v>
      </c>
      <c r="C416" s="22"/>
      <c r="D416" s="22"/>
      <c r="E416" s="22"/>
      <c r="F416" s="22"/>
      <c r="G416" s="4" t="str">
        <f>"死亡时，使敌方全体造成的伤害降低"&amp;'skill.talent(结算)'!R395/100*-1&amp;"%，持续"&amp;buff!$E$74&amp;"秒。"</f>
        <v>死亡时，使敌方全体造成的伤害降低6%，持续8秒。</v>
      </c>
      <c r="H416" s="4" t="str">
        <f>_xlfn.IFNA(INDEX(buff!$C:$C,MATCH(描述!B416,buff!$A:$A,0)),"")</f>
        <v>遗技</v>
      </c>
      <c r="I416" s="4" t="str">
        <f>_xlfn.IFNA(INDEX(buff!$C:$C,MATCH(描述!C416,buff!$A:$A,0)),"")</f>
        <v/>
      </c>
      <c r="J416" s="4" t="str">
        <f>_xlfn.IFNA(INDEX(buff!$C:$C,MATCH(描述!D416,buff!$A:$A,0)),"")</f>
        <v/>
      </c>
      <c r="K416" s="4" t="str">
        <f>_xlfn.IFNA(INDEX(buff!$C:$C,MATCH(描述!E416,buff!$A:$A,0)),"")</f>
        <v/>
      </c>
      <c r="L416" s="4" t="str">
        <f>_xlfn.IFNA(INDEX(buff!$C:$C,MATCH(描述!F416,buff!$A:$A,0)),"")</f>
        <v/>
      </c>
      <c r="M416" s="4">
        <f>_xlfn.IFNA(INDEX(buff!$O:$O,MATCH(B416,buff!$A:$A,0)),"")</f>
        <v>16990022</v>
      </c>
      <c r="N416" s="4" t="str">
        <f>_xlfn.IFNA(INDEX(buff!$O:$O,MATCH(C416,buff!$A:$A,0)),"")</f>
        <v/>
      </c>
      <c r="O416" s="4" t="str">
        <f>_xlfn.IFNA(INDEX(buff!$O:$O,MATCH(D416,buff!$A:$A,0)),"")</f>
        <v/>
      </c>
      <c r="P416" s="4" t="str">
        <f>_xlfn.IFNA(INDEX(buff!$O:$O,MATCH(E416,buff!$A:$A,0)),"")</f>
        <v/>
      </c>
      <c r="Q416" s="22"/>
      <c r="R416" s="22"/>
      <c r="S416" s="22"/>
      <c r="T416" s="22"/>
    </row>
    <row r="417" spans="1:20" x14ac:dyDescent="0.15">
      <c r="A417" s="4" t="s">
        <v>525</v>
      </c>
      <c r="B417" s="22">
        <v>13990073</v>
      </c>
      <c r="C417" s="22"/>
      <c r="D417" s="22"/>
      <c r="E417" s="22"/>
      <c r="F417" s="22"/>
      <c r="G417" s="4" t="str">
        <f>"死亡时，使敌方全体造成的伤害降低"&amp;'skill.talent(结算)'!R396/100*-1&amp;"%，持续"&amp;buff!$E$74&amp;"秒。"</f>
        <v>死亡时，使敌方全体造成的伤害降低10%，持续8秒。</v>
      </c>
      <c r="H417" s="4" t="str">
        <f>_xlfn.IFNA(INDEX(buff!$C:$C,MATCH(描述!B417,buff!$A:$A,0)),"")</f>
        <v>遗技</v>
      </c>
      <c r="I417" s="4" t="str">
        <f>_xlfn.IFNA(INDEX(buff!$C:$C,MATCH(描述!C417,buff!$A:$A,0)),"")</f>
        <v/>
      </c>
      <c r="J417" s="4" t="str">
        <f>_xlfn.IFNA(INDEX(buff!$C:$C,MATCH(描述!D417,buff!$A:$A,0)),"")</f>
        <v/>
      </c>
      <c r="K417" s="4" t="str">
        <f>_xlfn.IFNA(INDEX(buff!$C:$C,MATCH(描述!E417,buff!$A:$A,0)),"")</f>
        <v/>
      </c>
      <c r="L417" s="4" t="str">
        <f>_xlfn.IFNA(INDEX(buff!$C:$C,MATCH(描述!F417,buff!$A:$A,0)),"")</f>
        <v/>
      </c>
      <c r="M417" s="4">
        <f>_xlfn.IFNA(INDEX(buff!$O:$O,MATCH(B417,buff!$A:$A,0)),"")</f>
        <v>16990022</v>
      </c>
      <c r="N417" s="4" t="str">
        <f>_xlfn.IFNA(INDEX(buff!$O:$O,MATCH(C417,buff!$A:$A,0)),"")</f>
        <v/>
      </c>
      <c r="O417" s="4" t="str">
        <f>_xlfn.IFNA(INDEX(buff!$O:$O,MATCH(D417,buff!$A:$A,0)),"")</f>
        <v/>
      </c>
      <c r="P417" s="4" t="str">
        <f>_xlfn.IFNA(INDEX(buff!$O:$O,MATCH(E417,buff!$A:$A,0)),"")</f>
        <v/>
      </c>
      <c r="Q417" s="22"/>
      <c r="R417" s="22"/>
      <c r="S417" s="22"/>
      <c r="T417" s="22"/>
    </row>
    <row r="418" spans="1:20" x14ac:dyDescent="0.15">
      <c r="A418" s="4" t="s">
        <v>526</v>
      </c>
      <c r="B418" s="22">
        <v>13990073</v>
      </c>
      <c r="C418" s="22"/>
      <c r="D418" s="22"/>
      <c r="E418" s="22"/>
      <c r="F418" s="22"/>
      <c r="G418" s="4" t="str">
        <f>"死亡时，使敌方全体造成的伤害降低"&amp;'skill.talent(结算)'!R397/100*-1&amp;"%，持续"&amp;buff!$E$74&amp;"秒。"</f>
        <v>死亡时，使敌方全体造成的伤害降低14%，持续8秒。</v>
      </c>
      <c r="H418" s="4" t="str">
        <f>_xlfn.IFNA(INDEX(buff!$C:$C,MATCH(描述!B418,buff!$A:$A,0)),"")</f>
        <v>遗技</v>
      </c>
      <c r="I418" s="4" t="str">
        <f>_xlfn.IFNA(INDEX(buff!$C:$C,MATCH(描述!C418,buff!$A:$A,0)),"")</f>
        <v/>
      </c>
      <c r="J418" s="4" t="str">
        <f>_xlfn.IFNA(INDEX(buff!$C:$C,MATCH(描述!D418,buff!$A:$A,0)),"")</f>
        <v/>
      </c>
      <c r="K418" s="4" t="str">
        <f>_xlfn.IFNA(INDEX(buff!$C:$C,MATCH(描述!E418,buff!$A:$A,0)),"")</f>
        <v/>
      </c>
      <c r="L418" s="4" t="str">
        <f>_xlfn.IFNA(INDEX(buff!$C:$C,MATCH(描述!F418,buff!$A:$A,0)),"")</f>
        <v/>
      </c>
      <c r="M418" s="4">
        <f>_xlfn.IFNA(INDEX(buff!$O:$O,MATCH(B418,buff!$A:$A,0)),"")</f>
        <v>16990022</v>
      </c>
      <c r="N418" s="4" t="str">
        <f>_xlfn.IFNA(INDEX(buff!$O:$O,MATCH(C418,buff!$A:$A,0)),"")</f>
        <v/>
      </c>
      <c r="O418" s="4" t="str">
        <f>_xlfn.IFNA(INDEX(buff!$O:$O,MATCH(D418,buff!$A:$A,0)),"")</f>
        <v/>
      </c>
      <c r="P418" s="4" t="str">
        <f>_xlfn.IFNA(INDEX(buff!$O:$O,MATCH(E418,buff!$A:$A,0)),"")</f>
        <v/>
      </c>
      <c r="Q418" s="22"/>
      <c r="R418" s="22"/>
      <c r="S418" s="22"/>
      <c r="T418" s="22"/>
    </row>
    <row r="419" spans="1:20" x14ac:dyDescent="0.15">
      <c r="A419" s="4" t="s">
        <v>527</v>
      </c>
      <c r="B419" s="22">
        <v>13990073</v>
      </c>
      <c r="C419" s="22"/>
      <c r="D419" s="22"/>
      <c r="E419" s="22"/>
      <c r="F419" s="22"/>
      <c r="G419" s="4" t="str">
        <f>"死亡时，使敌方全体造成的伤害降低"&amp;'skill.talent(结算)'!R398/100*-1&amp;"%，持续"&amp;buff!$E$74&amp;"秒。"</f>
        <v>死亡时，使敌方全体造成的伤害降低18%，持续8秒。</v>
      </c>
      <c r="H419" s="4" t="str">
        <f>_xlfn.IFNA(INDEX(buff!$C:$C,MATCH(描述!B419,buff!$A:$A,0)),"")</f>
        <v>遗技</v>
      </c>
      <c r="I419" s="4" t="str">
        <f>_xlfn.IFNA(INDEX(buff!$C:$C,MATCH(描述!C419,buff!$A:$A,0)),"")</f>
        <v/>
      </c>
      <c r="J419" s="4" t="str">
        <f>_xlfn.IFNA(INDEX(buff!$C:$C,MATCH(描述!D419,buff!$A:$A,0)),"")</f>
        <v/>
      </c>
      <c r="K419" s="4" t="str">
        <f>_xlfn.IFNA(INDEX(buff!$C:$C,MATCH(描述!E419,buff!$A:$A,0)),"")</f>
        <v/>
      </c>
      <c r="L419" s="4" t="str">
        <f>_xlfn.IFNA(INDEX(buff!$C:$C,MATCH(描述!F419,buff!$A:$A,0)),"")</f>
        <v/>
      </c>
      <c r="M419" s="4">
        <f>_xlfn.IFNA(INDEX(buff!$O:$O,MATCH(B419,buff!$A:$A,0)),"")</f>
        <v>16990022</v>
      </c>
      <c r="N419" s="4" t="str">
        <f>_xlfn.IFNA(INDEX(buff!$O:$O,MATCH(C419,buff!$A:$A,0)),"")</f>
        <v/>
      </c>
      <c r="O419" s="4" t="str">
        <f>_xlfn.IFNA(INDEX(buff!$O:$O,MATCH(D419,buff!$A:$A,0)),"")</f>
        <v/>
      </c>
      <c r="P419" s="4" t="str">
        <f>_xlfn.IFNA(INDEX(buff!$O:$O,MATCH(E419,buff!$A:$A,0)),"")</f>
        <v/>
      </c>
      <c r="Q419" s="22"/>
      <c r="R419" s="22"/>
      <c r="S419" s="22"/>
      <c r="T419" s="22"/>
    </row>
    <row r="420" spans="1:20" x14ac:dyDescent="0.15">
      <c r="A420" s="4" t="s">
        <v>528</v>
      </c>
      <c r="B420" s="22">
        <v>13990073</v>
      </c>
      <c r="C420" s="22"/>
      <c r="D420" s="22"/>
      <c r="E420" s="22"/>
      <c r="F420" s="22"/>
      <c r="G420" s="4" t="str">
        <f>"死亡时，使敌方全体造成的伤害降低"&amp;'skill.talent(结算)'!R399/100*-1&amp;"%，持续"&amp;buff!$E$74&amp;"秒。"</f>
        <v>死亡时，使敌方全体造成的伤害降低22%，持续8秒。</v>
      </c>
      <c r="H420" s="4" t="str">
        <f>_xlfn.IFNA(INDEX(buff!$C:$C,MATCH(描述!B420,buff!$A:$A,0)),"")</f>
        <v>遗技</v>
      </c>
      <c r="I420" s="4" t="str">
        <f>_xlfn.IFNA(INDEX(buff!$C:$C,MATCH(描述!C420,buff!$A:$A,0)),"")</f>
        <v/>
      </c>
      <c r="J420" s="4" t="str">
        <f>_xlfn.IFNA(INDEX(buff!$C:$C,MATCH(描述!D420,buff!$A:$A,0)),"")</f>
        <v/>
      </c>
      <c r="K420" s="4" t="str">
        <f>_xlfn.IFNA(INDEX(buff!$C:$C,MATCH(描述!E420,buff!$A:$A,0)),"")</f>
        <v/>
      </c>
      <c r="L420" s="4" t="str">
        <f>_xlfn.IFNA(INDEX(buff!$C:$C,MATCH(描述!F420,buff!$A:$A,0)),"")</f>
        <v/>
      </c>
      <c r="M420" s="4">
        <f>_xlfn.IFNA(INDEX(buff!$O:$O,MATCH(B420,buff!$A:$A,0)),"")</f>
        <v>16990022</v>
      </c>
      <c r="N420" s="4" t="str">
        <f>_xlfn.IFNA(INDEX(buff!$O:$O,MATCH(C420,buff!$A:$A,0)),"")</f>
        <v/>
      </c>
      <c r="O420" s="4" t="str">
        <f>_xlfn.IFNA(INDEX(buff!$O:$O,MATCH(D420,buff!$A:$A,0)),"")</f>
        <v/>
      </c>
      <c r="P420" s="4" t="str">
        <f>_xlfn.IFNA(INDEX(buff!$O:$O,MATCH(E420,buff!$A:$A,0)),"")</f>
        <v/>
      </c>
      <c r="Q420" s="22"/>
      <c r="R420" s="22"/>
      <c r="S420" s="22"/>
      <c r="T420" s="22"/>
    </row>
    <row r="421" spans="1:20" x14ac:dyDescent="0.15">
      <c r="A421" s="4" t="s">
        <v>529</v>
      </c>
      <c r="B421" s="22">
        <v>13990073</v>
      </c>
      <c r="C421" s="22"/>
      <c r="D421" s="22"/>
      <c r="E421" s="22"/>
      <c r="F421" s="22"/>
      <c r="G421" s="4" t="str">
        <f>"死亡时，使敌方全体造成的伤害降低"&amp;'skill.talent(结算)'!R400/100*-1&amp;"%，持续"&amp;buff!$E$74&amp;"秒。"</f>
        <v>死亡时，使敌方全体造成的伤害降低26%，持续8秒。</v>
      </c>
      <c r="H421" s="4" t="str">
        <f>_xlfn.IFNA(INDEX(buff!$C:$C,MATCH(描述!B421,buff!$A:$A,0)),"")</f>
        <v>遗技</v>
      </c>
      <c r="I421" s="4" t="str">
        <f>_xlfn.IFNA(INDEX(buff!$C:$C,MATCH(描述!C421,buff!$A:$A,0)),"")</f>
        <v/>
      </c>
      <c r="J421" s="4" t="str">
        <f>_xlfn.IFNA(INDEX(buff!$C:$C,MATCH(描述!D421,buff!$A:$A,0)),"")</f>
        <v/>
      </c>
      <c r="K421" s="4" t="str">
        <f>_xlfn.IFNA(INDEX(buff!$C:$C,MATCH(描述!E421,buff!$A:$A,0)),"")</f>
        <v/>
      </c>
      <c r="L421" s="4" t="str">
        <f>_xlfn.IFNA(INDEX(buff!$C:$C,MATCH(描述!F421,buff!$A:$A,0)),"")</f>
        <v/>
      </c>
      <c r="M421" s="4">
        <f>_xlfn.IFNA(INDEX(buff!$O:$O,MATCH(B421,buff!$A:$A,0)),"")</f>
        <v>16990022</v>
      </c>
      <c r="N421" s="4" t="str">
        <f>_xlfn.IFNA(INDEX(buff!$O:$O,MATCH(C421,buff!$A:$A,0)),"")</f>
        <v/>
      </c>
      <c r="O421" s="4" t="str">
        <f>_xlfn.IFNA(INDEX(buff!$O:$O,MATCH(D421,buff!$A:$A,0)),"")</f>
        <v/>
      </c>
      <c r="P421" s="4" t="str">
        <f>_xlfn.IFNA(INDEX(buff!$O:$O,MATCH(E421,buff!$A:$A,0)),"")</f>
        <v/>
      </c>
      <c r="Q421" s="22"/>
      <c r="R421" s="22"/>
      <c r="S421" s="22"/>
      <c r="T421" s="22"/>
    </row>
    <row r="422" spans="1:20" x14ac:dyDescent="0.15">
      <c r="A422" s="4" t="s">
        <v>530</v>
      </c>
      <c r="B422" s="22">
        <v>13990073</v>
      </c>
      <c r="C422" s="22"/>
      <c r="D422" s="22"/>
      <c r="E422" s="22"/>
      <c r="F422" s="22"/>
      <c r="G422" s="4" t="str">
        <f>"死亡时，使敌方全体造成的伤害降低"&amp;'skill.talent(结算)'!R401/100*-1&amp;"%，持续"&amp;buff!$E$74&amp;"秒。"</f>
        <v>死亡时，使敌方全体造成的伤害降低30%，持续8秒。</v>
      </c>
      <c r="H422" s="4" t="str">
        <f>_xlfn.IFNA(INDEX(buff!$C:$C,MATCH(描述!B422,buff!$A:$A,0)),"")</f>
        <v>遗技</v>
      </c>
      <c r="I422" s="4" t="str">
        <f>_xlfn.IFNA(INDEX(buff!$C:$C,MATCH(描述!C422,buff!$A:$A,0)),"")</f>
        <v/>
      </c>
      <c r="J422" s="4" t="str">
        <f>_xlfn.IFNA(INDEX(buff!$C:$C,MATCH(描述!D422,buff!$A:$A,0)),"")</f>
        <v/>
      </c>
      <c r="K422" s="4" t="str">
        <f>_xlfn.IFNA(INDEX(buff!$C:$C,MATCH(描述!E422,buff!$A:$A,0)),"")</f>
        <v/>
      </c>
      <c r="L422" s="4" t="str">
        <f>_xlfn.IFNA(INDEX(buff!$C:$C,MATCH(描述!F422,buff!$A:$A,0)),"")</f>
        <v/>
      </c>
      <c r="M422" s="4">
        <f>_xlfn.IFNA(INDEX(buff!$O:$O,MATCH(B422,buff!$A:$A,0)),"")</f>
        <v>16990022</v>
      </c>
      <c r="N422" s="4" t="str">
        <f>_xlfn.IFNA(INDEX(buff!$O:$O,MATCH(C422,buff!$A:$A,0)),"")</f>
        <v/>
      </c>
      <c r="O422" s="4" t="str">
        <f>_xlfn.IFNA(INDEX(buff!$O:$O,MATCH(D422,buff!$A:$A,0)),"")</f>
        <v/>
      </c>
      <c r="P422" s="4" t="str">
        <f>_xlfn.IFNA(INDEX(buff!$O:$O,MATCH(E422,buff!$A:$A,0)),"")</f>
        <v/>
      </c>
      <c r="Q422" s="22"/>
      <c r="R422" s="22"/>
      <c r="S422" s="22"/>
      <c r="T422" s="22"/>
    </row>
    <row r="423" spans="1:20" x14ac:dyDescent="0.15">
      <c r="A423" s="4" t="s">
        <v>680</v>
      </c>
      <c r="B423" s="22">
        <v>13990075</v>
      </c>
      <c r="C423" s="22"/>
      <c r="D423" s="22"/>
      <c r="E423" s="22"/>
      <c r="F423" s="22"/>
      <c r="G423" s="4" t="str">
        <f>"死亡时，使己方全体受到的伤害降低"&amp;'skill.talent(结算)'!R402/100&amp;"%，持续"&amp;buff!$E$76&amp;"秒。"</f>
        <v>死亡时，使己方全体受到的伤害降低6%，持续8秒。</v>
      </c>
      <c r="H423" s="4" t="str">
        <f>_xlfn.IFNA(INDEX(buff!$C:$C,MATCH(描述!B423,buff!$A:$A,0)),"")</f>
        <v>遗谋</v>
      </c>
      <c r="I423" s="4" t="str">
        <f>_xlfn.IFNA(INDEX(buff!$C:$C,MATCH(描述!C423,buff!$A:$A,0)),"")</f>
        <v/>
      </c>
      <c r="J423" s="4" t="str">
        <f>_xlfn.IFNA(INDEX(buff!$C:$C,MATCH(描述!D423,buff!$A:$A,0)),"")</f>
        <v/>
      </c>
      <c r="K423" s="4" t="str">
        <f>_xlfn.IFNA(INDEX(buff!$C:$C,MATCH(描述!E423,buff!$A:$A,0)),"")</f>
        <v/>
      </c>
      <c r="L423" s="4" t="str">
        <f>_xlfn.IFNA(INDEX(buff!$C:$C,MATCH(描述!F423,buff!$A:$A,0)),"")</f>
        <v/>
      </c>
      <c r="M423" s="4">
        <f>_xlfn.IFNA(INDEX(buff!$O:$O,MATCH(B423,buff!$A:$A,0)),"")</f>
        <v>16990023</v>
      </c>
      <c r="N423" s="4" t="str">
        <f>_xlfn.IFNA(INDEX(buff!$O:$O,MATCH(C423,buff!$A:$A,0)),"")</f>
        <v/>
      </c>
      <c r="O423" s="4" t="str">
        <f>_xlfn.IFNA(INDEX(buff!$O:$O,MATCH(D423,buff!$A:$A,0)),"")</f>
        <v/>
      </c>
      <c r="P423" s="4" t="str">
        <f>_xlfn.IFNA(INDEX(buff!$O:$O,MATCH(E423,buff!$A:$A,0)),"")</f>
        <v/>
      </c>
      <c r="Q423" s="22"/>
      <c r="R423" s="22"/>
      <c r="S423" s="22"/>
      <c r="T423" s="22"/>
    </row>
    <row r="424" spans="1:20" x14ac:dyDescent="0.15">
      <c r="A424" s="4" t="s">
        <v>531</v>
      </c>
      <c r="B424" s="22">
        <v>13990075</v>
      </c>
      <c r="C424" s="22"/>
      <c r="D424" s="22"/>
      <c r="E424" s="22"/>
      <c r="F424" s="22"/>
      <c r="G424" s="4" t="str">
        <f>"死亡时，使己方全体受到的伤害降低"&amp;'skill.talent(结算)'!R403/100&amp;"%，持续"&amp;buff!$E$76&amp;"秒。"</f>
        <v>死亡时，使己方全体受到的伤害降低10%，持续8秒。</v>
      </c>
      <c r="H424" s="4" t="str">
        <f>_xlfn.IFNA(INDEX(buff!$C:$C,MATCH(描述!B424,buff!$A:$A,0)),"")</f>
        <v>遗谋</v>
      </c>
      <c r="I424" s="4" t="str">
        <f>_xlfn.IFNA(INDEX(buff!$C:$C,MATCH(描述!C424,buff!$A:$A,0)),"")</f>
        <v/>
      </c>
      <c r="J424" s="4" t="str">
        <f>_xlfn.IFNA(INDEX(buff!$C:$C,MATCH(描述!D424,buff!$A:$A,0)),"")</f>
        <v/>
      </c>
      <c r="K424" s="4" t="str">
        <f>_xlfn.IFNA(INDEX(buff!$C:$C,MATCH(描述!E424,buff!$A:$A,0)),"")</f>
        <v/>
      </c>
      <c r="L424" s="4" t="str">
        <f>_xlfn.IFNA(INDEX(buff!$C:$C,MATCH(描述!F424,buff!$A:$A,0)),"")</f>
        <v/>
      </c>
      <c r="M424" s="4">
        <f>_xlfn.IFNA(INDEX(buff!$O:$O,MATCH(B424,buff!$A:$A,0)),"")</f>
        <v>16990023</v>
      </c>
      <c r="N424" s="4" t="str">
        <f>_xlfn.IFNA(INDEX(buff!$O:$O,MATCH(C424,buff!$A:$A,0)),"")</f>
        <v/>
      </c>
      <c r="O424" s="4" t="str">
        <f>_xlfn.IFNA(INDEX(buff!$O:$O,MATCH(D424,buff!$A:$A,0)),"")</f>
        <v/>
      </c>
      <c r="P424" s="4" t="str">
        <f>_xlfn.IFNA(INDEX(buff!$O:$O,MATCH(E424,buff!$A:$A,0)),"")</f>
        <v/>
      </c>
      <c r="Q424" s="22"/>
      <c r="R424" s="22"/>
      <c r="S424" s="22"/>
      <c r="T424" s="22"/>
    </row>
    <row r="425" spans="1:20" x14ac:dyDescent="0.15">
      <c r="A425" s="4" t="s">
        <v>532</v>
      </c>
      <c r="B425" s="22">
        <v>13990075</v>
      </c>
      <c r="C425" s="22"/>
      <c r="D425" s="22"/>
      <c r="E425" s="22"/>
      <c r="F425" s="22"/>
      <c r="G425" s="4" t="str">
        <f>"死亡时，使己方全体受到的伤害降低"&amp;'skill.talent(结算)'!R404/100&amp;"%，持续"&amp;buff!$E$76&amp;"秒。"</f>
        <v>死亡时，使己方全体受到的伤害降低14%，持续8秒。</v>
      </c>
      <c r="H425" s="4" t="str">
        <f>_xlfn.IFNA(INDEX(buff!$C:$C,MATCH(描述!B425,buff!$A:$A,0)),"")</f>
        <v>遗谋</v>
      </c>
      <c r="I425" s="4" t="str">
        <f>_xlfn.IFNA(INDEX(buff!$C:$C,MATCH(描述!C425,buff!$A:$A,0)),"")</f>
        <v/>
      </c>
      <c r="J425" s="4" t="str">
        <f>_xlfn.IFNA(INDEX(buff!$C:$C,MATCH(描述!D425,buff!$A:$A,0)),"")</f>
        <v/>
      </c>
      <c r="K425" s="4" t="str">
        <f>_xlfn.IFNA(INDEX(buff!$C:$C,MATCH(描述!E425,buff!$A:$A,0)),"")</f>
        <v/>
      </c>
      <c r="L425" s="4" t="str">
        <f>_xlfn.IFNA(INDEX(buff!$C:$C,MATCH(描述!F425,buff!$A:$A,0)),"")</f>
        <v/>
      </c>
      <c r="M425" s="4">
        <f>_xlfn.IFNA(INDEX(buff!$O:$O,MATCH(B425,buff!$A:$A,0)),"")</f>
        <v>16990023</v>
      </c>
      <c r="N425" s="4" t="str">
        <f>_xlfn.IFNA(INDEX(buff!$O:$O,MATCH(C425,buff!$A:$A,0)),"")</f>
        <v/>
      </c>
      <c r="O425" s="4" t="str">
        <f>_xlfn.IFNA(INDEX(buff!$O:$O,MATCH(D425,buff!$A:$A,0)),"")</f>
        <v/>
      </c>
      <c r="P425" s="4" t="str">
        <f>_xlfn.IFNA(INDEX(buff!$O:$O,MATCH(E425,buff!$A:$A,0)),"")</f>
        <v/>
      </c>
      <c r="Q425" s="22"/>
      <c r="R425" s="22"/>
      <c r="S425" s="22"/>
      <c r="T425" s="22"/>
    </row>
    <row r="426" spans="1:20" x14ac:dyDescent="0.15">
      <c r="A426" s="4" t="s">
        <v>533</v>
      </c>
      <c r="B426" s="22">
        <v>13990075</v>
      </c>
      <c r="C426" s="22"/>
      <c r="D426" s="22"/>
      <c r="E426" s="22"/>
      <c r="F426" s="22"/>
      <c r="G426" s="4" t="str">
        <f>"死亡时，使己方全体受到的伤害降低"&amp;'skill.talent(结算)'!R405/100&amp;"%，持续"&amp;buff!$E$76&amp;"秒。"</f>
        <v>死亡时，使己方全体受到的伤害降低18%，持续8秒。</v>
      </c>
      <c r="H426" s="4" t="str">
        <f>_xlfn.IFNA(INDEX(buff!$C:$C,MATCH(描述!B426,buff!$A:$A,0)),"")</f>
        <v>遗谋</v>
      </c>
      <c r="I426" s="4" t="str">
        <f>_xlfn.IFNA(INDEX(buff!$C:$C,MATCH(描述!C426,buff!$A:$A,0)),"")</f>
        <v/>
      </c>
      <c r="J426" s="4" t="str">
        <f>_xlfn.IFNA(INDEX(buff!$C:$C,MATCH(描述!D426,buff!$A:$A,0)),"")</f>
        <v/>
      </c>
      <c r="K426" s="4" t="str">
        <f>_xlfn.IFNA(INDEX(buff!$C:$C,MATCH(描述!E426,buff!$A:$A,0)),"")</f>
        <v/>
      </c>
      <c r="L426" s="4" t="str">
        <f>_xlfn.IFNA(INDEX(buff!$C:$C,MATCH(描述!F426,buff!$A:$A,0)),"")</f>
        <v/>
      </c>
      <c r="M426" s="4">
        <f>_xlfn.IFNA(INDEX(buff!$O:$O,MATCH(B426,buff!$A:$A,0)),"")</f>
        <v>16990023</v>
      </c>
      <c r="N426" s="4" t="str">
        <f>_xlfn.IFNA(INDEX(buff!$O:$O,MATCH(C426,buff!$A:$A,0)),"")</f>
        <v/>
      </c>
      <c r="O426" s="4" t="str">
        <f>_xlfn.IFNA(INDEX(buff!$O:$O,MATCH(D426,buff!$A:$A,0)),"")</f>
        <v/>
      </c>
      <c r="P426" s="4" t="str">
        <f>_xlfn.IFNA(INDEX(buff!$O:$O,MATCH(E426,buff!$A:$A,0)),"")</f>
        <v/>
      </c>
      <c r="Q426" s="22"/>
      <c r="R426" s="22"/>
      <c r="S426" s="22"/>
      <c r="T426" s="22"/>
    </row>
    <row r="427" spans="1:20" x14ac:dyDescent="0.15">
      <c r="A427" s="4" t="s">
        <v>534</v>
      </c>
      <c r="B427" s="22">
        <v>13990075</v>
      </c>
      <c r="C427" s="22"/>
      <c r="D427" s="22"/>
      <c r="E427" s="22"/>
      <c r="F427" s="22"/>
      <c r="G427" s="4" t="str">
        <f>"死亡时，使己方全体受到的伤害降低"&amp;'skill.talent(结算)'!R406/100&amp;"%，持续"&amp;buff!$E$76&amp;"秒。"</f>
        <v>死亡时，使己方全体受到的伤害降低22%，持续8秒。</v>
      </c>
      <c r="H427" s="4" t="str">
        <f>_xlfn.IFNA(INDEX(buff!$C:$C,MATCH(描述!B427,buff!$A:$A,0)),"")</f>
        <v>遗谋</v>
      </c>
      <c r="I427" s="4" t="str">
        <f>_xlfn.IFNA(INDEX(buff!$C:$C,MATCH(描述!C427,buff!$A:$A,0)),"")</f>
        <v/>
      </c>
      <c r="J427" s="4" t="str">
        <f>_xlfn.IFNA(INDEX(buff!$C:$C,MATCH(描述!D427,buff!$A:$A,0)),"")</f>
        <v/>
      </c>
      <c r="K427" s="4" t="str">
        <f>_xlfn.IFNA(INDEX(buff!$C:$C,MATCH(描述!E427,buff!$A:$A,0)),"")</f>
        <v/>
      </c>
      <c r="L427" s="4" t="str">
        <f>_xlfn.IFNA(INDEX(buff!$C:$C,MATCH(描述!F427,buff!$A:$A,0)),"")</f>
        <v/>
      </c>
      <c r="M427" s="4">
        <f>_xlfn.IFNA(INDEX(buff!$O:$O,MATCH(B427,buff!$A:$A,0)),"")</f>
        <v>16990023</v>
      </c>
      <c r="N427" s="4" t="str">
        <f>_xlfn.IFNA(INDEX(buff!$O:$O,MATCH(C427,buff!$A:$A,0)),"")</f>
        <v/>
      </c>
      <c r="O427" s="4" t="str">
        <f>_xlfn.IFNA(INDEX(buff!$O:$O,MATCH(D427,buff!$A:$A,0)),"")</f>
        <v/>
      </c>
      <c r="P427" s="4" t="str">
        <f>_xlfn.IFNA(INDEX(buff!$O:$O,MATCH(E427,buff!$A:$A,0)),"")</f>
        <v/>
      </c>
      <c r="Q427" s="22"/>
      <c r="R427" s="22"/>
      <c r="S427" s="22"/>
      <c r="T427" s="22"/>
    </row>
    <row r="428" spans="1:20" x14ac:dyDescent="0.15">
      <c r="A428" s="4" t="s">
        <v>535</v>
      </c>
      <c r="B428" s="22">
        <v>13990075</v>
      </c>
      <c r="C428" s="22"/>
      <c r="D428" s="22"/>
      <c r="E428" s="22"/>
      <c r="F428" s="22"/>
      <c r="G428" s="4" t="str">
        <f>"死亡时，使己方全体受到的伤害降低"&amp;'skill.talent(结算)'!R407/100&amp;"%，持续"&amp;buff!$E$76&amp;"秒。"</f>
        <v>死亡时，使己方全体受到的伤害降低26%，持续8秒。</v>
      </c>
      <c r="H428" s="4" t="str">
        <f>_xlfn.IFNA(INDEX(buff!$C:$C,MATCH(描述!B428,buff!$A:$A,0)),"")</f>
        <v>遗谋</v>
      </c>
      <c r="I428" s="4" t="str">
        <f>_xlfn.IFNA(INDEX(buff!$C:$C,MATCH(描述!C428,buff!$A:$A,0)),"")</f>
        <v/>
      </c>
      <c r="J428" s="4" t="str">
        <f>_xlfn.IFNA(INDEX(buff!$C:$C,MATCH(描述!D428,buff!$A:$A,0)),"")</f>
        <v/>
      </c>
      <c r="K428" s="4" t="str">
        <f>_xlfn.IFNA(INDEX(buff!$C:$C,MATCH(描述!E428,buff!$A:$A,0)),"")</f>
        <v/>
      </c>
      <c r="L428" s="4" t="str">
        <f>_xlfn.IFNA(INDEX(buff!$C:$C,MATCH(描述!F428,buff!$A:$A,0)),"")</f>
        <v/>
      </c>
      <c r="M428" s="4">
        <f>_xlfn.IFNA(INDEX(buff!$O:$O,MATCH(B428,buff!$A:$A,0)),"")</f>
        <v>16990023</v>
      </c>
      <c r="N428" s="4" t="str">
        <f>_xlfn.IFNA(INDEX(buff!$O:$O,MATCH(C428,buff!$A:$A,0)),"")</f>
        <v/>
      </c>
      <c r="O428" s="4" t="str">
        <f>_xlfn.IFNA(INDEX(buff!$O:$O,MATCH(D428,buff!$A:$A,0)),"")</f>
        <v/>
      </c>
      <c r="P428" s="4" t="str">
        <f>_xlfn.IFNA(INDEX(buff!$O:$O,MATCH(E428,buff!$A:$A,0)),"")</f>
        <v/>
      </c>
      <c r="Q428" s="22"/>
      <c r="R428" s="22"/>
      <c r="S428" s="22"/>
      <c r="T428" s="22"/>
    </row>
    <row r="429" spans="1:20" x14ac:dyDescent="0.15">
      <c r="A429" s="4" t="s">
        <v>536</v>
      </c>
      <c r="B429" s="22">
        <v>13990075</v>
      </c>
      <c r="C429" s="22"/>
      <c r="D429" s="22"/>
      <c r="E429" s="22"/>
      <c r="F429" s="22"/>
      <c r="G429" s="4" t="str">
        <f>"死亡时，使己方全体受到的伤害降低"&amp;'skill.talent(结算)'!R408/100&amp;"%，持续"&amp;buff!$E$76&amp;"秒。"</f>
        <v>死亡时，使己方全体受到的伤害降低30%，持续8秒。</v>
      </c>
      <c r="H429" s="4" t="str">
        <f>_xlfn.IFNA(INDEX(buff!$C:$C,MATCH(描述!B429,buff!$A:$A,0)),"")</f>
        <v>遗谋</v>
      </c>
      <c r="I429" s="4" t="str">
        <f>_xlfn.IFNA(INDEX(buff!$C:$C,MATCH(描述!C429,buff!$A:$A,0)),"")</f>
        <v/>
      </c>
      <c r="J429" s="4" t="str">
        <f>_xlfn.IFNA(INDEX(buff!$C:$C,MATCH(描述!D429,buff!$A:$A,0)),"")</f>
        <v/>
      </c>
      <c r="K429" s="4" t="str">
        <f>_xlfn.IFNA(INDEX(buff!$C:$C,MATCH(描述!E429,buff!$A:$A,0)),"")</f>
        <v/>
      </c>
      <c r="L429" s="4" t="str">
        <f>_xlfn.IFNA(INDEX(buff!$C:$C,MATCH(描述!F429,buff!$A:$A,0)),"")</f>
        <v/>
      </c>
      <c r="M429" s="4">
        <f>_xlfn.IFNA(INDEX(buff!$O:$O,MATCH(B429,buff!$A:$A,0)),"")</f>
        <v>16990023</v>
      </c>
      <c r="N429" s="4" t="str">
        <f>_xlfn.IFNA(INDEX(buff!$O:$O,MATCH(C429,buff!$A:$A,0)),"")</f>
        <v/>
      </c>
      <c r="O429" s="4" t="str">
        <f>_xlfn.IFNA(INDEX(buff!$O:$O,MATCH(D429,buff!$A:$A,0)),"")</f>
        <v/>
      </c>
      <c r="P429" s="4" t="str">
        <f>_xlfn.IFNA(INDEX(buff!$O:$O,MATCH(E429,buff!$A:$A,0)),"")</f>
        <v/>
      </c>
      <c r="Q429" s="22"/>
      <c r="R429" s="22"/>
      <c r="S429" s="22"/>
      <c r="T429" s="22"/>
    </row>
    <row r="430" spans="1:20" x14ac:dyDescent="0.15">
      <c r="A430" s="4" t="s">
        <v>681</v>
      </c>
      <c r="B430" s="22">
        <v>13990077</v>
      </c>
      <c r="C430" s="22"/>
      <c r="D430" s="22"/>
      <c r="E430" s="22"/>
      <c r="F430" s="22"/>
      <c r="G430" s="4" t="str">
        <f>"击杀目标后，使自身造成的伤害提高"&amp;'skill.talent(结算)'!R409/100&amp;"%，持续"&amp;buff!$E$78&amp;"秒。"</f>
        <v>击杀目标后，使自身造成的伤害提高8%，持续8秒。</v>
      </c>
      <c r="H430" s="4" t="str">
        <f>_xlfn.IFNA(INDEX(buff!$C:$C,MATCH(描述!B430,buff!$A:$A,0)),"")</f>
        <v>嗜杀</v>
      </c>
      <c r="I430" s="4" t="str">
        <f>_xlfn.IFNA(INDEX(buff!$C:$C,MATCH(描述!C430,buff!$A:$A,0)),"")</f>
        <v/>
      </c>
      <c r="J430" s="4" t="str">
        <f>_xlfn.IFNA(INDEX(buff!$C:$C,MATCH(描述!D430,buff!$A:$A,0)),"")</f>
        <v/>
      </c>
      <c r="K430" s="4" t="str">
        <f>_xlfn.IFNA(INDEX(buff!$C:$C,MATCH(描述!E430,buff!$A:$A,0)),"")</f>
        <v/>
      </c>
      <c r="L430" s="4" t="str">
        <f>_xlfn.IFNA(INDEX(buff!$C:$C,MATCH(描述!F430,buff!$A:$A,0)),"")</f>
        <v/>
      </c>
      <c r="M430" s="4">
        <f>_xlfn.IFNA(INDEX(buff!$O:$O,MATCH(B430,buff!$A:$A,0)),"")</f>
        <v>16990024</v>
      </c>
      <c r="N430" s="4" t="str">
        <f>_xlfn.IFNA(INDEX(buff!$O:$O,MATCH(C430,buff!$A:$A,0)),"")</f>
        <v/>
      </c>
      <c r="O430" s="4" t="str">
        <f>_xlfn.IFNA(INDEX(buff!$O:$O,MATCH(D430,buff!$A:$A,0)),"")</f>
        <v/>
      </c>
      <c r="P430" s="4" t="str">
        <f>_xlfn.IFNA(INDEX(buff!$O:$O,MATCH(E430,buff!$A:$A,0)),"")</f>
        <v/>
      </c>
      <c r="Q430" s="22"/>
      <c r="R430" s="22"/>
      <c r="S430" s="22"/>
      <c r="T430" s="22"/>
    </row>
    <row r="431" spans="1:20" x14ac:dyDescent="0.15">
      <c r="A431" s="4" t="s">
        <v>537</v>
      </c>
      <c r="B431" s="22">
        <v>13990077</v>
      </c>
      <c r="C431" s="22"/>
      <c r="D431" s="22"/>
      <c r="E431" s="22"/>
      <c r="F431" s="22"/>
      <c r="G431" s="4" t="str">
        <f>"击杀目标后，使自身造成的伤害提高"&amp;'skill.talent(结算)'!R410/100&amp;"%，持续"&amp;buff!$E$78&amp;"秒。"</f>
        <v>击杀目标后，使自身造成的伤害提高10%，持续8秒。</v>
      </c>
      <c r="H431" s="4" t="str">
        <f>_xlfn.IFNA(INDEX(buff!$C:$C,MATCH(描述!B431,buff!$A:$A,0)),"")</f>
        <v>嗜杀</v>
      </c>
      <c r="I431" s="4" t="str">
        <f>_xlfn.IFNA(INDEX(buff!$C:$C,MATCH(描述!C431,buff!$A:$A,0)),"")</f>
        <v/>
      </c>
      <c r="J431" s="4" t="str">
        <f>_xlfn.IFNA(INDEX(buff!$C:$C,MATCH(描述!D431,buff!$A:$A,0)),"")</f>
        <v/>
      </c>
      <c r="K431" s="4" t="str">
        <f>_xlfn.IFNA(INDEX(buff!$C:$C,MATCH(描述!E431,buff!$A:$A,0)),"")</f>
        <v/>
      </c>
      <c r="L431" s="4" t="str">
        <f>_xlfn.IFNA(INDEX(buff!$C:$C,MATCH(描述!F431,buff!$A:$A,0)),"")</f>
        <v/>
      </c>
      <c r="M431" s="4">
        <f>_xlfn.IFNA(INDEX(buff!$O:$O,MATCH(B431,buff!$A:$A,0)),"")</f>
        <v>16990024</v>
      </c>
      <c r="N431" s="4" t="str">
        <f>_xlfn.IFNA(INDEX(buff!$O:$O,MATCH(C431,buff!$A:$A,0)),"")</f>
        <v/>
      </c>
      <c r="O431" s="4" t="str">
        <f>_xlfn.IFNA(INDEX(buff!$O:$O,MATCH(D431,buff!$A:$A,0)),"")</f>
        <v/>
      </c>
      <c r="P431" s="4" t="str">
        <f>_xlfn.IFNA(INDEX(buff!$O:$O,MATCH(E431,buff!$A:$A,0)),"")</f>
        <v/>
      </c>
      <c r="Q431" s="22"/>
      <c r="R431" s="22"/>
      <c r="S431" s="22"/>
      <c r="T431" s="22"/>
    </row>
    <row r="432" spans="1:20" x14ac:dyDescent="0.15">
      <c r="A432" s="4" t="s">
        <v>538</v>
      </c>
      <c r="B432" s="22">
        <v>13990077</v>
      </c>
      <c r="C432" s="22"/>
      <c r="D432" s="22"/>
      <c r="E432" s="22"/>
      <c r="F432" s="22"/>
      <c r="G432" s="4" t="str">
        <f>"击杀目标后，使自身造成的伤害提高"&amp;'skill.talent(结算)'!R411/100&amp;"%，持续"&amp;buff!$E$78&amp;"秒。"</f>
        <v>击杀目标后，使自身造成的伤害提高12%，持续8秒。</v>
      </c>
      <c r="H432" s="4" t="str">
        <f>_xlfn.IFNA(INDEX(buff!$C:$C,MATCH(描述!B432,buff!$A:$A,0)),"")</f>
        <v>嗜杀</v>
      </c>
      <c r="I432" s="4" t="str">
        <f>_xlfn.IFNA(INDEX(buff!$C:$C,MATCH(描述!C432,buff!$A:$A,0)),"")</f>
        <v/>
      </c>
      <c r="J432" s="4" t="str">
        <f>_xlfn.IFNA(INDEX(buff!$C:$C,MATCH(描述!D432,buff!$A:$A,0)),"")</f>
        <v/>
      </c>
      <c r="K432" s="4" t="str">
        <f>_xlfn.IFNA(INDEX(buff!$C:$C,MATCH(描述!E432,buff!$A:$A,0)),"")</f>
        <v/>
      </c>
      <c r="L432" s="4" t="str">
        <f>_xlfn.IFNA(INDEX(buff!$C:$C,MATCH(描述!F432,buff!$A:$A,0)),"")</f>
        <v/>
      </c>
      <c r="M432" s="4">
        <f>_xlfn.IFNA(INDEX(buff!$O:$O,MATCH(B432,buff!$A:$A,0)),"")</f>
        <v>16990024</v>
      </c>
      <c r="N432" s="4" t="str">
        <f>_xlfn.IFNA(INDEX(buff!$O:$O,MATCH(C432,buff!$A:$A,0)),"")</f>
        <v/>
      </c>
      <c r="O432" s="4" t="str">
        <f>_xlfn.IFNA(INDEX(buff!$O:$O,MATCH(D432,buff!$A:$A,0)),"")</f>
        <v/>
      </c>
      <c r="P432" s="4" t="str">
        <f>_xlfn.IFNA(INDEX(buff!$O:$O,MATCH(E432,buff!$A:$A,0)),"")</f>
        <v/>
      </c>
      <c r="Q432" s="22"/>
      <c r="R432" s="22"/>
      <c r="S432" s="22"/>
      <c r="T432" s="22"/>
    </row>
    <row r="433" spans="1:20" x14ac:dyDescent="0.15">
      <c r="A433" s="4" t="s">
        <v>539</v>
      </c>
      <c r="B433" s="22">
        <v>13990077</v>
      </c>
      <c r="C433" s="22"/>
      <c r="D433" s="22"/>
      <c r="E433" s="22"/>
      <c r="F433" s="22"/>
      <c r="G433" s="4" t="str">
        <f>"击杀目标后，使自身造成的伤害提高"&amp;'skill.talent(结算)'!R412/100&amp;"%，持续"&amp;buff!$E$78&amp;"秒。"</f>
        <v>击杀目标后，使自身造成的伤害提高14%，持续8秒。</v>
      </c>
      <c r="H433" s="4" t="str">
        <f>_xlfn.IFNA(INDEX(buff!$C:$C,MATCH(描述!B433,buff!$A:$A,0)),"")</f>
        <v>嗜杀</v>
      </c>
      <c r="I433" s="4" t="str">
        <f>_xlfn.IFNA(INDEX(buff!$C:$C,MATCH(描述!C433,buff!$A:$A,0)),"")</f>
        <v/>
      </c>
      <c r="J433" s="4" t="str">
        <f>_xlfn.IFNA(INDEX(buff!$C:$C,MATCH(描述!D433,buff!$A:$A,0)),"")</f>
        <v/>
      </c>
      <c r="K433" s="4" t="str">
        <f>_xlfn.IFNA(INDEX(buff!$C:$C,MATCH(描述!E433,buff!$A:$A,0)),"")</f>
        <v/>
      </c>
      <c r="L433" s="4" t="str">
        <f>_xlfn.IFNA(INDEX(buff!$C:$C,MATCH(描述!F433,buff!$A:$A,0)),"")</f>
        <v/>
      </c>
      <c r="M433" s="4">
        <f>_xlfn.IFNA(INDEX(buff!$O:$O,MATCH(B433,buff!$A:$A,0)),"")</f>
        <v>16990024</v>
      </c>
      <c r="N433" s="4" t="str">
        <f>_xlfn.IFNA(INDEX(buff!$O:$O,MATCH(C433,buff!$A:$A,0)),"")</f>
        <v/>
      </c>
      <c r="O433" s="4" t="str">
        <f>_xlfn.IFNA(INDEX(buff!$O:$O,MATCH(D433,buff!$A:$A,0)),"")</f>
        <v/>
      </c>
      <c r="P433" s="4" t="str">
        <f>_xlfn.IFNA(INDEX(buff!$O:$O,MATCH(E433,buff!$A:$A,0)),"")</f>
        <v/>
      </c>
      <c r="Q433" s="22"/>
      <c r="R433" s="22"/>
      <c r="S433" s="22"/>
      <c r="T433" s="22"/>
    </row>
    <row r="434" spans="1:20" x14ac:dyDescent="0.15">
      <c r="A434" s="4" t="s">
        <v>540</v>
      </c>
      <c r="B434" s="22">
        <v>13990077</v>
      </c>
      <c r="C434" s="22"/>
      <c r="D434" s="22"/>
      <c r="E434" s="22"/>
      <c r="F434" s="22"/>
      <c r="G434" s="4" t="str">
        <f>"击杀目标后，使自身造成的伤害提高"&amp;'skill.talent(结算)'!R413/100&amp;"%，持续"&amp;buff!$E$78&amp;"秒。"</f>
        <v>击杀目标后，使自身造成的伤害提高16%，持续8秒。</v>
      </c>
      <c r="H434" s="4" t="str">
        <f>_xlfn.IFNA(INDEX(buff!$C:$C,MATCH(描述!B434,buff!$A:$A,0)),"")</f>
        <v>嗜杀</v>
      </c>
      <c r="I434" s="4" t="str">
        <f>_xlfn.IFNA(INDEX(buff!$C:$C,MATCH(描述!C434,buff!$A:$A,0)),"")</f>
        <v/>
      </c>
      <c r="J434" s="4" t="str">
        <f>_xlfn.IFNA(INDEX(buff!$C:$C,MATCH(描述!D434,buff!$A:$A,0)),"")</f>
        <v/>
      </c>
      <c r="K434" s="4" t="str">
        <f>_xlfn.IFNA(INDEX(buff!$C:$C,MATCH(描述!E434,buff!$A:$A,0)),"")</f>
        <v/>
      </c>
      <c r="L434" s="4" t="str">
        <f>_xlfn.IFNA(INDEX(buff!$C:$C,MATCH(描述!F434,buff!$A:$A,0)),"")</f>
        <v/>
      </c>
      <c r="M434" s="4">
        <f>_xlfn.IFNA(INDEX(buff!$O:$O,MATCH(B434,buff!$A:$A,0)),"")</f>
        <v>16990024</v>
      </c>
      <c r="N434" s="4" t="str">
        <f>_xlfn.IFNA(INDEX(buff!$O:$O,MATCH(C434,buff!$A:$A,0)),"")</f>
        <v/>
      </c>
      <c r="O434" s="4" t="str">
        <f>_xlfn.IFNA(INDEX(buff!$O:$O,MATCH(D434,buff!$A:$A,0)),"")</f>
        <v/>
      </c>
      <c r="P434" s="4" t="str">
        <f>_xlfn.IFNA(INDEX(buff!$O:$O,MATCH(E434,buff!$A:$A,0)),"")</f>
        <v/>
      </c>
      <c r="Q434" s="22"/>
      <c r="R434" s="22"/>
      <c r="S434" s="22"/>
      <c r="T434" s="22"/>
    </row>
    <row r="435" spans="1:20" x14ac:dyDescent="0.15">
      <c r="A435" s="4" t="s">
        <v>541</v>
      </c>
      <c r="B435" s="22">
        <v>13990077</v>
      </c>
      <c r="C435" s="22"/>
      <c r="D435" s="22"/>
      <c r="E435" s="22"/>
      <c r="F435" s="22"/>
      <c r="G435" s="4" t="str">
        <f>"击杀目标后，使自身造成的伤害提高"&amp;'skill.talent(结算)'!R414/100&amp;"%，持续"&amp;buff!$E$78&amp;"秒。"</f>
        <v>击杀目标后，使自身造成的伤害提高18%，持续8秒。</v>
      </c>
      <c r="H435" s="4" t="str">
        <f>_xlfn.IFNA(INDEX(buff!$C:$C,MATCH(描述!B435,buff!$A:$A,0)),"")</f>
        <v>嗜杀</v>
      </c>
      <c r="I435" s="4" t="str">
        <f>_xlfn.IFNA(INDEX(buff!$C:$C,MATCH(描述!C435,buff!$A:$A,0)),"")</f>
        <v/>
      </c>
      <c r="J435" s="4" t="str">
        <f>_xlfn.IFNA(INDEX(buff!$C:$C,MATCH(描述!D435,buff!$A:$A,0)),"")</f>
        <v/>
      </c>
      <c r="K435" s="4" t="str">
        <f>_xlfn.IFNA(INDEX(buff!$C:$C,MATCH(描述!E435,buff!$A:$A,0)),"")</f>
        <v/>
      </c>
      <c r="L435" s="4" t="str">
        <f>_xlfn.IFNA(INDEX(buff!$C:$C,MATCH(描述!F435,buff!$A:$A,0)),"")</f>
        <v/>
      </c>
      <c r="M435" s="4">
        <f>_xlfn.IFNA(INDEX(buff!$O:$O,MATCH(B435,buff!$A:$A,0)),"")</f>
        <v>16990024</v>
      </c>
      <c r="N435" s="4" t="str">
        <f>_xlfn.IFNA(INDEX(buff!$O:$O,MATCH(C435,buff!$A:$A,0)),"")</f>
        <v/>
      </c>
      <c r="O435" s="4" t="str">
        <f>_xlfn.IFNA(INDEX(buff!$O:$O,MATCH(D435,buff!$A:$A,0)),"")</f>
        <v/>
      </c>
      <c r="P435" s="4" t="str">
        <f>_xlfn.IFNA(INDEX(buff!$O:$O,MATCH(E435,buff!$A:$A,0)),"")</f>
        <v/>
      </c>
      <c r="Q435" s="22"/>
      <c r="R435" s="22"/>
      <c r="S435" s="22"/>
      <c r="T435" s="22"/>
    </row>
    <row r="436" spans="1:20" x14ac:dyDescent="0.15">
      <c r="A436" s="4" t="s">
        <v>542</v>
      </c>
      <c r="B436" s="22">
        <v>13990077</v>
      </c>
      <c r="C436" s="22"/>
      <c r="D436" s="22"/>
      <c r="E436" s="22"/>
      <c r="F436" s="22"/>
      <c r="G436" s="4" t="str">
        <f>"击杀目标后，使自身造成的伤害提高"&amp;'skill.talent(结算)'!R415/100&amp;"%，持续"&amp;buff!$E$78&amp;"秒。"</f>
        <v>击杀目标后，使自身造成的伤害提高20%，持续8秒。</v>
      </c>
      <c r="H436" s="4" t="str">
        <f>_xlfn.IFNA(INDEX(buff!$C:$C,MATCH(描述!B436,buff!$A:$A,0)),"")</f>
        <v>嗜杀</v>
      </c>
      <c r="I436" s="4" t="str">
        <f>_xlfn.IFNA(INDEX(buff!$C:$C,MATCH(描述!C436,buff!$A:$A,0)),"")</f>
        <v/>
      </c>
      <c r="J436" s="4" t="str">
        <f>_xlfn.IFNA(INDEX(buff!$C:$C,MATCH(描述!D436,buff!$A:$A,0)),"")</f>
        <v/>
      </c>
      <c r="K436" s="4" t="str">
        <f>_xlfn.IFNA(INDEX(buff!$C:$C,MATCH(描述!E436,buff!$A:$A,0)),"")</f>
        <v/>
      </c>
      <c r="L436" s="4" t="str">
        <f>_xlfn.IFNA(INDEX(buff!$C:$C,MATCH(描述!F436,buff!$A:$A,0)),"")</f>
        <v/>
      </c>
      <c r="M436" s="4">
        <f>_xlfn.IFNA(INDEX(buff!$O:$O,MATCH(B436,buff!$A:$A,0)),"")</f>
        <v>16990024</v>
      </c>
      <c r="N436" s="4" t="str">
        <f>_xlfn.IFNA(INDEX(buff!$O:$O,MATCH(C436,buff!$A:$A,0)),"")</f>
        <v/>
      </c>
      <c r="O436" s="4" t="str">
        <f>_xlfn.IFNA(INDEX(buff!$O:$O,MATCH(D436,buff!$A:$A,0)),"")</f>
        <v/>
      </c>
      <c r="P436" s="4" t="str">
        <f>_xlfn.IFNA(INDEX(buff!$O:$O,MATCH(E436,buff!$A:$A,0)),"")</f>
        <v/>
      </c>
      <c r="Q436" s="22"/>
      <c r="R436" s="22"/>
      <c r="S436" s="22"/>
      <c r="T436" s="22"/>
    </row>
    <row r="437" spans="1:20" x14ac:dyDescent="0.15">
      <c r="A437" s="4" t="s">
        <v>543</v>
      </c>
      <c r="B437" s="22">
        <v>13990079</v>
      </c>
      <c r="C437" s="22"/>
      <c r="D437" s="22"/>
      <c r="E437" s="22"/>
      <c r="F437" s="22"/>
      <c r="G437" s="4" t="str">
        <f>"击杀目标后，回复自身生命上限"&amp;'skill.talent(结算)'!G416/100&amp;"%的生命"</f>
        <v>击杀目标后，回复自身生命上限4%的生命</v>
      </c>
      <c r="H437" s="4" t="str">
        <f>_xlfn.IFNA(INDEX(buff!$C:$C,MATCH(描述!B437,buff!$A:$A,0)),"")</f>
        <v>诛杀之击杀后回复自己一定生命</v>
      </c>
      <c r="I437" s="4" t="str">
        <f>_xlfn.IFNA(INDEX(buff!$C:$C,MATCH(描述!C437,buff!$A:$A,0)),"")</f>
        <v/>
      </c>
      <c r="J437" s="4" t="str">
        <f>_xlfn.IFNA(INDEX(buff!$C:$C,MATCH(描述!D437,buff!$A:$A,0)),"")</f>
        <v/>
      </c>
      <c r="K437" s="4" t="str">
        <f>_xlfn.IFNA(INDEX(buff!$C:$C,MATCH(描述!E437,buff!$A:$A,0)),"")</f>
        <v/>
      </c>
      <c r="L437" s="4" t="str">
        <f>_xlfn.IFNA(INDEX(buff!$C:$C,MATCH(描述!F437,buff!$A:$A,0)),"")</f>
        <v/>
      </c>
      <c r="M437" s="4">
        <f>_xlfn.IFNA(INDEX(buff!$O:$O,MATCH(B437,buff!$A:$A,0)),"")</f>
        <v>16990025</v>
      </c>
      <c r="N437" s="4" t="str">
        <f>_xlfn.IFNA(INDEX(buff!$O:$O,MATCH(C437,buff!$A:$A,0)),"")</f>
        <v/>
      </c>
      <c r="O437" s="4" t="str">
        <f>_xlfn.IFNA(INDEX(buff!$O:$O,MATCH(D437,buff!$A:$A,0)),"")</f>
        <v/>
      </c>
      <c r="P437" s="4" t="str">
        <f>_xlfn.IFNA(INDEX(buff!$O:$O,MATCH(E437,buff!$A:$A,0)),"")</f>
        <v/>
      </c>
      <c r="Q437" s="22"/>
      <c r="R437" s="22"/>
      <c r="S437" s="22"/>
      <c r="T437" s="22"/>
    </row>
    <row r="438" spans="1:20" x14ac:dyDescent="0.15">
      <c r="A438" s="4" t="s">
        <v>544</v>
      </c>
      <c r="B438" s="22">
        <v>13990079</v>
      </c>
      <c r="C438" s="22"/>
      <c r="D438" s="22"/>
      <c r="E438" s="22"/>
      <c r="F438" s="22"/>
      <c r="G438" s="4" t="str">
        <f>"击杀目标后，回复自身生命上限"&amp;'skill.talent(结算)'!G417/100&amp;"%的生命"</f>
        <v>击杀目标后，回复自身生命上限8%的生命</v>
      </c>
      <c r="H438" s="4" t="str">
        <f>_xlfn.IFNA(INDEX(buff!$C:$C,MATCH(描述!B438,buff!$A:$A,0)),"")</f>
        <v>诛杀之击杀后回复自己一定生命</v>
      </c>
      <c r="I438" s="4" t="str">
        <f>_xlfn.IFNA(INDEX(buff!$C:$C,MATCH(描述!C438,buff!$A:$A,0)),"")</f>
        <v/>
      </c>
      <c r="J438" s="4" t="str">
        <f>_xlfn.IFNA(INDEX(buff!$C:$C,MATCH(描述!D438,buff!$A:$A,0)),"")</f>
        <v/>
      </c>
      <c r="K438" s="4" t="str">
        <f>_xlfn.IFNA(INDEX(buff!$C:$C,MATCH(描述!E438,buff!$A:$A,0)),"")</f>
        <v/>
      </c>
      <c r="L438" s="4" t="str">
        <f>_xlfn.IFNA(INDEX(buff!$C:$C,MATCH(描述!F438,buff!$A:$A,0)),"")</f>
        <v/>
      </c>
      <c r="M438" s="4">
        <f>_xlfn.IFNA(INDEX(buff!$O:$O,MATCH(B438,buff!$A:$A,0)),"")</f>
        <v>16990025</v>
      </c>
      <c r="N438" s="4" t="str">
        <f>_xlfn.IFNA(INDEX(buff!$O:$O,MATCH(C438,buff!$A:$A,0)),"")</f>
        <v/>
      </c>
      <c r="O438" s="4" t="str">
        <f>_xlfn.IFNA(INDEX(buff!$O:$O,MATCH(D438,buff!$A:$A,0)),"")</f>
        <v/>
      </c>
      <c r="P438" s="4" t="str">
        <f>_xlfn.IFNA(INDEX(buff!$O:$O,MATCH(E438,buff!$A:$A,0)),"")</f>
        <v/>
      </c>
      <c r="Q438" s="22"/>
      <c r="R438" s="22"/>
      <c r="S438" s="22"/>
      <c r="T438" s="22"/>
    </row>
    <row r="439" spans="1:20" x14ac:dyDescent="0.15">
      <c r="A439" s="4" t="s">
        <v>545</v>
      </c>
      <c r="B439" s="22">
        <v>13990079</v>
      </c>
      <c r="C439" s="22"/>
      <c r="D439" s="22"/>
      <c r="E439" s="22"/>
      <c r="F439" s="22"/>
      <c r="G439" s="4" t="str">
        <f>"击杀目标后，回复自身生命上限"&amp;'skill.talent(结算)'!G418/100&amp;"%的生命"</f>
        <v>击杀目标后，回复自身生命上限12%的生命</v>
      </c>
      <c r="H439" s="4" t="str">
        <f>_xlfn.IFNA(INDEX(buff!$C:$C,MATCH(描述!B439,buff!$A:$A,0)),"")</f>
        <v>诛杀之击杀后回复自己一定生命</v>
      </c>
      <c r="I439" s="4" t="str">
        <f>_xlfn.IFNA(INDEX(buff!$C:$C,MATCH(描述!C439,buff!$A:$A,0)),"")</f>
        <v/>
      </c>
      <c r="J439" s="4" t="str">
        <f>_xlfn.IFNA(INDEX(buff!$C:$C,MATCH(描述!D439,buff!$A:$A,0)),"")</f>
        <v/>
      </c>
      <c r="K439" s="4" t="str">
        <f>_xlfn.IFNA(INDEX(buff!$C:$C,MATCH(描述!E439,buff!$A:$A,0)),"")</f>
        <v/>
      </c>
      <c r="L439" s="4" t="str">
        <f>_xlfn.IFNA(INDEX(buff!$C:$C,MATCH(描述!F439,buff!$A:$A,0)),"")</f>
        <v/>
      </c>
      <c r="M439" s="4">
        <f>_xlfn.IFNA(INDEX(buff!$O:$O,MATCH(B439,buff!$A:$A,0)),"")</f>
        <v>16990025</v>
      </c>
      <c r="N439" s="4" t="str">
        <f>_xlfn.IFNA(INDEX(buff!$O:$O,MATCH(C439,buff!$A:$A,0)),"")</f>
        <v/>
      </c>
      <c r="O439" s="4" t="str">
        <f>_xlfn.IFNA(INDEX(buff!$O:$O,MATCH(D439,buff!$A:$A,0)),"")</f>
        <v/>
      </c>
      <c r="P439" s="4" t="str">
        <f>_xlfn.IFNA(INDEX(buff!$O:$O,MATCH(E439,buff!$A:$A,0)),"")</f>
        <v/>
      </c>
      <c r="Q439" s="22"/>
      <c r="R439" s="22"/>
      <c r="S439" s="22"/>
      <c r="T439" s="22"/>
    </row>
    <row r="440" spans="1:20" x14ac:dyDescent="0.15">
      <c r="A440" s="4" t="s">
        <v>546</v>
      </c>
      <c r="B440" s="22">
        <v>13990079</v>
      </c>
      <c r="C440" s="22"/>
      <c r="D440" s="22"/>
      <c r="E440" s="22"/>
      <c r="F440" s="22"/>
      <c r="G440" s="4" t="str">
        <f>"击杀目标后，回复自身生命上限"&amp;'skill.talent(结算)'!G419/100&amp;"%的生命"</f>
        <v>击杀目标后，回复自身生命上限16%的生命</v>
      </c>
      <c r="H440" s="4" t="str">
        <f>_xlfn.IFNA(INDEX(buff!$C:$C,MATCH(描述!B440,buff!$A:$A,0)),"")</f>
        <v>诛杀之击杀后回复自己一定生命</v>
      </c>
      <c r="I440" s="4" t="str">
        <f>_xlfn.IFNA(INDEX(buff!$C:$C,MATCH(描述!C440,buff!$A:$A,0)),"")</f>
        <v/>
      </c>
      <c r="J440" s="4" t="str">
        <f>_xlfn.IFNA(INDEX(buff!$C:$C,MATCH(描述!D440,buff!$A:$A,0)),"")</f>
        <v/>
      </c>
      <c r="K440" s="4" t="str">
        <f>_xlfn.IFNA(INDEX(buff!$C:$C,MATCH(描述!E440,buff!$A:$A,0)),"")</f>
        <v/>
      </c>
      <c r="L440" s="4" t="str">
        <f>_xlfn.IFNA(INDEX(buff!$C:$C,MATCH(描述!F440,buff!$A:$A,0)),"")</f>
        <v/>
      </c>
      <c r="M440" s="4">
        <f>_xlfn.IFNA(INDEX(buff!$O:$O,MATCH(B440,buff!$A:$A,0)),"")</f>
        <v>16990025</v>
      </c>
      <c r="N440" s="4" t="str">
        <f>_xlfn.IFNA(INDEX(buff!$O:$O,MATCH(C440,buff!$A:$A,0)),"")</f>
        <v/>
      </c>
      <c r="O440" s="4" t="str">
        <f>_xlfn.IFNA(INDEX(buff!$O:$O,MATCH(D440,buff!$A:$A,0)),"")</f>
        <v/>
      </c>
      <c r="P440" s="4" t="str">
        <f>_xlfn.IFNA(INDEX(buff!$O:$O,MATCH(E440,buff!$A:$A,0)),"")</f>
        <v/>
      </c>
      <c r="Q440" s="22"/>
      <c r="R440" s="22"/>
      <c r="S440" s="22"/>
      <c r="T440" s="22"/>
    </row>
    <row r="441" spans="1:20" x14ac:dyDescent="0.15">
      <c r="A441" s="4" t="s">
        <v>547</v>
      </c>
      <c r="B441" s="22">
        <v>13990079</v>
      </c>
      <c r="C441" s="22"/>
      <c r="D441" s="22"/>
      <c r="E441" s="22"/>
      <c r="F441" s="22"/>
      <c r="G441" s="4" t="str">
        <f>"击杀目标后，回复自身生命上限"&amp;'skill.talent(结算)'!G420/100&amp;"%的生命"</f>
        <v>击杀目标后，回复自身生命上限20%的生命</v>
      </c>
      <c r="H441" s="4" t="str">
        <f>_xlfn.IFNA(INDEX(buff!$C:$C,MATCH(描述!B441,buff!$A:$A,0)),"")</f>
        <v>诛杀之击杀后回复自己一定生命</v>
      </c>
      <c r="I441" s="4" t="str">
        <f>_xlfn.IFNA(INDEX(buff!$C:$C,MATCH(描述!C441,buff!$A:$A,0)),"")</f>
        <v/>
      </c>
      <c r="J441" s="4" t="str">
        <f>_xlfn.IFNA(INDEX(buff!$C:$C,MATCH(描述!D441,buff!$A:$A,0)),"")</f>
        <v/>
      </c>
      <c r="K441" s="4" t="str">
        <f>_xlfn.IFNA(INDEX(buff!$C:$C,MATCH(描述!E441,buff!$A:$A,0)),"")</f>
        <v/>
      </c>
      <c r="L441" s="4" t="str">
        <f>_xlfn.IFNA(INDEX(buff!$C:$C,MATCH(描述!F441,buff!$A:$A,0)),"")</f>
        <v/>
      </c>
      <c r="M441" s="4">
        <f>_xlfn.IFNA(INDEX(buff!$O:$O,MATCH(B441,buff!$A:$A,0)),"")</f>
        <v>16990025</v>
      </c>
      <c r="N441" s="4" t="str">
        <f>_xlfn.IFNA(INDEX(buff!$O:$O,MATCH(C441,buff!$A:$A,0)),"")</f>
        <v/>
      </c>
      <c r="O441" s="4" t="str">
        <f>_xlfn.IFNA(INDEX(buff!$O:$O,MATCH(D441,buff!$A:$A,0)),"")</f>
        <v/>
      </c>
      <c r="P441" s="4" t="str">
        <f>_xlfn.IFNA(INDEX(buff!$O:$O,MATCH(E441,buff!$A:$A,0)),"")</f>
        <v/>
      </c>
      <c r="Q441" s="22"/>
      <c r="R441" s="22"/>
      <c r="S441" s="22"/>
      <c r="T441" s="22"/>
    </row>
    <row r="442" spans="1:20" x14ac:dyDescent="0.15">
      <c r="A442" s="4" t="s">
        <v>548</v>
      </c>
      <c r="B442" s="22">
        <v>13990079</v>
      </c>
      <c r="C442" s="22"/>
      <c r="D442" s="22"/>
      <c r="E442" s="22"/>
      <c r="F442" s="22"/>
      <c r="G442" s="4" t="str">
        <f>"击杀目标后，回复自身生命上限"&amp;'skill.talent(结算)'!G421/100&amp;"%的生命"</f>
        <v>击杀目标后，回复自身生命上限25%的生命</v>
      </c>
      <c r="H442" s="4" t="str">
        <f>_xlfn.IFNA(INDEX(buff!$C:$C,MATCH(描述!B442,buff!$A:$A,0)),"")</f>
        <v>诛杀之击杀后回复自己一定生命</v>
      </c>
      <c r="I442" s="4" t="str">
        <f>_xlfn.IFNA(INDEX(buff!$C:$C,MATCH(描述!C442,buff!$A:$A,0)),"")</f>
        <v/>
      </c>
      <c r="J442" s="4" t="str">
        <f>_xlfn.IFNA(INDEX(buff!$C:$C,MATCH(描述!D442,buff!$A:$A,0)),"")</f>
        <v/>
      </c>
      <c r="K442" s="4" t="str">
        <f>_xlfn.IFNA(INDEX(buff!$C:$C,MATCH(描述!E442,buff!$A:$A,0)),"")</f>
        <v/>
      </c>
      <c r="L442" s="4" t="str">
        <f>_xlfn.IFNA(INDEX(buff!$C:$C,MATCH(描述!F442,buff!$A:$A,0)),"")</f>
        <v/>
      </c>
      <c r="M442" s="4">
        <f>_xlfn.IFNA(INDEX(buff!$O:$O,MATCH(B442,buff!$A:$A,0)),"")</f>
        <v>16990025</v>
      </c>
      <c r="N442" s="4" t="str">
        <f>_xlfn.IFNA(INDEX(buff!$O:$O,MATCH(C442,buff!$A:$A,0)),"")</f>
        <v/>
      </c>
      <c r="O442" s="4" t="str">
        <f>_xlfn.IFNA(INDEX(buff!$O:$O,MATCH(D442,buff!$A:$A,0)),"")</f>
        <v/>
      </c>
      <c r="P442" s="4" t="str">
        <f>_xlfn.IFNA(INDEX(buff!$O:$O,MATCH(E442,buff!$A:$A,0)),"")</f>
        <v/>
      </c>
      <c r="Q442" s="22"/>
      <c r="R442" s="22"/>
      <c r="S442" s="22"/>
      <c r="T442" s="22"/>
    </row>
    <row r="443" spans="1:20" x14ac:dyDescent="0.15">
      <c r="A443" s="4" t="s">
        <v>549</v>
      </c>
      <c r="B443" s="22">
        <v>13990079</v>
      </c>
      <c r="C443" s="22"/>
      <c r="D443" s="22"/>
      <c r="E443" s="22"/>
      <c r="F443" s="22"/>
      <c r="G443" s="4" t="str">
        <f>"击杀目标后，回复自身生命上限"&amp;'skill.talent(结算)'!G422/100&amp;"%的生命"</f>
        <v>击杀目标后，回复自身生命上限30%的生命</v>
      </c>
      <c r="H443" s="4" t="str">
        <f>_xlfn.IFNA(INDEX(buff!$C:$C,MATCH(描述!B443,buff!$A:$A,0)),"")</f>
        <v>诛杀之击杀后回复自己一定生命</v>
      </c>
      <c r="I443" s="4" t="str">
        <f>_xlfn.IFNA(INDEX(buff!$C:$C,MATCH(描述!C443,buff!$A:$A,0)),"")</f>
        <v/>
      </c>
      <c r="J443" s="4" t="str">
        <f>_xlfn.IFNA(INDEX(buff!$C:$C,MATCH(描述!D443,buff!$A:$A,0)),"")</f>
        <v/>
      </c>
      <c r="K443" s="4" t="str">
        <f>_xlfn.IFNA(INDEX(buff!$C:$C,MATCH(描述!E443,buff!$A:$A,0)),"")</f>
        <v/>
      </c>
      <c r="L443" s="4" t="str">
        <f>_xlfn.IFNA(INDEX(buff!$C:$C,MATCH(描述!F443,buff!$A:$A,0)),"")</f>
        <v/>
      </c>
      <c r="M443" s="4">
        <f>_xlfn.IFNA(INDEX(buff!$O:$O,MATCH(B443,buff!$A:$A,0)),"")</f>
        <v>16990025</v>
      </c>
      <c r="N443" s="4" t="str">
        <f>_xlfn.IFNA(INDEX(buff!$O:$O,MATCH(C443,buff!$A:$A,0)),"")</f>
        <v/>
      </c>
      <c r="O443" s="4" t="str">
        <f>_xlfn.IFNA(INDEX(buff!$O:$O,MATCH(D443,buff!$A:$A,0)),"")</f>
        <v/>
      </c>
      <c r="P443" s="4" t="str">
        <f>_xlfn.IFNA(INDEX(buff!$O:$O,MATCH(E443,buff!$A:$A,0)),"")</f>
        <v/>
      </c>
      <c r="Q443" s="22"/>
      <c r="R443" s="22"/>
      <c r="S443" s="22"/>
      <c r="T443" s="22"/>
    </row>
    <row r="444" spans="1:20" x14ac:dyDescent="0.15">
      <c r="A444" s="4" t="s">
        <v>550</v>
      </c>
      <c r="B444" s="22">
        <v>13990080</v>
      </c>
      <c r="C444" s="22"/>
      <c r="D444" s="22"/>
      <c r="E444" s="22"/>
      <c r="F444" s="22"/>
      <c r="G444" s="4" t="str">
        <f>"受到攻击时，有"&amp;'skill.talent(结算)'!R423/100&amp;"%概率使攻击者晕眩，持续"&amp;buff!E81&amp;"秒"</f>
        <v>受到攻击时，有4.5%概率使攻击者晕眩，持续1.5秒</v>
      </c>
      <c r="H444" s="4" t="str">
        <f>_xlfn.IFNA(INDEX(buff!$C:$C,MATCH(描述!B444,buff!$A:$A,0)),"")</f>
        <v>崎岖之一定概率让攻击者眩晕</v>
      </c>
      <c r="I444" s="4" t="str">
        <f>_xlfn.IFNA(INDEX(buff!$C:$C,MATCH(描述!C444,buff!$A:$A,0)),"")</f>
        <v/>
      </c>
      <c r="J444" s="4" t="str">
        <f>_xlfn.IFNA(INDEX(buff!$C:$C,MATCH(描述!D444,buff!$A:$A,0)),"")</f>
        <v/>
      </c>
      <c r="K444" s="4" t="str">
        <f>_xlfn.IFNA(INDEX(buff!$C:$C,MATCH(描述!E444,buff!$A:$A,0)),"")</f>
        <v/>
      </c>
      <c r="L444" s="4" t="str">
        <f>_xlfn.IFNA(INDEX(buff!$C:$C,MATCH(描述!F444,buff!$A:$A,0)),"")</f>
        <v/>
      </c>
      <c r="M444" s="4">
        <f>_xlfn.IFNA(INDEX(buff!$O:$O,MATCH(B444,buff!$A:$A,0)),"")</f>
        <v>16990026</v>
      </c>
      <c r="N444" s="4" t="str">
        <f>_xlfn.IFNA(INDEX(buff!$O:$O,MATCH(C444,buff!$A:$A,0)),"")</f>
        <v/>
      </c>
      <c r="O444" s="4" t="str">
        <f>_xlfn.IFNA(INDEX(buff!$O:$O,MATCH(D444,buff!$A:$A,0)),"")</f>
        <v/>
      </c>
      <c r="P444" s="4" t="str">
        <f>_xlfn.IFNA(INDEX(buff!$O:$O,MATCH(E444,buff!$A:$A,0)),"")</f>
        <v/>
      </c>
      <c r="Q444" s="22"/>
      <c r="R444" s="22"/>
      <c r="S444" s="22"/>
      <c r="T444" s="22"/>
    </row>
    <row r="445" spans="1:20" x14ac:dyDescent="0.15">
      <c r="A445" s="4" t="s">
        <v>551</v>
      </c>
      <c r="B445" s="22">
        <v>13990080</v>
      </c>
      <c r="C445" s="22"/>
      <c r="D445" s="22"/>
      <c r="E445" s="22"/>
      <c r="F445" s="22"/>
      <c r="G445" s="4" t="str">
        <f>"受到攻击时，有"&amp;'skill.talent(结算)'!R424/100&amp;"%概率使攻击者晕眩，持续"&amp;buff!E82&amp;"秒"</f>
        <v>受到攻击时，有6%概率使攻击者晕眩，持续1.5秒</v>
      </c>
      <c r="H445" s="4" t="str">
        <f>_xlfn.IFNA(INDEX(buff!$C:$C,MATCH(描述!B445,buff!$A:$A,0)),"")</f>
        <v>崎岖之一定概率让攻击者眩晕</v>
      </c>
      <c r="I445" s="4" t="str">
        <f>_xlfn.IFNA(INDEX(buff!$C:$C,MATCH(描述!C445,buff!$A:$A,0)),"")</f>
        <v/>
      </c>
      <c r="J445" s="4" t="str">
        <f>_xlfn.IFNA(INDEX(buff!$C:$C,MATCH(描述!D445,buff!$A:$A,0)),"")</f>
        <v/>
      </c>
      <c r="K445" s="4" t="str">
        <f>_xlfn.IFNA(INDEX(buff!$C:$C,MATCH(描述!E445,buff!$A:$A,0)),"")</f>
        <v/>
      </c>
      <c r="L445" s="4" t="str">
        <f>_xlfn.IFNA(INDEX(buff!$C:$C,MATCH(描述!F445,buff!$A:$A,0)),"")</f>
        <v/>
      </c>
      <c r="M445" s="4">
        <f>_xlfn.IFNA(INDEX(buff!$O:$O,MATCH(B445,buff!$A:$A,0)),"")</f>
        <v>16990026</v>
      </c>
      <c r="N445" s="4" t="str">
        <f>_xlfn.IFNA(INDEX(buff!$O:$O,MATCH(C445,buff!$A:$A,0)),"")</f>
        <v/>
      </c>
      <c r="O445" s="4" t="str">
        <f>_xlfn.IFNA(INDEX(buff!$O:$O,MATCH(D445,buff!$A:$A,0)),"")</f>
        <v/>
      </c>
      <c r="P445" s="4" t="str">
        <f>_xlfn.IFNA(INDEX(buff!$O:$O,MATCH(E445,buff!$A:$A,0)),"")</f>
        <v/>
      </c>
      <c r="Q445" s="22"/>
      <c r="R445" s="22"/>
      <c r="S445" s="22"/>
      <c r="T445" s="22"/>
    </row>
    <row r="446" spans="1:20" x14ac:dyDescent="0.15">
      <c r="A446" s="4" t="s">
        <v>552</v>
      </c>
      <c r="B446" s="22">
        <v>13990080</v>
      </c>
      <c r="C446" s="22"/>
      <c r="D446" s="22"/>
      <c r="E446" s="22"/>
      <c r="F446" s="22"/>
      <c r="G446" s="4" t="str">
        <f>"受到攻击时，有"&amp;'skill.talent(结算)'!R425/100&amp;"%概率使攻击者晕眩，持续"&amp;buff!E83&amp;"秒"</f>
        <v>受到攻击时，有7.5%概率使攻击者晕眩，持续1.5秒</v>
      </c>
      <c r="H446" s="4" t="str">
        <f>_xlfn.IFNA(INDEX(buff!$C:$C,MATCH(描述!B446,buff!$A:$A,0)),"")</f>
        <v>崎岖之一定概率让攻击者眩晕</v>
      </c>
      <c r="I446" s="4" t="str">
        <f>_xlfn.IFNA(INDEX(buff!$C:$C,MATCH(描述!C446,buff!$A:$A,0)),"")</f>
        <v/>
      </c>
      <c r="J446" s="4" t="str">
        <f>_xlfn.IFNA(INDEX(buff!$C:$C,MATCH(描述!D446,buff!$A:$A,0)),"")</f>
        <v/>
      </c>
      <c r="K446" s="4" t="str">
        <f>_xlfn.IFNA(INDEX(buff!$C:$C,MATCH(描述!E446,buff!$A:$A,0)),"")</f>
        <v/>
      </c>
      <c r="L446" s="4" t="str">
        <f>_xlfn.IFNA(INDEX(buff!$C:$C,MATCH(描述!F446,buff!$A:$A,0)),"")</f>
        <v/>
      </c>
      <c r="M446" s="4">
        <f>_xlfn.IFNA(INDEX(buff!$O:$O,MATCH(B446,buff!$A:$A,0)),"")</f>
        <v>16990026</v>
      </c>
      <c r="N446" s="4" t="str">
        <f>_xlfn.IFNA(INDEX(buff!$O:$O,MATCH(C446,buff!$A:$A,0)),"")</f>
        <v/>
      </c>
      <c r="O446" s="4" t="str">
        <f>_xlfn.IFNA(INDEX(buff!$O:$O,MATCH(D446,buff!$A:$A,0)),"")</f>
        <v/>
      </c>
      <c r="P446" s="4" t="str">
        <f>_xlfn.IFNA(INDEX(buff!$O:$O,MATCH(E446,buff!$A:$A,0)),"")</f>
        <v/>
      </c>
      <c r="Q446" s="22"/>
      <c r="R446" s="22"/>
      <c r="S446" s="22"/>
      <c r="T446" s="22"/>
    </row>
    <row r="447" spans="1:20" x14ac:dyDescent="0.15">
      <c r="A447" s="4" t="s">
        <v>553</v>
      </c>
      <c r="B447" s="22">
        <v>13990080</v>
      </c>
      <c r="C447" s="22"/>
      <c r="D447" s="22"/>
      <c r="E447" s="22"/>
      <c r="F447" s="22"/>
      <c r="G447" s="4" t="str">
        <f>"受到攻击时，有"&amp;'skill.talent(结算)'!R426/100&amp;"%概率使攻击者晕眩，持续"&amp;buff!E84&amp;"秒"</f>
        <v>受到攻击时，有9%概率使攻击者晕眩，持续1.5秒</v>
      </c>
      <c r="H447" s="4" t="str">
        <f>_xlfn.IFNA(INDEX(buff!$C:$C,MATCH(描述!B447,buff!$A:$A,0)),"")</f>
        <v>崎岖之一定概率让攻击者眩晕</v>
      </c>
      <c r="I447" s="4" t="str">
        <f>_xlfn.IFNA(INDEX(buff!$C:$C,MATCH(描述!C447,buff!$A:$A,0)),"")</f>
        <v/>
      </c>
      <c r="J447" s="4" t="str">
        <f>_xlfn.IFNA(INDEX(buff!$C:$C,MATCH(描述!D447,buff!$A:$A,0)),"")</f>
        <v/>
      </c>
      <c r="K447" s="4" t="str">
        <f>_xlfn.IFNA(INDEX(buff!$C:$C,MATCH(描述!E447,buff!$A:$A,0)),"")</f>
        <v/>
      </c>
      <c r="L447" s="4" t="str">
        <f>_xlfn.IFNA(INDEX(buff!$C:$C,MATCH(描述!F447,buff!$A:$A,0)),"")</f>
        <v/>
      </c>
      <c r="M447" s="4">
        <f>_xlfn.IFNA(INDEX(buff!$O:$O,MATCH(B447,buff!$A:$A,0)),"")</f>
        <v>16990026</v>
      </c>
      <c r="N447" s="4" t="str">
        <f>_xlfn.IFNA(INDEX(buff!$O:$O,MATCH(C447,buff!$A:$A,0)),"")</f>
        <v/>
      </c>
      <c r="O447" s="4" t="str">
        <f>_xlfn.IFNA(INDEX(buff!$O:$O,MATCH(D447,buff!$A:$A,0)),"")</f>
        <v/>
      </c>
      <c r="P447" s="4" t="str">
        <f>_xlfn.IFNA(INDEX(buff!$O:$O,MATCH(E447,buff!$A:$A,0)),"")</f>
        <v/>
      </c>
      <c r="Q447" s="22"/>
      <c r="R447" s="22"/>
      <c r="S447" s="22"/>
      <c r="T447" s="22"/>
    </row>
    <row r="448" spans="1:20" x14ac:dyDescent="0.15">
      <c r="A448" s="4" t="s">
        <v>554</v>
      </c>
      <c r="B448" s="22">
        <v>13990080</v>
      </c>
      <c r="C448" s="22"/>
      <c r="D448" s="22"/>
      <c r="E448" s="22"/>
      <c r="F448" s="22"/>
      <c r="G448" s="4" t="str">
        <f>"受到攻击时，有"&amp;'skill.talent(结算)'!R427/100&amp;"%概率使攻击者晕眩，持续"&amp;buff!E85&amp;"秒"</f>
        <v>受到攻击时，有10.5%概率使攻击者晕眩，持续1.5秒</v>
      </c>
      <c r="H448" s="4" t="str">
        <f>_xlfn.IFNA(INDEX(buff!$C:$C,MATCH(描述!B448,buff!$A:$A,0)),"")</f>
        <v>崎岖之一定概率让攻击者眩晕</v>
      </c>
      <c r="I448" s="4" t="str">
        <f>_xlfn.IFNA(INDEX(buff!$C:$C,MATCH(描述!C448,buff!$A:$A,0)),"")</f>
        <v/>
      </c>
      <c r="J448" s="4" t="str">
        <f>_xlfn.IFNA(INDEX(buff!$C:$C,MATCH(描述!D448,buff!$A:$A,0)),"")</f>
        <v/>
      </c>
      <c r="K448" s="4" t="str">
        <f>_xlfn.IFNA(INDEX(buff!$C:$C,MATCH(描述!E448,buff!$A:$A,0)),"")</f>
        <v/>
      </c>
      <c r="L448" s="4" t="str">
        <f>_xlfn.IFNA(INDEX(buff!$C:$C,MATCH(描述!F448,buff!$A:$A,0)),"")</f>
        <v/>
      </c>
      <c r="M448" s="4">
        <f>_xlfn.IFNA(INDEX(buff!$O:$O,MATCH(B448,buff!$A:$A,0)),"")</f>
        <v>16990026</v>
      </c>
      <c r="N448" s="4" t="str">
        <f>_xlfn.IFNA(INDEX(buff!$O:$O,MATCH(C448,buff!$A:$A,0)),"")</f>
        <v/>
      </c>
      <c r="O448" s="4" t="str">
        <f>_xlfn.IFNA(INDEX(buff!$O:$O,MATCH(D448,buff!$A:$A,0)),"")</f>
        <v/>
      </c>
      <c r="P448" s="4" t="str">
        <f>_xlfn.IFNA(INDEX(buff!$O:$O,MATCH(E448,buff!$A:$A,0)),"")</f>
        <v/>
      </c>
      <c r="Q448" s="22"/>
      <c r="R448" s="22"/>
      <c r="S448" s="22"/>
      <c r="T448" s="22"/>
    </row>
    <row r="449" spans="1:20" x14ac:dyDescent="0.15">
      <c r="A449" s="4" t="s">
        <v>555</v>
      </c>
      <c r="B449" s="22">
        <v>13990080</v>
      </c>
      <c r="C449" s="22"/>
      <c r="D449" s="22"/>
      <c r="E449" s="22"/>
      <c r="F449" s="22"/>
      <c r="G449" s="4" t="str">
        <f>"受到攻击时，有"&amp;'skill.talent(结算)'!R428/100&amp;"%概率使攻击者晕眩，持续"&amp;buff!E86&amp;"秒"</f>
        <v>受到攻击时，有12%概率使攻击者晕眩，持续1.5秒</v>
      </c>
      <c r="H449" s="4" t="str">
        <f>_xlfn.IFNA(INDEX(buff!$C:$C,MATCH(描述!B449,buff!$A:$A,0)),"")</f>
        <v>崎岖之一定概率让攻击者眩晕</v>
      </c>
      <c r="I449" s="4" t="str">
        <f>_xlfn.IFNA(INDEX(buff!$C:$C,MATCH(描述!C449,buff!$A:$A,0)),"")</f>
        <v/>
      </c>
      <c r="J449" s="4" t="str">
        <f>_xlfn.IFNA(INDEX(buff!$C:$C,MATCH(描述!D449,buff!$A:$A,0)),"")</f>
        <v/>
      </c>
      <c r="K449" s="4" t="str">
        <f>_xlfn.IFNA(INDEX(buff!$C:$C,MATCH(描述!E449,buff!$A:$A,0)),"")</f>
        <v/>
      </c>
      <c r="L449" s="4" t="str">
        <f>_xlfn.IFNA(INDEX(buff!$C:$C,MATCH(描述!F449,buff!$A:$A,0)),"")</f>
        <v/>
      </c>
      <c r="M449" s="4">
        <f>_xlfn.IFNA(INDEX(buff!$O:$O,MATCH(B449,buff!$A:$A,0)),"")</f>
        <v>16990026</v>
      </c>
      <c r="N449" s="4" t="str">
        <f>_xlfn.IFNA(INDEX(buff!$O:$O,MATCH(C449,buff!$A:$A,0)),"")</f>
        <v/>
      </c>
      <c r="O449" s="4" t="str">
        <f>_xlfn.IFNA(INDEX(buff!$O:$O,MATCH(D449,buff!$A:$A,0)),"")</f>
        <v/>
      </c>
      <c r="P449" s="4" t="str">
        <f>_xlfn.IFNA(INDEX(buff!$O:$O,MATCH(E449,buff!$A:$A,0)),"")</f>
        <v/>
      </c>
      <c r="Q449" s="22"/>
      <c r="R449" s="22"/>
      <c r="S449" s="22"/>
      <c r="T449" s="22"/>
    </row>
    <row r="450" spans="1:20" x14ac:dyDescent="0.15">
      <c r="A450" s="4" t="s">
        <v>556</v>
      </c>
      <c r="B450" s="22">
        <v>13990080</v>
      </c>
      <c r="C450" s="22"/>
      <c r="D450" s="22"/>
      <c r="E450" s="22"/>
      <c r="F450" s="22"/>
      <c r="G450" s="4" t="str">
        <f>"受到攻击时，有"&amp;'skill.talent(结算)'!R429/100&amp;"%概率使攻击者晕眩，持续"&amp;buff!E87&amp;"秒"</f>
        <v>受到攻击时，有13.5%概率使攻击者晕眩，持续1.5秒</v>
      </c>
      <c r="H450" s="4" t="str">
        <f>_xlfn.IFNA(INDEX(buff!$C:$C,MATCH(描述!B450,buff!$A:$A,0)),"")</f>
        <v>崎岖之一定概率让攻击者眩晕</v>
      </c>
      <c r="I450" s="4" t="str">
        <f>_xlfn.IFNA(INDEX(buff!$C:$C,MATCH(描述!C450,buff!$A:$A,0)),"")</f>
        <v/>
      </c>
      <c r="J450" s="4" t="str">
        <f>_xlfn.IFNA(INDEX(buff!$C:$C,MATCH(描述!D450,buff!$A:$A,0)),"")</f>
        <v/>
      </c>
      <c r="K450" s="4" t="str">
        <f>_xlfn.IFNA(INDEX(buff!$C:$C,MATCH(描述!E450,buff!$A:$A,0)),"")</f>
        <v/>
      </c>
      <c r="L450" s="4" t="str">
        <f>_xlfn.IFNA(INDEX(buff!$C:$C,MATCH(描述!F450,buff!$A:$A,0)),"")</f>
        <v/>
      </c>
      <c r="M450" s="4">
        <f>_xlfn.IFNA(INDEX(buff!$O:$O,MATCH(B450,buff!$A:$A,0)),"")</f>
        <v>16990026</v>
      </c>
      <c r="N450" s="4" t="str">
        <f>_xlfn.IFNA(INDEX(buff!$O:$O,MATCH(C450,buff!$A:$A,0)),"")</f>
        <v/>
      </c>
      <c r="O450" s="4" t="str">
        <f>_xlfn.IFNA(INDEX(buff!$O:$O,MATCH(D450,buff!$A:$A,0)),"")</f>
        <v/>
      </c>
      <c r="P450" s="4" t="str">
        <f>_xlfn.IFNA(INDEX(buff!$O:$O,MATCH(E450,buff!$A:$A,0)),"")</f>
        <v/>
      </c>
      <c r="Q450" s="22"/>
      <c r="R450" s="22"/>
      <c r="S450" s="22"/>
      <c r="T450" s="22"/>
    </row>
    <row r="451" spans="1:20" x14ac:dyDescent="0.15">
      <c r="A451" s="4" t="s">
        <v>557</v>
      </c>
      <c r="B451" s="22">
        <v>13990082</v>
      </c>
      <c r="C451" s="22"/>
      <c r="D451" s="22"/>
      <c r="E451" s="22"/>
      <c r="F451" s="22"/>
      <c r="G451" s="4" t="str">
        <f>"受到攻击时，有"&amp;'skill.talent(结算)'!R430/100&amp;"%概率使攻击者冻结，持续"&amp;buff!E89&amp;"秒"</f>
        <v>受到攻击时，有3.6%概率使攻击者冻结，持续2.5秒</v>
      </c>
      <c r="H451" s="4" t="str">
        <f>_xlfn.IFNA(INDEX(buff!$C:$C,MATCH(描述!B451,buff!$A:$A,0)),"")</f>
        <v>寒冻之一定概率让攻击者冰冻</v>
      </c>
      <c r="I451" s="4" t="str">
        <f>_xlfn.IFNA(INDEX(buff!$C:$C,MATCH(描述!C451,buff!$A:$A,0)),"")</f>
        <v/>
      </c>
      <c r="J451" s="4" t="str">
        <f>_xlfn.IFNA(INDEX(buff!$C:$C,MATCH(描述!D451,buff!$A:$A,0)),"")</f>
        <v/>
      </c>
      <c r="K451" s="4" t="str">
        <f>_xlfn.IFNA(INDEX(buff!$C:$C,MATCH(描述!E451,buff!$A:$A,0)),"")</f>
        <v/>
      </c>
      <c r="L451" s="4" t="str">
        <f>_xlfn.IFNA(INDEX(buff!$C:$C,MATCH(描述!F451,buff!$A:$A,0)),"")</f>
        <v/>
      </c>
      <c r="M451" s="4">
        <f>_xlfn.IFNA(INDEX(buff!$O:$O,MATCH(B451,buff!$A:$A,0)),"")</f>
        <v>16990027</v>
      </c>
      <c r="N451" s="4" t="str">
        <f>_xlfn.IFNA(INDEX(buff!$O:$O,MATCH(C451,buff!$A:$A,0)),"")</f>
        <v/>
      </c>
      <c r="O451" s="4" t="str">
        <f>_xlfn.IFNA(INDEX(buff!$O:$O,MATCH(D451,buff!$A:$A,0)),"")</f>
        <v/>
      </c>
      <c r="P451" s="4" t="str">
        <f>_xlfn.IFNA(INDEX(buff!$O:$O,MATCH(E451,buff!$A:$A,0)),"")</f>
        <v/>
      </c>
      <c r="Q451" s="22"/>
      <c r="R451" s="22"/>
      <c r="S451" s="22"/>
      <c r="T451" s="22"/>
    </row>
    <row r="452" spans="1:20" x14ac:dyDescent="0.15">
      <c r="A452" s="4" t="s">
        <v>558</v>
      </c>
      <c r="B452" s="22">
        <v>13990082</v>
      </c>
      <c r="C452" s="22"/>
      <c r="D452" s="22"/>
      <c r="E452" s="22"/>
      <c r="F452" s="22"/>
      <c r="G452" s="4" t="str">
        <f>"受到攻击时，有"&amp;'skill.talent(结算)'!R431/100&amp;"%概率使攻击者冻结，持续"&amp;buff!E90&amp;"秒"</f>
        <v>受到攻击时，有4.8%概率使攻击者冻结，持续2.5秒</v>
      </c>
      <c r="H452" s="4" t="str">
        <f>_xlfn.IFNA(INDEX(buff!$C:$C,MATCH(描述!B452,buff!$A:$A,0)),"")</f>
        <v>寒冻之一定概率让攻击者冰冻</v>
      </c>
      <c r="I452" s="4" t="str">
        <f>_xlfn.IFNA(INDEX(buff!$C:$C,MATCH(描述!C452,buff!$A:$A,0)),"")</f>
        <v/>
      </c>
      <c r="J452" s="4" t="str">
        <f>_xlfn.IFNA(INDEX(buff!$C:$C,MATCH(描述!D452,buff!$A:$A,0)),"")</f>
        <v/>
      </c>
      <c r="K452" s="4" t="str">
        <f>_xlfn.IFNA(INDEX(buff!$C:$C,MATCH(描述!E452,buff!$A:$A,0)),"")</f>
        <v/>
      </c>
      <c r="L452" s="4" t="str">
        <f>_xlfn.IFNA(INDEX(buff!$C:$C,MATCH(描述!F452,buff!$A:$A,0)),"")</f>
        <v/>
      </c>
      <c r="M452" s="4">
        <f>_xlfn.IFNA(INDEX(buff!$O:$O,MATCH(B452,buff!$A:$A,0)),"")</f>
        <v>16990027</v>
      </c>
      <c r="N452" s="4" t="str">
        <f>_xlfn.IFNA(INDEX(buff!$O:$O,MATCH(C452,buff!$A:$A,0)),"")</f>
        <v/>
      </c>
      <c r="O452" s="4" t="str">
        <f>_xlfn.IFNA(INDEX(buff!$O:$O,MATCH(D452,buff!$A:$A,0)),"")</f>
        <v/>
      </c>
      <c r="P452" s="4" t="str">
        <f>_xlfn.IFNA(INDEX(buff!$O:$O,MATCH(E452,buff!$A:$A,0)),"")</f>
        <v/>
      </c>
      <c r="Q452" s="22"/>
      <c r="R452" s="22"/>
      <c r="S452" s="22"/>
      <c r="T452" s="22"/>
    </row>
    <row r="453" spans="1:20" x14ac:dyDescent="0.15">
      <c r="A453" s="4" t="s">
        <v>559</v>
      </c>
      <c r="B453" s="22">
        <v>13990082</v>
      </c>
      <c r="C453" s="22"/>
      <c r="D453" s="22"/>
      <c r="E453" s="22"/>
      <c r="F453" s="22"/>
      <c r="G453" s="4" t="str">
        <f>"受到攻击时，有"&amp;'skill.talent(结算)'!R432/100&amp;"%概率使攻击者冻结，持续"&amp;buff!E91&amp;"秒"</f>
        <v>受到攻击时，有6%概率使攻击者冻结，持续2.5秒</v>
      </c>
      <c r="H453" s="4" t="str">
        <f>_xlfn.IFNA(INDEX(buff!$C:$C,MATCH(描述!B453,buff!$A:$A,0)),"")</f>
        <v>寒冻之一定概率让攻击者冰冻</v>
      </c>
      <c r="I453" s="4" t="str">
        <f>_xlfn.IFNA(INDEX(buff!$C:$C,MATCH(描述!C453,buff!$A:$A,0)),"")</f>
        <v/>
      </c>
      <c r="J453" s="4" t="str">
        <f>_xlfn.IFNA(INDEX(buff!$C:$C,MATCH(描述!D453,buff!$A:$A,0)),"")</f>
        <v/>
      </c>
      <c r="K453" s="4" t="str">
        <f>_xlfn.IFNA(INDEX(buff!$C:$C,MATCH(描述!E453,buff!$A:$A,0)),"")</f>
        <v/>
      </c>
      <c r="L453" s="4" t="str">
        <f>_xlfn.IFNA(INDEX(buff!$C:$C,MATCH(描述!F453,buff!$A:$A,0)),"")</f>
        <v/>
      </c>
      <c r="M453" s="4">
        <f>_xlfn.IFNA(INDEX(buff!$O:$O,MATCH(B453,buff!$A:$A,0)),"")</f>
        <v>16990027</v>
      </c>
      <c r="N453" s="4" t="str">
        <f>_xlfn.IFNA(INDEX(buff!$O:$O,MATCH(C453,buff!$A:$A,0)),"")</f>
        <v/>
      </c>
      <c r="O453" s="4" t="str">
        <f>_xlfn.IFNA(INDEX(buff!$O:$O,MATCH(D453,buff!$A:$A,0)),"")</f>
        <v/>
      </c>
      <c r="P453" s="4" t="str">
        <f>_xlfn.IFNA(INDEX(buff!$O:$O,MATCH(E453,buff!$A:$A,0)),"")</f>
        <v/>
      </c>
      <c r="Q453" s="22"/>
      <c r="R453" s="22"/>
      <c r="S453" s="22"/>
      <c r="T453" s="22"/>
    </row>
    <row r="454" spans="1:20" x14ac:dyDescent="0.15">
      <c r="A454" s="4" t="s">
        <v>560</v>
      </c>
      <c r="B454" s="22">
        <v>13990082</v>
      </c>
      <c r="C454" s="22"/>
      <c r="D454" s="22"/>
      <c r="E454" s="22"/>
      <c r="F454" s="22"/>
      <c r="G454" s="4" t="str">
        <f>"受到攻击时，有"&amp;'skill.talent(结算)'!R433/100&amp;"%概率使攻击者冻结，持续"&amp;buff!E92&amp;"秒"</f>
        <v>受到攻击时，有7.2%概率使攻击者冻结，持续2.5秒</v>
      </c>
      <c r="H454" s="4" t="str">
        <f>_xlfn.IFNA(INDEX(buff!$C:$C,MATCH(描述!B454,buff!$A:$A,0)),"")</f>
        <v>寒冻之一定概率让攻击者冰冻</v>
      </c>
      <c r="I454" s="4" t="str">
        <f>_xlfn.IFNA(INDEX(buff!$C:$C,MATCH(描述!C454,buff!$A:$A,0)),"")</f>
        <v/>
      </c>
      <c r="J454" s="4" t="str">
        <f>_xlfn.IFNA(INDEX(buff!$C:$C,MATCH(描述!D454,buff!$A:$A,0)),"")</f>
        <v/>
      </c>
      <c r="K454" s="4" t="str">
        <f>_xlfn.IFNA(INDEX(buff!$C:$C,MATCH(描述!E454,buff!$A:$A,0)),"")</f>
        <v/>
      </c>
      <c r="L454" s="4" t="str">
        <f>_xlfn.IFNA(INDEX(buff!$C:$C,MATCH(描述!F454,buff!$A:$A,0)),"")</f>
        <v/>
      </c>
      <c r="M454" s="4">
        <f>_xlfn.IFNA(INDEX(buff!$O:$O,MATCH(B454,buff!$A:$A,0)),"")</f>
        <v>16990027</v>
      </c>
      <c r="N454" s="4" t="str">
        <f>_xlfn.IFNA(INDEX(buff!$O:$O,MATCH(C454,buff!$A:$A,0)),"")</f>
        <v/>
      </c>
      <c r="O454" s="4" t="str">
        <f>_xlfn.IFNA(INDEX(buff!$O:$O,MATCH(D454,buff!$A:$A,0)),"")</f>
        <v/>
      </c>
      <c r="P454" s="4" t="str">
        <f>_xlfn.IFNA(INDEX(buff!$O:$O,MATCH(E454,buff!$A:$A,0)),"")</f>
        <v/>
      </c>
      <c r="Q454" s="22"/>
      <c r="R454" s="22"/>
      <c r="S454" s="22"/>
      <c r="T454" s="22"/>
    </row>
    <row r="455" spans="1:20" x14ac:dyDescent="0.15">
      <c r="A455" s="4" t="s">
        <v>561</v>
      </c>
      <c r="B455" s="22">
        <v>13990082</v>
      </c>
      <c r="C455" s="22"/>
      <c r="D455" s="22"/>
      <c r="E455" s="22"/>
      <c r="F455" s="22"/>
      <c r="G455" s="4" t="str">
        <f>"受到攻击时，有"&amp;'skill.talent(结算)'!R434/100&amp;"%概率使攻击者冻结，持续"&amp;buff!E93&amp;"秒"</f>
        <v>受到攻击时，有8.4%概率使攻击者冻结，持续2.5秒</v>
      </c>
      <c r="H455" s="4" t="str">
        <f>_xlfn.IFNA(INDEX(buff!$C:$C,MATCH(描述!B455,buff!$A:$A,0)),"")</f>
        <v>寒冻之一定概率让攻击者冰冻</v>
      </c>
      <c r="I455" s="4" t="str">
        <f>_xlfn.IFNA(INDEX(buff!$C:$C,MATCH(描述!C455,buff!$A:$A,0)),"")</f>
        <v/>
      </c>
      <c r="J455" s="4" t="str">
        <f>_xlfn.IFNA(INDEX(buff!$C:$C,MATCH(描述!D455,buff!$A:$A,0)),"")</f>
        <v/>
      </c>
      <c r="K455" s="4" t="str">
        <f>_xlfn.IFNA(INDEX(buff!$C:$C,MATCH(描述!E455,buff!$A:$A,0)),"")</f>
        <v/>
      </c>
      <c r="L455" s="4" t="str">
        <f>_xlfn.IFNA(INDEX(buff!$C:$C,MATCH(描述!F455,buff!$A:$A,0)),"")</f>
        <v/>
      </c>
      <c r="M455" s="4">
        <f>_xlfn.IFNA(INDEX(buff!$O:$O,MATCH(B455,buff!$A:$A,0)),"")</f>
        <v>16990027</v>
      </c>
      <c r="N455" s="4" t="str">
        <f>_xlfn.IFNA(INDEX(buff!$O:$O,MATCH(C455,buff!$A:$A,0)),"")</f>
        <v/>
      </c>
      <c r="O455" s="4" t="str">
        <f>_xlfn.IFNA(INDEX(buff!$O:$O,MATCH(D455,buff!$A:$A,0)),"")</f>
        <v/>
      </c>
      <c r="P455" s="4" t="str">
        <f>_xlfn.IFNA(INDEX(buff!$O:$O,MATCH(E455,buff!$A:$A,0)),"")</f>
        <v/>
      </c>
      <c r="Q455" s="22"/>
      <c r="R455" s="22"/>
      <c r="S455" s="22"/>
      <c r="T455" s="22"/>
    </row>
    <row r="456" spans="1:20" x14ac:dyDescent="0.15">
      <c r="A456" s="4" t="s">
        <v>562</v>
      </c>
      <c r="B456" s="22">
        <v>13990082</v>
      </c>
      <c r="C456" s="22"/>
      <c r="D456" s="22"/>
      <c r="E456" s="22"/>
      <c r="F456" s="22"/>
      <c r="G456" s="4" t="str">
        <f>"受到攻击时，有"&amp;'skill.talent(结算)'!R435/100&amp;"%概率使攻击者冻结，持续"&amp;buff!E94&amp;"秒"</f>
        <v>受到攻击时，有9.6%概率使攻击者冻结，持续2.5秒</v>
      </c>
      <c r="H456" s="4" t="str">
        <f>_xlfn.IFNA(INDEX(buff!$C:$C,MATCH(描述!B456,buff!$A:$A,0)),"")</f>
        <v>寒冻之一定概率让攻击者冰冻</v>
      </c>
      <c r="I456" s="4" t="str">
        <f>_xlfn.IFNA(INDEX(buff!$C:$C,MATCH(描述!C456,buff!$A:$A,0)),"")</f>
        <v/>
      </c>
      <c r="J456" s="4" t="str">
        <f>_xlfn.IFNA(INDEX(buff!$C:$C,MATCH(描述!D456,buff!$A:$A,0)),"")</f>
        <v/>
      </c>
      <c r="K456" s="4" t="str">
        <f>_xlfn.IFNA(INDEX(buff!$C:$C,MATCH(描述!E456,buff!$A:$A,0)),"")</f>
        <v/>
      </c>
      <c r="L456" s="4" t="str">
        <f>_xlfn.IFNA(INDEX(buff!$C:$C,MATCH(描述!F456,buff!$A:$A,0)),"")</f>
        <v/>
      </c>
      <c r="M456" s="4">
        <f>_xlfn.IFNA(INDEX(buff!$O:$O,MATCH(B456,buff!$A:$A,0)),"")</f>
        <v>16990027</v>
      </c>
      <c r="N456" s="4" t="str">
        <f>_xlfn.IFNA(INDEX(buff!$O:$O,MATCH(C456,buff!$A:$A,0)),"")</f>
        <v/>
      </c>
      <c r="O456" s="4" t="str">
        <f>_xlfn.IFNA(INDEX(buff!$O:$O,MATCH(D456,buff!$A:$A,0)),"")</f>
        <v/>
      </c>
      <c r="P456" s="4" t="str">
        <f>_xlfn.IFNA(INDEX(buff!$O:$O,MATCH(E456,buff!$A:$A,0)),"")</f>
        <v/>
      </c>
      <c r="Q456" s="22"/>
      <c r="R456" s="22"/>
      <c r="S456" s="22"/>
      <c r="T456" s="22"/>
    </row>
    <row r="457" spans="1:20" x14ac:dyDescent="0.15">
      <c r="A457" s="4" t="s">
        <v>563</v>
      </c>
      <c r="B457" s="22">
        <v>13990082</v>
      </c>
      <c r="C457" s="22"/>
      <c r="D457" s="22"/>
      <c r="E457" s="22"/>
      <c r="F457" s="22"/>
      <c r="G457" s="4" t="str">
        <f>"受到攻击时，有"&amp;'skill.talent(结算)'!R436/100&amp;"%概率使攻击者冻结，持续"&amp;buff!E95&amp;"秒"</f>
        <v>受到攻击时，有10.8%概率使攻击者冻结，持续2.5秒</v>
      </c>
      <c r="H457" s="4" t="str">
        <f>_xlfn.IFNA(INDEX(buff!$C:$C,MATCH(描述!B457,buff!$A:$A,0)),"")</f>
        <v>寒冻之一定概率让攻击者冰冻</v>
      </c>
      <c r="I457" s="4" t="str">
        <f>_xlfn.IFNA(INDEX(buff!$C:$C,MATCH(描述!C457,buff!$A:$A,0)),"")</f>
        <v/>
      </c>
      <c r="J457" s="4" t="str">
        <f>_xlfn.IFNA(INDEX(buff!$C:$C,MATCH(描述!D457,buff!$A:$A,0)),"")</f>
        <v/>
      </c>
      <c r="K457" s="4" t="str">
        <f>_xlfn.IFNA(INDEX(buff!$C:$C,MATCH(描述!E457,buff!$A:$A,0)),"")</f>
        <v/>
      </c>
      <c r="L457" s="4" t="str">
        <f>_xlfn.IFNA(INDEX(buff!$C:$C,MATCH(描述!F457,buff!$A:$A,0)),"")</f>
        <v/>
      </c>
      <c r="M457" s="4">
        <f>_xlfn.IFNA(INDEX(buff!$O:$O,MATCH(B457,buff!$A:$A,0)),"")</f>
        <v>16990027</v>
      </c>
      <c r="N457" s="4" t="str">
        <f>_xlfn.IFNA(INDEX(buff!$O:$O,MATCH(C457,buff!$A:$A,0)),"")</f>
        <v/>
      </c>
      <c r="O457" s="4" t="str">
        <f>_xlfn.IFNA(INDEX(buff!$O:$O,MATCH(D457,buff!$A:$A,0)),"")</f>
        <v/>
      </c>
      <c r="P457" s="4" t="str">
        <f>_xlfn.IFNA(INDEX(buff!$O:$O,MATCH(E457,buff!$A:$A,0)),"")</f>
        <v/>
      </c>
      <c r="Q457" s="22"/>
      <c r="R457" s="22"/>
      <c r="S457" s="22"/>
      <c r="T457" s="22"/>
    </row>
    <row r="458" spans="1:20" x14ac:dyDescent="0.15">
      <c r="A458" s="4" t="s">
        <v>1305</v>
      </c>
      <c r="B458" s="22">
        <v>13990157</v>
      </c>
      <c r="C458" s="22"/>
      <c r="D458" s="22"/>
      <c r="E458" s="22"/>
      <c r="F458" s="22"/>
      <c r="G458" s="4" t="str">
        <f>"受到攻击时，有"&amp;'skill.talent(结算)'!R437/100&amp;"%概率嘲讽攻击者，持续"&amp;buff!E182&amp;"秒"</f>
        <v>受到攻击时，有3.6%概率嘲讽攻击者，持续3秒</v>
      </c>
      <c r="H458" s="4" t="str">
        <f>_xlfn.IFNA(INDEX(buff!$C:$C,MATCH(描述!B458,buff!$A:$A,0)),"")</f>
        <v>挑衅之一定概率让攻击者嘲讽</v>
      </c>
      <c r="I458" s="4" t="str">
        <f>_xlfn.IFNA(INDEX(buff!$C:$C,MATCH(描述!C458,buff!$A:$A,0)),"")</f>
        <v/>
      </c>
      <c r="J458" s="4" t="str">
        <f>_xlfn.IFNA(INDEX(buff!$C:$C,MATCH(描述!D458,buff!$A:$A,0)),"")</f>
        <v/>
      </c>
      <c r="K458" s="4" t="str">
        <f>_xlfn.IFNA(INDEX(buff!$C:$C,MATCH(描述!E458,buff!$A:$A,0)),"")</f>
        <v/>
      </c>
      <c r="L458" s="4" t="str">
        <f>_xlfn.IFNA(INDEX(buff!$C:$C,MATCH(描述!F458,buff!$A:$A,0)),"")</f>
        <v/>
      </c>
      <c r="M458" s="4">
        <f>_xlfn.IFNA(INDEX(buff!$O:$O,MATCH(B458,buff!$A:$A,0)),"")</f>
        <v>16990055</v>
      </c>
      <c r="N458" s="4" t="str">
        <f>_xlfn.IFNA(INDEX(buff!$O:$O,MATCH(C458,buff!$A:$A,0)),"")</f>
        <v/>
      </c>
      <c r="O458" s="4" t="str">
        <f>_xlfn.IFNA(INDEX(buff!$O:$O,MATCH(D458,buff!$A:$A,0)),"")</f>
        <v/>
      </c>
      <c r="P458" s="4" t="str">
        <f>_xlfn.IFNA(INDEX(buff!$O:$O,MATCH(E458,buff!$A:$A,0)),"")</f>
        <v/>
      </c>
      <c r="Q458" s="22"/>
      <c r="R458" s="22"/>
      <c r="S458" s="22"/>
      <c r="T458" s="22"/>
    </row>
    <row r="459" spans="1:20" x14ac:dyDescent="0.15">
      <c r="A459" s="4" t="s">
        <v>1306</v>
      </c>
      <c r="B459" s="22">
        <v>13990157</v>
      </c>
      <c r="C459" s="22"/>
      <c r="D459" s="22"/>
      <c r="E459" s="22"/>
      <c r="F459" s="22"/>
      <c r="G459" s="4" t="str">
        <f>"受到攻击时，有"&amp;'skill.talent(结算)'!R438/100&amp;"%概率嘲讽攻击者，持续"&amp;buff!E183&amp;"秒"</f>
        <v>受到攻击时，有4.8%概率嘲讽攻击者，持续3秒</v>
      </c>
      <c r="H459" s="4" t="str">
        <f>_xlfn.IFNA(INDEX(buff!$C:$C,MATCH(描述!B459,buff!$A:$A,0)),"")</f>
        <v>挑衅之一定概率让攻击者嘲讽</v>
      </c>
      <c r="I459" s="4" t="str">
        <f>_xlfn.IFNA(INDEX(buff!$C:$C,MATCH(描述!C459,buff!$A:$A,0)),"")</f>
        <v/>
      </c>
      <c r="J459" s="4" t="str">
        <f>_xlfn.IFNA(INDEX(buff!$C:$C,MATCH(描述!D459,buff!$A:$A,0)),"")</f>
        <v/>
      </c>
      <c r="K459" s="4" t="str">
        <f>_xlfn.IFNA(INDEX(buff!$C:$C,MATCH(描述!E459,buff!$A:$A,0)),"")</f>
        <v/>
      </c>
      <c r="L459" s="4" t="str">
        <f>_xlfn.IFNA(INDEX(buff!$C:$C,MATCH(描述!F459,buff!$A:$A,0)),"")</f>
        <v/>
      </c>
      <c r="M459" s="4">
        <f>_xlfn.IFNA(INDEX(buff!$O:$O,MATCH(B459,buff!$A:$A,0)),"")</f>
        <v>16990055</v>
      </c>
      <c r="N459" s="4" t="str">
        <f>_xlfn.IFNA(INDEX(buff!$O:$O,MATCH(C459,buff!$A:$A,0)),"")</f>
        <v/>
      </c>
      <c r="O459" s="4" t="str">
        <f>_xlfn.IFNA(INDEX(buff!$O:$O,MATCH(D459,buff!$A:$A,0)),"")</f>
        <v/>
      </c>
      <c r="P459" s="4" t="str">
        <f>_xlfn.IFNA(INDEX(buff!$O:$O,MATCH(E459,buff!$A:$A,0)),"")</f>
        <v/>
      </c>
      <c r="Q459" s="22"/>
      <c r="R459" s="22"/>
      <c r="S459" s="22"/>
      <c r="T459" s="22"/>
    </row>
    <row r="460" spans="1:20" x14ac:dyDescent="0.15">
      <c r="A460" s="4" t="s">
        <v>1307</v>
      </c>
      <c r="B460" s="22">
        <v>13990157</v>
      </c>
      <c r="C460" s="22"/>
      <c r="D460" s="22"/>
      <c r="E460" s="22"/>
      <c r="F460" s="22"/>
      <c r="G460" s="4" t="str">
        <f>"受到攻击时，有"&amp;'skill.talent(结算)'!R439/100&amp;"%概率嘲讽攻击者，持续"&amp;buff!E184&amp;"秒"</f>
        <v>受到攻击时，有6%概率嘲讽攻击者，持续3秒</v>
      </c>
      <c r="H460" s="4" t="str">
        <f>_xlfn.IFNA(INDEX(buff!$C:$C,MATCH(描述!B460,buff!$A:$A,0)),"")</f>
        <v>挑衅之一定概率让攻击者嘲讽</v>
      </c>
      <c r="I460" s="4" t="str">
        <f>_xlfn.IFNA(INDEX(buff!$C:$C,MATCH(描述!C460,buff!$A:$A,0)),"")</f>
        <v/>
      </c>
      <c r="J460" s="4" t="str">
        <f>_xlfn.IFNA(INDEX(buff!$C:$C,MATCH(描述!D460,buff!$A:$A,0)),"")</f>
        <v/>
      </c>
      <c r="K460" s="4" t="str">
        <f>_xlfn.IFNA(INDEX(buff!$C:$C,MATCH(描述!E460,buff!$A:$A,0)),"")</f>
        <v/>
      </c>
      <c r="L460" s="4" t="str">
        <f>_xlfn.IFNA(INDEX(buff!$C:$C,MATCH(描述!F460,buff!$A:$A,0)),"")</f>
        <v/>
      </c>
      <c r="M460" s="4">
        <f>_xlfn.IFNA(INDEX(buff!$O:$O,MATCH(B460,buff!$A:$A,0)),"")</f>
        <v>16990055</v>
      </c>
      <c r="N460" s="4" t="str">
        <f>_xlfn.IFNA(INDEX(buff!$O:$O,MATCH(C460,buff!$A:$A,0)),"")</f>
        <v/>
      </c>
      <c r="O460" s="4" t="str">
        <f>_xlfn.IFNA(INDEX(buff!$O:$O,MATCH(D460,buff!$A:$A,0)),"")</f>
        <v/>
      </c>
      <c r="P460" s="4" t="str">
        <f>_xlfn.IFNA(INDEX(buff!$O:$O,MATCH(E460,buff!$A:$A,0)),"")</f>
        <v/>
      </c>
      <c r="Q460" s="22"/>
      <c r="R460" s="22"/>
      <c r="S460" s="22"/>
      <c r="T460" s="22"/>
    </row>
    <row r="461" spans="1:20" x14ac:dyDescent="0.15">
      <c r="A461" s="4" t="s">
        <v>1308</v>
      </c>
      <c r="B461" s="22">
        <v>13990157</v>
      </c>
      <c r="C461" s="22"/>
      <c r="D461" s="22"/>
      <c r="E461" s="22"/>
      <c r="F461" s="22"/>
      <c r="G461" s="4" t="str">
        <f>"受到攻击时，有"&amp;'skill.talent(结算)'!R440/100&amp;"%概率嘲讽攻击者，持续"&amp;buff!E185&amp;"秒"</f>
        <v>受到攻击时，有7.2%概率嘲讽攻击者，持续3秒</v>
      </c>
      <c r="H461" s="4" t="str">
        <f>_xlfn.IFNA(INDEX(buff!$C:$C,MATCH(描述!B461,buff!$A:$A,0)),"")</f>
        <v>挑衅之一定概率让攻击者嘲讽</v>
      </c>
      <c r="I461" s="4" t="str">
        <f>_xlfn.IFNA(INDEX(buff!$C:$C,MATCH(描述!C461,buff!$A:$A,0)),"")</f>
        <v/>
      </c>
      <c r="J461" s="4" t="str">
        <f>_xlfn.IFNA(INDEX(buff!$C:$C,MATCH(描述!D461,buff!$A:$A,0)),"")</f>
        <v/>
      </c>
      <c r="K461" s="4" t="str">
        <f>_xlfn.IFNA(INDEX(buff!$C:$C,MATCH(描述!E461,buff!$A:$A,0)),"")</f>
        <v/>
      </c>
      <c r="L461" s="4" t="str">
        <f>_xlfn.IFNA(INDEX(buff!$C:$C,MATCH(描述!F461,buff!$A:$A,0)),"")</f>
        <v/>
      </c>
      <c r="M461" s="4">
        <f>_xlfn.IFNA(INDEX(buff!$O:$O,MATCH(B461,buff!$A:$A,0)),"")</f>
        <v>16990055</v>
      </c>
      <c r="N461" s="4" t="str">
        <f>_xlfn.IFNA(INDEX(buff!$O:$O,MATCH(C461,buff!$A:$A,0)),"")</f>
        <v/>
      </c>
      <c r="O461" s="4" t="str">
        <f>_xlfn.IFNA(INDEX(buff!$O:$O,MATCH(D461,buff!$A:$A,0)),"")</f>
        <v/>
      </c>
      <c r="P461" s="4" t="str">
        <f>_xlfn.IFNA(INDEX(buff!$O:$O,MATCH(E461,buff!$A:$A,0)),"")</f>
        <v/>
      </c>
      <c r="Q461" s="22"/>
      <c r="R461" s="22"/>
      <c r="S461" s="22"/>
      <c r="T461" s="22"/>
    </row>
    <row r="462" spans="1:20" x14ac:dyDescent="0.15">
      <c r="A462" s="4" t="s">
        <v>1309</v>
      </c>
      <c r="B462" s="22">
        <v>13990157</v>
      </c>
      <c r="C462" s="22"/>
      <c r="D462" s="22"/>
      <c r="E462" s="22"/>
      <c r="F462" s="22"/>
      <c r="G462" s="4" t="str">
        <f>"受到攻击时，有"&amp;'skill.talent(结算)'!R441/100&amp;"%概率嘲讽攻击者，持续"&amp;buff!E186&amp;"秒"</f>
        <v>受到攻击时，有8.4%概率嘲讽攻击者，持续3秒</v>
      </c>
      <c r="H462" s="4" t="str">
        <f>_xlfn.IFNA(INDEX(buff!$C:$C,MATCH(描述!B462,buff!$A:$A,0)),"")</f>
        <v>挑衅之一定概率让攻击者嘲讽</v>
      </c>
      <c r="I462" s="4" t="str">
        <f>_xlfn.IFNA(INDEX(buff!$C:$C,MATCH(描述!C462,buff!$A:$A,0)),"")</f>
        <v/>
      </c>
      <c r="J462" s="4" t="str">
        <f>_xlfn.IFNA(INDEX(buff!$C:$C,MATCH(描述!D462,buff!$A:$A,0)),"")</f>
        <v/>
      </c>
      <c r="K462" s="4" t="str">
        <f>_xlfn.IFNA(INDEX(buff!$C:$C,MATCH(描述!E462,buff!$A:$A,0)),"")</f>
        <v/>
      </c>
      <c r="L462" s="4" t="str">
        <f>_xlfn.IFNA(INDEX(buff!$C:$C,MATCH(描述!F462,buff!$A:$A,0)),"")</f>
        <v/>
      </c>
      <c r="M462" s="4">
        <f>_xlfn.IFNA(INDEX(buff!$O:$O,MATCH(B462,buff!$A:$A,0)),"")</f>
        <v>16990055</v>
      </c>
      <c r="N462" s="4" t="str">
        <f>_xlfn.IFNA(INDEX(buff!$O:$O,MATCH(C462,buff!$A:$A,0)),"")</f>
        <v/>
      </c>
      <c r="O462" s="4" t="str">
        <f>_xlfn.IFNA(INDEX(buff!$O:$O,MATCH(D462,buff!$A:$A,0)),"")</f>
        <v/>
      </c>
      <c r="P462" s="4" t="str">
        <f>_xlfn.IFNA(INDEX(buff!$O:$O,MATCH(E462,buff!$A:$A,0)),"")</f>
        <v/>
      </c>
      <c r="Q462" s="22"/>
      <c r="R462" s="22"/>
      <c r="S462" s="22"/>
      <c r="T462" s="22"/>
    </row>
    <row r="463" spans="1:20" x14ac:dyDescent="0.15">
      <c r="A463" s="4" t="s">
        <v>1310</v>
      </c>
      <c r="B463" s="22">
        <v>13990157</v>
      </c>
      <c r="C463" s="22"/>
      <c r="D463" s="22"/>
      <c r="E463" s="22"/>
      <c r="F463" s="22"/>
      <c r="G463" s="4" t="str">
        <f>"受到攻击时，有"&amp;'skill.talent(结算)'!R442/100&amp;"%概率嘲讽攻击者，持续"&amp;buff!E187&amp;"秒"</f>
        <v>受到攻击时，有9.6%概率嘲讽攻击者，持续3秒</v>
      </c>
      <c r="H463" s="4" t="str">
        <f>_xlfn.IFNA(INDEX(buff!$C:$C,MATCH(描述!B463,buff!$A:$A,0)),"")</f>
        <v>挑衅之一定概率让攻击者嘲讽</v>
      </c>
      <c r="I463" s="4" t="str">
        <f>_xlfn.IFNA(INDEX(buff!$C:$C,MATCH(描述!C463,buff!$A:$A,0)),"")</f>
        <v/>
      </c>
      <c r="J463" s="4" t="str">
        <f>_xlfn.IFNA(INDEX(buff!$C:$C,MATCH(描述!D463,buff!$A:$A,0)),"")</f>
        <v/>
      </c>
      <c r="K463" s="4" t="str">
        <f>_xlfn.IFNA(INDEX(buff!$C:$C,MATCH(描述!E463,buff!$A:$A,0)),"")</f>
        <v/>
      </c>
      <c r="L463" s="4" t="str">
        <f>_xlfn.IFNA(INDEX(buff!$C:$C,MATCH(描述!F463,buff!$A:$A,0)),"")</f>
        <v/>
      </c>
      <c r="M463" s="4">
        <f>_xlfn.IFNA(INDEX(buff!$O:$O,MATCH(B463,buff!$A:$A,0)),"")</f>
        <v>16990055</v>
      </c>
      <c r="N463" s="4" t="str">
        <f>_xlfn.IFNA(INDEX(buff!$O:$O,MATCH(C463,buff!$A:$A,0)),"")</f>
        <v/>
      </c>
      <c r="O463" s="4" t="str">
        <f>_xlfn.IFNA(INDEX(buff!$O:$O,MATCH(D463,buff!$A:$A,0)),"")</f>
        <v/>
      </c>
      <c r="P463" s="4" t="str">
        <f>_xlfn.IFNA(INDEX(buff!$O:$O,MATCH(E463,buff!$A:$A,0)),"")</f>
        <v/>
      </c>
      <c r="Q463" s="22"/>
      <c r="R463" s="22"/>
      <c r="S463" s="22"/>
      <c r="T463" s="22"/>
    </row>
    <row r="464" spans="1:20" x14ac:dyDescent="0.15">
      <c r="A464" s="4" t="s">
        <v>1311</v>
      </c>
      <c r="B464" s="22">
        <v>13990157</v>
      </c>
      <c r="C464" s="22"/>
      <c r="D464" s="22"/>
      <c r="E464" s="22"/>
      <c r="F464" s="22"/>
      <c r="G464" s="4" t="str">
        <f>"受到攻击时，有"&amp;'skill.talent(结算)'!R443/100&amp;"%概率嘲讽攻击者，持续"&amp;buff!E188&amp;"秒"</f>
        <v>受到攻击时，有10.8%概率嘲讽攻击者，持续3秒</v>
      </c>
      <c r="H464" s="4" t="str">
        <f>_xlfn.IFNA(INDEX(buff!$C:$C,MATCH(描述!B464,buff!$A:$A,0)),"")</f>
        <v>挑衅之一定概率让攻击者嘲讽</v>
      </c>
      <c r="I464" s="4" t="str">
        <f>_xlfn.IFNA(INDEX(buff!$C:$C,MATCH(描述!C464,buff!$A:$A,0)),"")</f>
        <v/>
      </c>
      <c r="J464" s="4" t="str">
        <f>_xlfn.IFNA(INDEX(buff!$C:$C,MATCH(描述!D464,buff!$A:$A,0)),"")</f>
        <v/>
      </c>
      <c r="K464" s="4" t="str">
        <f>_xlfn.IFNA(INDEX(buff!$C:$C,MATCH(描述!E464,buff!$A:$A,0)),"")</f>
        <v/>
      </c>
      <c r="L464" s="4" t="str">
        <f>_xlfn.IFNA(INDEX(buff!$C:$C,MATCH(描述!F464,buff!$A:$A,0)),"")</f>
        <v/>
      </c>
      <c r="M464" s="4">
        <f>_xlfn.IFNA(INDEX(buff!$O:$O,MATCH(B464,buff!$A:$A,0)),"")</f>
        <v>16990055</v>
      </c>
      <c r="N464" s="4" t="str">
        <f>_xlfn.IFNA(INDEX(buff!$O:$O,MATCH(C464,buff!$A:$A,0)),"")</f>
        <v/>
      </c>
      <c r="O464" s="4" t="str">
        <f>_xlfn.IFNA(INDEX(buff!$O:$O,MATCH(D464,buff!$A:$A,0)),"")</f>
        <v/>
      </c>
      <c r="P464" s="4" t="str">
        <f>_xlfn.IFNA(INDEX(buff!$O:$O,MATCH(E464,buff!$A:$A,0)),"")</f>
        <v/>
      </c>
      <c r="Q464" s="22"/>
      <c r="R464" s="22"/>
      <c r="S464" s="22"/>
      <c r="T464" s="22"/>
    </row>
    <row r="465" spans="1:20" ht="15.75" customHeight="1" x14ac:dyDescent="0.15">
      <c r="A465" s="4" t="s">
        <v>564</v>
      </c>
      <c r="B465" s="22">
        <v>13990084</v>
      </c>
      <c r="C465" s="22"/>
      <c r="D465" s="22"/>
      <c r="E465" s="22"/>
      <c r="F465" s="22"/>
      <c r="G465" s="4" t="str">
        <f>"受到攻击时，有"&amp;'skill.talent(结算)'!R444/100&amp;"%概率给攻击者附加&lt;&amp;image:wine&gt;&lt;&amp;/&gt;印记，并降低目标防御"&amp;-'skill.talent(结算)'!R717/100&amp;"%，持续"&amp;buff!$E$152&amp;"秒"</f>
        <v>受到攻击时，有2%概率给攻击者附加&lt;&amp;image:wine&gt;&lt;&amp;/&gt;印记，并降低目标防御50%，持续5秒</v>
      </c>
      <c r="H465" s="4" t="str">
        <f>_xlfn.IFNA(INDEX(buff!$C:$C,MATCH(描述!B465,buff!$A:$A,0)),"")</f>
        <v>酒气之一定概率附加酒状态并降低防御</v>
      </c>
      <c r="I465" s="4" t="str">
        <f>_xlfn.IFNA(INDEX(buff!$C:$C,MATCH(描述!C465,buff!$A:$A,0)),"")</f>
        <v/>
      </c>
      <c r="J465" s="4" t="str">
        <f>_xlfn.IFNA(INDEX(buff!$C:$C,MATCH(描述!D465,buff!$A:$A,0)),"")</f>
        <v/>
      </c>
      <c r="K465" s="4" t="str">
        <f>_xlfn.IFNA(INDEX(buff!$C:$C,MATCH(描述!E465,buff!$A:$A,0)),"")</f>
        <v/>
      </c>
      <c r="L465" s="4" t="str">
        <f>_xlfn.IFNA(INDEX(buff!$C:$C,MATCH(描述!F465,buff!$A:$A,0)),"")</f>
        <v/>
      </c>
      <c r="M465" s="4">
        <f>_xlfn.IFNA(INDEX(buff!$O:$O,MATCH(B465,buff!$A:$A,0)),"")</f>
        <v>16990028</v>
      </c>
      <c r="N465" s="4" t="str">
        <f>_xlfn.IFNA(INDEX(buff!$O:$O,MATCH(C465,buff!$A:$A,0)),"")</f>
        <v/>
      </c>
      <c r="O465" s="4" t="str">
        <f>_xlfn.IFNA(INDEX(buff!$O:$O,MATCH(D465,buff!$A:$A,0)),"")</f>
        <v/>
      </c>
      <c r="P465" s="4" t="str">
        <f>_xlfn.IFNA(INDEX(buff!$O:$O,MATCH(E465,buff!$A:$A,0)),"")</f>
        <v/>
      </c>
      <c r="Q465" s="22"/>
      <c r="R465" s="22"/>
      <c r="S465" s="22"/>
      <c r="T465" s="22"/>
    </row>
    <row r="466" spans="1:20" x14ac:dyDescent="0.15">
      <c r="A466" s="4" t="s">
        <v>565</v>
      </c>
      <c r="B466" s="22">
        <v>13990084</v>
      </c>
      <c r="C466" s="22"/>
      <c r="D466" s="22"/>
      <c r="E466" s="22"/>
      <c r="F466" s="22"/>
      <c r="G466" s="4" t="str">
        <f>"受到攻击时，有"&amp;'skill.talent(结算)'!R445/100&amp;"%概率给攻击者附加&lt;&amp;image:wine&gt;&lt;&amp;/&gt;印记，并降低目标防御"&amp;-'skill.talent(结算)'!R718/100&amp;"%，持续"&amp;buff!$E$152&amp;"秒"</f>
        <v>受到攻击时，有5%概率给攻击者附加&lt;&amp;image:wine&gt;&lt;&amp;/&gt;印记，并降低目标防御50%，持续5秒</v>
      </c>
      <c r="H466" s="4" t="str">
        <f>_xlfn.IFNA(INDEX(buff!$C:$C,MATCH(描述!B466,buff!$A:$A,0)),"")</f>
        <v>酒气之一定概率附加酒状态并降低防御</v>
      </c>
      <c r="I466" s="4" t="str">
        <f>_xlfn.IFNA(INDEX(buff!$C:$C,MATCH(描述!C466,buff!$A:$A,0)),"")</f>
        <v/>
      </c>
      <c r="J466" s="4" t="str">
        <f>_xlfn.IFNA(INDEX(buff!$C:$C,MATCH(描述!D466,buff!$A:$A,0)),"")</f>
        <v/>
      </c>
      <c r="K466" s="4" t="str">
        <f>_xlfn.IFNA(INDEX(buff!$C:$C,MATCH(描述!E466,buff!$A:$A,0)),"")</f>
        <v/>
      </c>
      <c r="L466" s="4" t="str">
        <f>_xlfn.IFNA(INDEX(buff!$C:$C,MATCH(描述!F466,buff!$A:$A,0)),"")</f>
        <v/>
      </c>
      <c r="M466" s="4">
        <f>_xlfn.IFNA(INDEX(buff!$O:$O,MATCH(B466,buff!$A:$A,0)),"")</f>
        <v>16990028</v>
      </c>
      <c r="N466" s="4" t="str">
        <f>_xlfn.IFNA(INDEX(buff!$O:$O,MATCH(C466,buff!$A:$A,0)),"")</f>
        <v/>
      </c>
      <c r="O466" s="4" t="str">
        <f>_xlfn.IFNA(INDEX(buff!$O:$O,MATCH(D466,buff!$A:$A,0)),"")</f>
        <v/>
      </c>
      <c r="P466" s="4" t="str">
        <f>_xlfn.IFNA(INDEX(buff!$O:$O,MATCH(E466,buff!$A:$A,0)),"")</f>
        <v/>
      </c>
      <c r="Q466" s="22"/>
      <c r="R466" s="22"/>
      <c r="S466" s="22"/>
      <c r="T466" s="22"/>
    </row>
    <row r="467" spans="1:20" x14ac:dyDescent="0.15">
      <c r="A467" s="4" t="s">
        <v>566</v>
      </c>
      <c r="B467" s="22">
        <v>13990084</v>
      </c>
      <c r="C467" s="22"/>
      <c r="D467" s="22"/>
      <c r="E467" s="22"/>
      <c r="F467" s="22"/>
      <c r="G467" s="4" t="str">
        <f>"受到攻击时，有"&amp;'skill.talent(结算)'!R446/100&amp;"%概率给攻击者附加&lt;&amp;image:wine&gt;&lt;&amp;/&gt;印记，并降低目标防御"&amp;-'skill.talent(结算)'!R719/100&amp;"%，持续"&amp;buff!$E$152&amp;"秒"</f>
        <v>受到攻击时，有8%概率给攻击者附加&lt;&amp;image:wine&gt;&lt;&amp;/&gt;印记，并降低目标防御50%，持续5秒</v>
      </c>
      <c r="H467" s="4" t="str">
        <f>_xlfn.IFNA(INDEX(buff!$C:$C,MATCH(描述!B467,buff!$A:$A,0)),"")</f>
        <v>酒气之一定概率附加酒状态并降低防御</v>
      </c>
      <c r="I467" s="4" t="str">
        <f>_xlfn.IFNA(INDEX(buff!$C:$C,MATCH(描述!C467,buff!$A:$A,0)),"")</f>
        <v/>
      </c>
      <c r="J467" s="4" t="str">
        <f>_xlfn.IFNA(INDEX(buff!$C:$C,MATCH(描述!D467,buff!$A:$A,0)),"")</f>
        <v/>
      </c>
      <c r="K467" s="4" t="str">
        <f>_xlfn.IFNA(INDEX(buff!$C:$C,MATCH(描述!E467,buff!$A:$A,0)),"")</f>
        <v/>
      </c>
      <c r="L467" s="4" t="str">
        <f>_xlfn.IFNA(INDEX(buff!$C:$C,MATCH(描述!F467,buff!$A:$A,0)),"")</f>
        <v/>
      </c>
      <c r="M467" s="4">
        <f>_xlfn.IFNA(INDEX(buff!$O:$O,MATCH(B467,buff!$A:$A,0)),"")</f>
        <v>16990028</v>
      </c>
      <c r="N467" s="4" t="str">
        <f>_xlfn.IFNA(INDEX(buff!$O:$O,MATCH(C467,buff!$A:$A,0)),"")</f>
        <v/>
      </c>
      <c r="O467" s="4" t="str">
        <f>_xlfn.IFNA(INDEX(buff!$O:$O,MATCH(D467,buff!$A:$A,0)),"")</f>
        <v/>
      </c>
      <c r="P467" s="4" t="str">
        <f>_xlfn.IFNA(INDEX(buff!$O:$O,MATCH(E467,buff!$A:$A,0)),"")</f>
        <v/>
      </c>
      <c r="Q467" s="22"/>
      <c r="R467" s="22"/>
      <c r="S467" s="22"/>
      <c r="T467" s="22"/>
    </row>
    <row r="468" spans="1:20" x14ac:dyDescent="0.15">
      <c r="A468" s="4" t="s">
        <v>567</v>
      </c>
      <c r="B468" s="22">
        <v>13990084</v>
      </c>
      <c r="C468" s="22"/>
      <c r="D468" s="22"/>
      <c r="E468" s="22"/>
      <c r="F468" s="22"/>
      <c r="G468" s="4" t="str">
        <f>"受到攻击时，有"&amp;'skill.talent(结算)'!R447/100&amp;"%概率给攻击者附加&lt;&amp;image:wine&gt;&lt;&amp;/&gt;印记，并降低目标防御"&amp;-'skill.talent(结算)'!R720/100&amp;"%，持续"&amp;buff!$E$152&amp;"秒"</f>
        <v>受到攻击时，有11%概率给攻击者附加&lt;&amp;image:wine&gt;&lt;&amp;/&gt;印记，并降低目标防御50%，持续5秒</v>
      </c>
      <c r="H468" s="4" t="str">
        <f>_xlfn.IFNA(INDEX(buff!$C:$C,MATCH(描述!B468,buff!$A:$A,0)),"")</f>
        <v>酒气之一定概率附加酒状态并降低防御</v>
      </c>
      <c r="I468" s="4" t="str">
        <f>_xlfn.IFNA(INDEX(buff!$C:$C,MATCH(描述!C468,buff!$A:$A,0)),"")</f>
        <v/>
      </c>
      <c r="J468" s="4" t="str">
        <f>_xlfn.IFNA(INDEX(buff!$C:$C,MATCH(描述!D468,buff!$A:$A,0)),"")</f>
        <v/>
      </c>
      <c r="K468" s="4" t="str">
        <f>_xlfn.IFNA(INDEX(buff!$C:$C,MATCH(描述!E468,buff!$A:$A,0)),"")</f>
        <v/>
      </c>
      <c r="L468" s="4" t="str">
        <f>_xlfn.IFNA(INDEX(buff!$C:$C,MATCH(描述!F468,buff!$A:$A,0)),"")</f>
        <v/>
      </c>
      <c r="M468" s="4">
        <f>_xlfn.IFNA(INDEX(buff!$O:$O,MATCH(B468,buff!$A:$A,0)),"")</f>
        <v>16990028</v>
      </c>
      <c r="N468" s="4" t="str">
        <f>_xlfn.IFNA(INDEX(buff!$O:$O,MATCH(C468,buff!$A:$A,0)),"")</f>
        <v/>
      </c>
      <c r="O468" s="4" t="str">
        <f>_xlfn.IFNA(INDEX(buff!$O:$O,MATCH(D468,buff!$A:$A,0)),"")</f>
        <v/>
      </c>
      <c r="P468" s="4" t="str">
        <f>_xlfn.IFNA(INDEX(buff!$O:$O,MATCH(E468,buff!$A:$A,0)),"")</f>
        <v/>
      </c>
      <c r="Q468" s="22"/>
      <c r="R468" s="22"/>
      <c r="S468" s="22"/>
      <c r="T468" s="22"/>
    </row>
    <row r="469" spans="1:20" x14ac:dyDescent="0.15">
      <c r="A469" s="4" t="s">
        <v>568</v>
      </c>
      <c r="B469" s="22">
        <v>13990084</v>
      </c>
      <c r="C469" s="22"/>
      <c r="D469" s="22"/>
      <c r="E469" s="22"/>
      <c r="F469" s="22"/>
      <c r="G469" s="4" t="str">
        <f>"受到攻击时，有"&amp;'skill.talent(结算)'!R448/100&amp;"%概率给攻击者附加&lt;&amp;image:wine&gt;&lt;&amp;/&gt;印记，并降低目标防御"&amp;-'skill.talent(结算)'!R721/100&amp;"%，持续"&amp;buff!$E$152&amp;"秒"</f>
        <v>受到攻击时，有14%概率给攻击者附加&lt;&amp;image:wine&gt;&lt;&amp;/&gt;印记，并降低目标防御50%，持续5秒</v>
      </c>
      <c r="H469" s="4" t="str">
        <f>_xlfn.IFNA(INDEX(buff!$C:$C,MATCH(描述!B469,buff!$A:$A,0)),"")</f>
        <v>酒气之一定概率附加酒状态并降低防御</v>
      </c>
      <c r="I469" s="4" t="str">
        <f>_xlfn.IFNA(INDEX(buff!$C:$C,MATCH(描述!C469,buff!$A:$A,0)),"")</f>
        <v/>
      </c>
      <c r="J469" s="4" t="str">
        <f>_xlfn.IFNA(INDEX(buff!$C:$C,MATCH(描述!D469,buff!$A:$A,0)),"")</f>
        <v/>
      </c>
      <c r="K469" s="4" t="str">
        <f>_xlfn.IFNA(INDEX(buff!$C:$C,MATCH(描述!E469,buff!$A:$A,0)),"")</f>
        <v/>
      </c>
      <c r="L469" s="4" t="str">
        <f>_xlfn.IFNA(INDEX(buff!$C:$C,MATCH(描述!F469,buff!$A:$A,0)),"")</f>
        <v/>
      </c>
      <c r="M469" s="4">
        <f>_xlfn.IFNA(INDEX(buff!$O:$O,MATCH(B469,buff!$A:$A,0)),"")</f>
        <v>16990028</v>
      </c>
      <c r="N469" s="4" t="str">
        <f>_xlfn.IFNA(INDEX(buff!$O:$O,MATCH(C469,buff!$A:$A,0)),"")</f>
        <v/>
      </c>
      <c r="O469" s="4" t="str">
        <f>_xlfn.IFNA(INDEX(buff!$O:$O,MATCH(D469,buff!$A:$A,0)),"")</f>
        <v/>
      </c>
      <c r="P469" s="4" t="str">
        <f>_xlfn.IFNA(INDEX(buff!$O:$O,MATCH(E469,buff!$A:$A,0)),"")</f>
        <v/>
      </c>
      <c r="Q469" s="22"/>
      <c r="R469" s="22"/>
      <c r="S469" s="22"/>
      <c r="T469" s="22"/>
    </row>
    <row r="470" spans="1:20" x14ac:dyDescent="0.15">
      <c r="A470" s="4" t="s">
        <v>569</v>
      </c>
      <c r="B470" s="22">
        <v>13990084</v>
      </c>
      <c r="C470" s="22"/>
      <c r="D470" s="22"/>
      <c r="E470" s="22"/>
      <c r="F470" s="22"/>
      <c r="G470" s="4" t="str">
        <f>"受到攻击时，有"&amp;'skill.talent(结算)'!R449/100&amp;"%概率给攻击者附加&lt;&amp;image:wine&gt;&lt;&amp;/&gt;印记，并降低目标防御"&amp;-'skill.talent(结算)'!R722/100&amp;"%，持续"&amp;buff!$E$152&amp;"秒"</f>
        <v>受到攻击时，有17%概率给攻击者附加&lt;&amp;image:wine&gt;&lt;&amp;/&gt;印记，并降低目标防御50%，持续5秒</v>
      </c>
      <c r="H470" s="4" t="str">
        <f>_xlfn.IFNA(INDEX(buff!$C:$C,MATCH(描述!B470,buff!$A:$A,0)),"")</f>
        <v>酒气之一定概率附加酒状态并降低防御</v>
      </c>
      <c r="I470" s="4" t="str">
        <f>_xlfn.IFNA(INDEX(buff!$C:$C,MATCH(描述!C470,buff!$A:$A,0)),"")</f>
        <v/>
      </c>
      <c r="J470" s="4" t="str">
        <f>_xlfn.IFNA(INDEX(buff!$C:$C,MATCH(描述!D470,buff!$A:$A,0)),"")</f>
        <v/>
      </c>
      <c r="K470" s="4" t="str">
        <f>_xlfn.IFNA(INDEX(buff!$C:$C,MATCH(描述!E470,buff!$A:$A,0)),"")</f>
        <v/>
      </c>
      <c r="L470" s="4" t="str">
        <f>_xlfn.IFNA(INDEX(buff!$C:$C,MATCH(描述!F470,buff!$A:$A,0)),"")</f>
        <v/>
      </c>
      <c r="M470" s="4">
        <f>_xlfn.IFNA(INDEX(buff!$O:$O,MATCH(B470,buff!$A:$A,0)),"")</f>
        <v>16990028</v>
      </c>
      <c r="N470" s="4" t="str">
        <f>_xlfn.IFNA(INDEX(buff!$O:$O,MATCH(C470,buff!$A:$A,0)),"")</f>
        <v/>
      </c>
      <c r="O470" s="4" t="str">
        <f>_xlfn.IFNA(INDEX(buff!$O:$O,MATCH(D470,buff!$A:$A,0)),"")</f>
        <v/>
      </c>
      <c r="P470" s="4" t="str">
        <f>_xlfn.IFNA(INDEX(buff!$O:$O,MATCH(E470,buff!$A:$A,0)),"")</f>
        <v/>
      </c>
      <c r="Q470" s="22"/>
      <c r="R470" s="22"/>
      <c r="S470" s="22"/>
      <c r="T470" s="22"/>
    </row>
    <row r="471" spans="1:20" x14ac:dyDescent="0.15">
      <c r="A471" s="4" t="s">
        <v>570</v>
      </c>
      <c r="B471" s="22">
        <v>13990084</v>
      </c>
      <c r="C471" s="22"/>
      <c r="D471" s="22"/>
      <c r="E471" s="22"/>
      <c r="F471" s="22"/>
      <c r="G471" s="4" t="str">
        <f>"受到攻击时，有"&amp;'skill.talent(结算)'!R450/100&amp;"%概率给攻击者附加&lt;&amp;image:wine&gt;&lt;&amp;/&gt;印记，并降低目标防御"&amp;-'skill.talent(结算)'!R723/100&amp;"%，持续"&amp;buff!$E$152&amp;"秒"</f>
        <v>受到攻击时，有20%概率给攻击者附加&lt;&amp;image:wine&gt;&lt;&amp;/&gt;印记，并降低目标防御50%，持续5秒</v>
      </c>
      <c r="H471" s="4" t="str">
        <f>_xlfn.IFNA(INDEX(buff!$C:$C,MATCH(描述!B471,buff!$A:$A,0)),"")</f>
        <v>酒气之一定概率附加酒状态并降低防御</v>
      </c>
      <c r="I471" s="4" t="str">
        <f>_xlfn.IFNA(INDEX(buff!$C:$C,MATCH(描述!C471,buff!$A:$A,0)),"")</f>
        <v/>
      </c>
      <c r="J471" s="4" t="str">
        <f>_xlfn.IFNA(INDEX(buff!$C:$C,MATCH(描述!D471,buff!$A:$A,0)),"")</f>
        <v/>
      </c>
      <c r="K471" s="4" t="str">
        <f>_xlfn.IFNA(INDEX(buff!$C:$C,MATCH(描述!E471,buff!$A:$A,0)),"")</f>
        <v/>
      </c>
      <c r="L471" s="4" t="str">
        <f>_xlfn.IFNA(INDEX(buff!$C:$C,MATCH(描述!F471,buff!$A:$A,0)),"")</f>
        <v/>
      </c>
      <c r="M471" s="4">
        <f>_xlfn.IFNA(INDEX(buff!$O:$O,MATCH(B471,buff!$A:$A,0)),"")</f>
        <v>16990028</v>
      </c>
      <c r="N471" s="4" t="str">
        <f>_xlfn.IFNA(INDEX(buff!$O:$O,MATCH(C471,buff!$A:$A,0)),"")</f>
        <v/>
      </c>
      <c r="O471" s="4" t="str">
        <f>_xlfn.IFNA(INDEX(buff!$O:$O,MATCH(D471,buff!$A:$A,0)),"")</f>
        <v/>
      </c>
      <c r="P471" s="4" t="str">
        <f>_xlfn.IFNA(INDEX(buff!$O:$O,MATCH(E471,buff!$A:$A,0)),"")</f>
        <v/>
      </c>
      <c r="Q471" s="22"/>
      <c r="R471" s="22"/>
      <c r="S471" s="22"/>
      <c r="T471" s="22"/>
    </row>
    <row r="472" spans="1:20" x14ac:dyDescent="0.15">
      <c r="A472" s="4" t="s">
        <v>571</v>
      </c>
      <c r="B472" s="22">
        <v>13990086</v>
      </c>
      <c r="C472" s="22"/>
      <c r="D472" s="22"/>
      <c r="E472" s="22"/>
      <c r="F472" s="22"/>
      <c r="G472" s="4" t="str">
        <f>"如果攻击者带有&lt;&amp;image:wine&gt;&lt;&amp;/&gt;印记，则受到来自其的伤害降低"&amp;'skill.talent(结算)'!R451/100&amp;"%"</f>
        <v>如果攻击者带有&lt;&amp;image:wine&gt;&lt;&amp;/&gt;印记，则受到来自其的伤害降低2%</v>
      </c>
      <c r="H472" s="4" t="str">
        <f>_xlfn.IFNA(INDEX(buff!$C:$C,MATCH(描述!B472,buff!$A:$A,0)),"")</f>
        <v>酒魂之如果目标有酒状态则受其伤害减免</v>
      </c>
      <c r="I472" s="4" t="str">
        <f>_xlfn.IFNA(INDEX(buff!$C:$C,MATCH(描述!C472,buff!$A:$A,0)),"")</f>
        <v/>
      </c>
      <c r="J472" s="4" t="str">
        <f>_xlfn.IFNA(INDEX(buff!$C:$C,MATCH(描述!D472,buff!$A:$A,0)),"")</f>
        <v/>
      </c>
      <c r="K472" s="4" t="str">
        <f>_xlfn.IFNA(INDEX(buff!$C:$C,MATCH(描述!E472,buff!$A:$A,0)),"")</f>
        <v/>
      </c>
      <c r="L472" s="4" t="str">
        <f>_xlfn.IFNA(INDEX(buff!$C:$C,MATCH(描述!F472,buff!$A:$A,0)),"")</f>
        <v/>
      </c>
      <c r="M472" s="4">
        <f>_xlfn.IFNA(INDEX(buff!$O:$O,MATCH(B472,buff!$A:$A,0)),"")</f>
        <v>16990029</v>
      </c>
      <c r="N472" s="4" t="str">
        <f>_xlfn.IFNA(INDEX(buff!$O:$O,MATCH(C472,buff!$A:$A,0)),"")</f>
        <v/>
      </c>
      <c r="O472" s="4" t="str">
        <f>_xlfn.IFNA(INDEX(buff!$O:$O,MATCH(D472,buff!$A:$A,0)),"")</f>
        <v/>
      </c>
      <c r="P472" s="4" t="str">
        <f>_xlfn.IFNA(INDEX(buff!$O:$O,MATCH(E472,buff!$A:$A,0)),"")</f>
        <v/>
      </c>
      <c r="Q472" s="22"/>
      <c r="R472" s="22"/>
      <c r="S472" s="22"/>
      <c r="T472" s="22"/>
    </row>
    <row r="473" spans="1:20" x14ac:dyDescent="0.15">
      <c r="A473" s="4" t="s">
        <v>572</v>
      </c>
      <c r="B473" s="22">
        <v>13990086</v>
      </c>
      <c r="C473" s="22"/>
      <c r="D473" s="22"/>
      <c r="E473" s="22"/>
      <c r="F473" s="22"/>
      <c r="G473" s="4" t="str">
        <f>"如果攻击者带有&lt;&amp;image:wine&gt;&lt;&amp;/&gt;印记，则受到来自其的伤害降低"&amp;'skill.talent(结算)'!R452/100&amp;"%"</f>
        <v>如果攻击者带有&lt;&amp;image:wine&gt;&lt;&amp;/&gt;印记，则受到来自其的伤害降低4%</v>
      </c>
      <c r="H473" s="4" t="str">
        <f>_xlfn.IFNA(INDEX(buff!$C:$C,MATCH(描述!B473,buff!$A:$A,0)),"")</f>
        <v>酒魂之如果目标有酒状态则受其伤害减免</v>
      </c>
      <c r="I473" s="4" t="str">
        <f>_xlfn.IFNA(INDEX(buff!$C:$C,MATCH(描述!C473,buff!$A:$A,0)),"")</f>
        <v/>
      </c>
      <c r="J473" s="4" t="str">
        <f>_xlfn.IFNA(INDEX(buff!$C:$C,MATCH(描述!D473,buff!$A:$A,0)),"")</f>
        <v/>
      </c>
      <c r="K473" s="4" t="str">
        <f>_xlfn.IFNA(INDEX(buff!$C:$C,MATCH(描述!E473,buff!$A:$A,0)),"")</f>
        <v/>
      </c>
      <c r="L473" s="4" t="str">
        <f>_xlfn.IFNA(INDEX(buff!$C:$C,MATCH(描述!F473,buff!$A:$A,0)),"")</f>
        <v/>
      </c>
      <c r="M473" s="4">
        <f>_xlfn.IFNA(INDEX(buff!$O:$O,MATCH(B473,buff!$A:$A,0)),"")</f>
        <v>16990029</v>
      </c>
      <c r="N473" s="4" t="str">
        <f>_xlfn.IFNA(INDEX(buff!$O:$O,MATCH(C473,buff!$A:$A,0)),"")</f>
        <v/>
      </c>
      <c r="O473" s="4" t="str">
        <f>_xlfn.IFNA(INDEX(buff!$O:$O,MATCH(D473,buff!$A:$A,0)),"")</f>
        <v/>
      </c>
      <c r="P473" s="4" t="str">
        <f>_xlfn.IFNA(INDEX(buff!$O:$O,MATCH(E473,buff!$A:$A,0)),"")</f>
        <v/>
      </c>
      <c r="Q473" s="22"/>
      <c r="R473" s="22"/>
      <c r="S473" s="22"/>
      <c r="T473" s="22"/>
    </row>
    <row r="474" spans="1:20" x14ac:dyDescent="0.15">
      <c r="A474" s="4" t="s">
        <v>573</v>
      </c>
      <c r="B474" s="22">
        <v>13990086</v>
      </c>
      <c r="C474" s="22"/>
      <c r="D474" s="22"/>
      <c r="E474" s="22"/>
      <c r="F474" s="22"/>
      <c r="G474" s="4" t="str">
        <f>"如果攻击者带有&lt;&amp;image:wine&gt;&lt;&amp;/&gt;印记，则受到来自其的伤害降低"&amp;'skill.talent(结算)'!R453/100&amp;"%"</f>
        <v>如果攻击者带有&lt;&amp;image:wine&gt;&lt;&amp;/&gt;印记，则受到来自其的伤害降低6%</v>
      </c>
      <c r="H474" s="4" t="str">
        <f>_xlfn.IFNA(INDEX(buff!$C:$C,MATCH(描述!B474,buff!$A:$A,0)),"")</f>
        <v>酒魂之如果目标有酒状态则受其伤害减免</v>
      </c>
      <c r="I474" s="4" t="str">
        <f>_xlfn.IFNA(INDEX(buff!$C:$C,MATCH(描述!C474,buff!$A:$A,0)),"")</f>
        <v/>
      </c>
      <c r="J474" s="4" t="str">
        <f>_xlfn.IFNA(INDEX(buff!$C:$C,MATCH(描述!D474,buff!$A:$A,0)),"")</f>
        <v/>
      </c>
      <c r="K474" s="4" t="str">
        <f>_xlfn.IFNA(INDEX(buff!$C:$C,MATCH(描述!E474,buff!$A:$A,0)),"")</f>
        <v/>
      </c>
      <c r="L474" s="4" t="str">
        <f>_xlfn.IFNA(INDEX(buff!$C:$C,MATCH(描述!F474,buff!$A:$A,0)),"")</f>
        <v/>
      </c>
      <c r="M474" s="4">
        <f>_xlfn.IFNA(INDEX(buff!$O:$O,MATCH(B474,buff!$A:$A,0)),"")</f>
        <v>16990029</v>
      </c>
      <c r="N474" s="4" t="str">
        <f>_xlfn.IFNA(INDEX(buff!$O:$O,MATCH(C474,buff!$A:$A,0)),"")</f>
        <v/>
      </c>
      <c r="O474" s="4" t="str">
        <f>_xlfn.IFNA(INDEX(buff!$O:$O,MATCH(D474,buff!$A:$A,0)),"")</f>
        <v/>
      </c>
      <c r="P474" s="4" t="str">
        <f>_xlfn.IFNA(INDEX(buff!$O:$O,MATCH(E474,buff!$A:$A,0)),"")</f>
        <v/>
      </c>
      <c r="Q474" s="22"/>
      <c r="R474" s="22"/>
      <c r="S474" s="22"/>
      <c r="T474" s="22"/>
    </row>
    <row r="475" spans="1:20" x14ac:dyDescent="0.15">
      <c r="A475" s="4" t="s">
        <v>574</v>
      </c>
      <c r="B475" s="22">
        <v>13990086</v>
      </c>
      <c r="C475" s="22"/>
      <c r="D475" s="22"/>
      <c r="E475" s="22"/>
      <c r="F475" s="22"/>
      <c r="G475" s="4" t="str">
        <f>"如果攻击者带有&lt;&amp;image:wine&gt;&lt;&amp;/&gt;印记，则受到来自其的伤害降低"&amp;'skill.talent(结算)'!R454/100&amp;"%"</f>
        <v>如果攻击者带有&lt;&amp;image:wine&gt;&lt;&amp;/&gt;印记，则受到来自其的伤害降低8%</v>
      </c>
      <c r="H475" s="4" t="str">
        <f>_xlfn.IFNA(INDEX(buff!$C:$C,MATCH(描述!B475,buff!$A:$A,0)),"")</f>
        <v>酒魂之如果目标有酒状态则受其伤害减免</v>
      </c>
      <c r="I475" s="4" t="str">
        <f>_xlfn.IFNA(INDEX(buff!$C:$C,MATCH(描述!C475,buff!$A:$A,0)),"")</f>
        <v/>
      </c>
      <c r="J475" s="4" t="str">
        <f>_xlfn.IFNA(INDEX(buff!$C:$C,MATCH(描述!D475,buff!$A:$A,0)),"")</f>
        <v/>
      </c>
      <c r="K475" s="4" t="str">
        <f>_xlfn.IFNA(INDEX(buff!$C:$C,MATCH(描述!E475,buff!$A:$A,0)),"")</f>
        <v/>
      </c>
      <c r="L475" s="4" t="str">
        <f>_xlfn.IFNA(INDEX(buff!$C:$C,MATCH(描述!F475,buff!$A:$A,0)),"")</f>
        <v/>
      </c>
      <c r="M475" s="4">
        <f>_xlfn.IFNA(INDEX(buff!$O:$O,MATCH(B475,buff!$A:$A,0)),"")</f>
        <v>16990029</v>
      </c>
      <c r="N475" s="4" t="str">
        <f>_xlfn.IFNA(INDEX(buff!$O:$O,MATCH(C475,buff!$A:$A,0)),"")</f>
        <v/>
      </c>
      <c r="O475" s="4" t="str">
        <f>_xlfn.IFNA(INDEX(buff!$O:$O,MATCH(D475,buff!$A:$A,0)),"")</f>
        <v/>
      </c>
      <c r="P475" s="4" t="str">
        <f>_xlfn.IFNA(INDEX(buff!$O:$O,MATCH(E475,buff!$A:$A,0)),"")</f>
        <v/>
      </c>
      <c r="Q475" s="22"/>
      <c r="R475" s="22"/>
      <c r="S475" s="22"/>
      <c r="T475" s="22"/>
    </row>
    <row r="476" spans="1:20" x14ac:dyDescent="0.15">
      <c r="A476" s="4" t="s">
        <v>575</v>
      </c>
      <c r="B476" s="22">
        <v>13990086</v>
      </c>
      <c r="C476" s="22"/>
      <c r="D476" s="22"/>
      <c r="E476" s="22"/>
      <c r="F476" s="22"/>
      <c r="G476" s="4" t="str">
        <f>"如果攻击者带有&lt;&amp;image:wine&gt;&lt;&amp;/&gt;印记，则受到来自其的伤害降低"&amp;'skill.talent(结算)'!R455/100&amp;"%"</f>
        <v>如果攻击者带有&lt;&amp;image:wine&gt;&lt;&amp;/&gt;印记，则受到来自其的伤害降低10%</v>
      </c>
      <c r="H476" s="4" t="str">
        <f>_xlfn.IFNA(INDEX(buff!$C:$C,MATCH(描述!B476,buff!$A:$A,0)),"")</f>
        <v>酒魂之如果目标有酒状态则受其伤害减免</v>
      </c>
      <c r="I476" s="4" t="str">
        <f>_xlfn.IFNA(INDEX(buff!$C:$C,MATCH(描述!C476,buff!$A:$A,0)),"")</f>
        <v/>
      </c>
      <c r="J476" s="4" t="str">
        <f>_xlfn.IFNA(INDEX(buff!$C:$C,MATCH(描述!D476,buff!$A:$A,0)),"")</f>
        <v/>
      </c>
      <c r="K476" s="4" t="str">
        <f>_xlfn.IFNA(INDEX(buff!$C:$C,MATCH(描述!E476,buff!$A:$A,0)),"")</f>
        <v/>
      </c>
      <c r="L476" s="4" t="str">
        <f>_xlfn.IFNA(INDEX(buff!$C:$C,MATCH(描述!F476,buff!$A:$A,0)),"")</f>
        <v/>
      </c>
      <c r="M476" s="4">
        <f>_xlfn.IFNA(INDEX(buff!$O:$O,MATCH(B476,buff!$A:$A,0)),"")</f>
        <v>16990029</v>
      </c>
      <c r="N476" s="4" t="str">
        <f>_xlfn.IFNA(INDEX(buff!$O:$O,MATCH(C476,buff!$A:$A,0)),"")</f>
        <v/>
      </c>
      <c r="O476" s="4" t="str">
        <f>_xlfn.IFNA(INDEX(buff!$O:$O,MATCH(D476,buff!$A:$A,0)),"")</f>
        <v/>
      </c>
      <c r="P476" s="4" t="str">
        <f>_xlfn.IFNA(INDEX(buff!$O:$O,MATCH(E476,buff!$A:$A,0)),"")</f>
        <v/>
      </c>
      <c r="Q476" s="22"/>
      <c r="R476" s="22"/>
      <c r="S476" s="22"/>
      <c r="T476" s="22"/>
    </row>
    <row r="477" spans="1:20" x14ac:dyDescent="0.15">
      <c r="A477" s="4" t="s">
        <v>576</v>
      </c>
      <c r="B477" s="22">
        <v>13990086</v>
      </c>
      <c r="C477" s="22"/>
      <c r="D477" s="22"/>
      <c r="E477" s="22"/>
      <c r="F477" s="22"/>
      <c r="G477" s="4" t="str">
        <f>"如果攻击者带有&lt;&amp;image:wine&gt;&lt;&amp;/&gt;印记，则受到来自其的伤害降低"&amp;'skill.talent(结算)'!R456/100&amp;"%"</f>
        <v>如果攻击者带有&lt;&amp;image:wine&gt;&lt;&amp;/&gt;印记，则受到来自其的伤害降低12%</v>
      </c>
      <c r="H477" s="4" t="str">
        <f>_xlfn.IFNA(INDEX(buff!$C:$C,MATCH(描述!B477,buff!$A:$A,0)),"")</f>
        <v>酒魂之如果目标有酒状态则受其伤害减免</v>
      </c>
      <c r="I477" s="4" t="str">
        <f>_xlfn.IFNA(INDEX(buff!$C:$C,MATCH(描述!C477,buff!$A:$A,0)),"")</f>
        <v/>
      </c>
      <c r="J477" s="4" t="str">
        <f>_xlfn.IFNA(INDEX(buff!$C:$C,MATCH(描述!D477,buff!$A:$A,0)),"")</f>
        <v/>
      </c>
      <c r="K477" s="4" t="str">
        <f>_xlfn.IFNA(INDEX(buff!$C:$C,MATCH(描述!E477,buff!$A:$A,0)),"")</f>
        <v/>
      </c>
      <c r="L477" s="4" t="str">
        <f>_xlfn.IFNA(INDEX(buff!$C:$C,MATCH(描述!F477,buff!$A:$A,0)),"")</f>
        <v/>
      </c>
      <c r="M477" s="4">
        <f>_xlfn.IFNA(INDEX(buff!$O:$O,MATCH(B477,buff!$A:$A,0)),"")</f>
        <v>16990029</v>
      </c>
      <c r="N477" s="4" t="str">
        <f>_xlfn.IFNA(INDEX(buff!$O:$O,MATCH(C477,buff!$A:$A,0)),"")</f>
        <v/>
      </c>
      <c r="O477" s="4" t="str">
        <f>_xlfn.IFNA(INDEX(buff!$O:$O,MATCH(D477,buff!$A:$A,0)),"")</f>
        <v/>
      </c>
      <c r="P477" s="4" t="str">
        <f>_xlfn.IFNA(INDEX(buff!$O:$O,MATCH(E477,buff!$A:$A,0)),"")</f>
        <v/>
      </c>
      <c r="Q477" s="22"/>
      <c r="R477" s="22"/>
      <c r="S477" s="22"/>
      <c r="T477" s="22"/>
    </row>
    <row r="478" spans="1:20" x14ac:dyDescent="0.15">
      <c r="A478" s="4" t="s">
        <v>577</v>
      </c>
      <c r="B478" s="22">
        <v>13990086</v>
      </c>
      <c r="C478" s="22"/>
      <c r="D478" s="22"/>
      <c r="E478" s="22"/>
      <c r="F478" s="22"/>
      <c r="G478" s="4" t="str">
        <f>"如果攻击者带有&lt;&amp;image:wine&gt;&lt;&amp;/&gt;印记，则受到来自其的伤害降低"&amp;'skill.talent(结算)'!R457/100&amp;"%"</f>
        <v>如果攻击者带有&lt;&amp;image:wine&gt;&lt;&amp;/&gt;印记，则受到来自其的伤害降低14%</v>
      </c>
      <c r="H478" s="4" t="str">
        <f>_xlfn.IFNA(INDEX(buff!$C:$C,MATCH(描述!B478,buff!$A:$A,0)),"")</f>
        <v>酒魂之如果目标有酒状态则受其伤害减免</v>
      </c>
      <c r="I478" s="4" t="str">
        <f>_xlfn.IFNA(INDEX(buff!$C:$C,MATCH(描述!C478,buff!$A:$A,0)),"")</f>
        <v/>
      </c>
      <c r="J478" s="4" t="str">
        <f>_xlfn.IFNA(INDEX(buff!$C:$C,MATCH(描述!D478,buff!$A:$A,0)),"")</f>
        <v/>
      </c>
      <c r="K478" s="4" t="str">
        <f>_xlfn.IFNA(INDEX(buff!$C:$C,MATCH(描述!E478,buff!$A:$A,0)),"")</f>
        <v/>
      </c>
      <c r="L478" s="4" t="str">
        <f>_xlfn.IFNA(INDEX(buff!$C:$C,MATCH(描述!F478,buff!$A:$A,0)),"")</f>
        <v/>
      </c>
      <c r="M478" s="4">
        <f>_xlfn.IFNA(INDEX(buff!$O:$O,MATCH(B478,buff!$A:$A,0)),"")</f>
        <v>16990029</v>
      </c>
      <c r="N478" s="4" t="str">
        <f>_xlfn.IFNA(INDEX(buff!$O:$O,MATCH(C478,buff!$A:$A,0)),"")</f>
        <v/>
      </c>
      <c r="O478" s="4" t="str">
        <f>_xlfn.IFNA(INDEX(buff!$O:$O,MATCH(D478,buff!$A:$A,0)),"")</f>
        <v/>
      </c>
      <c r="P478" s="4" t="str">
        <f>_xlfn.IFNA(INDEX(buff!$O:$O,MATCH(E478,buff!$A:$A,0)),"")</f>
        <v/>
      </c>
      <c r="Q478" s="22"/>
      <c r="R478" s="22"/>
      <c r="S478" s="22"/>
      <c r="T478" s="22"/>
    </row>
    <row r="479" spans="1:20" x14ac:dyDescent="0.15">
      <c r="A479" s="4" t="s">
        <v>578</v>
      </c>
      <c r="B479" s="22">
        <v>13990087</v>
      </c>
      <c r="C479" s="22"/>
      <c r="D479" s="22"/>
      <c r="E479" s="22"/>
      <c r="F479" s="22"/>
      <c r="G479" s="4" t="str">
        <f>"如果攻击者带有&lt;&amp;image:ice&gt;&lt;&amp;/&gt;印记，则受到来自其的伤害降低"&amp;'skill.talent(结算)'!R458/100&amp;"%"</f>
        <v>如果攻击者带有&lt;&amp;image:ice&gt;&lt;&amp;/&gt;印记，则受到来自其的伤害降低2%</v>
      </c>
      <c r="H479" s="4" t="str">
        <f>_xlfn.IFNA(INDEX(buff!$C:$C,MATCH(描述!B479,buff!$A:$A,0)),"")</f>
        <v>冰魂之如果目标有冰状态则受其伤害减免</v>
      </c>
      <c r="I479" s="4" t="str">
        <f>_xlfn.IFNA(INDEX(buff!$C:$C,MATCH(描述!C479,buff!$A:$A,0)),"")</f>
        <v/>
      </c>
      <c r="J479" s="4" t="str">
        <f>_xlfn.IFNA(INDEX(buff!$C:$C,MATCH(描述!D479,buff!$A:$A,0)),"")</f>
        <v/>
      </c>
      <c r="K479" s="4" t="str">
        <f>_xlfn.IFNA(INDEX(buff!$C:$C,MATCH(描述!E479,buff!$A:$A,0)),"")</f>
        <v/>
      </c>
      <c r="L479" s="4" t="str">
        <f>_xlfn.IFNA(INDEX(buff!$C:$C,MATCH(描述!F479,buff!$A:$A,0)),"")</f>
        <v/>
      </c>
      <c r="M479" s="4">
        <f>_xlfn.IFNA(INDEX(buff!$O:$O,MATCH(B479,buff!$A:$A,0)),"")</f>
        <v>16990030</v>
      </c>
      <c r="N479" s="4" t="str">
        <f>_xlfn.IFNA(INDEX(buff!$O:$O,MATCH(C479,buff!$A:$A,0)),"")</f>
        <v/>
      </c>
      <c r="O479" s="4" t="str">
        <f>_xlfn.IFNA(INDEX(buff!$O:$O,MATCH(D479,buff!$A:$A,0)),"")</f>
        <v/>
      </c>
      <c r="P479" s="4" t="str">
        <f>_xlfn.IFNA(INDEX(buff!$O:$O,MATCH(E479,buff!$A:$A,0)),"")</f>
        <v/>
      </c>
      <c r="Q479" s="22"/>
      <c r="R479" s="22"/>
      <c r="S479" s="22"/>
      <c r="T479" s="22"/>
    </row>
    <row r="480" spans="1:20" x14ac:dyDescent="0.15">
      <c r="A480" s="4" t="s">
        <v>579</v>
      </c>
      <c r="B480" s="22">
        <v>13990087</v>
      </c>
      <c r="C480" s="22"/>
      <c r="D480" s="22"/>
      <c r="E480" s="22"/>
      <c r="F480" s="22"/>
      <c r="G480" s="4" t="str">
        <f>"如果攻击者带有&lt;&amp;image:ice&gt;&lt;&amp;/&gt;印记，则受到来自其的伤害降低"&amp;'skill.talent(结算)'!R459/100&amp;"%"</f>
        <v>如果攻击者带有&lt;&amp;image:ice&gt;&lt;&amp;/&gt;印记，则受到来自其的伤害降低4%</v>
      </c>
      <c r="H480" s="4" t="str">
        <f>_xlfn.IFNA(INDEX(buff!$C:$C,MATCH(描述!B480,buff!$A:$A,0)),"")</f>
        <v>冰魂之如果目标有冰状态则受其伤害减免</v>
      </c>
      <c r="I480" s="4" t="str">
        <f>_xlfn.IFNA(INDEX(buff!$C:$C,MATCH(描述!C480,buff!$A:$A,0)),"")</f>
        <v/>
      </c>
      <c r="J480" s="4" t="str">
        <f>_xlfn.IFNA(INDEX(buff!$C:$C,MATCH(描述!D480,buff!$A:$A,0)),"")</f>
        <v/>
      </c>
      <c r="K480" s="4" t="str">
        <f>_xlfn.IFNA(INDEX(buff!$C:$C,MATCH(描述!E480,buff!$A:$A,0)),"")</f>
        <v/>
      </c>
      <c r="L480" s="4" t="str">
        <f>_xlfn.IFNA(INDEX(buff!$C:$C,MATCH(描述!F480,buff!$A:$A,0)),"")</f>
        <v/>
      </c>
      <c r="M480" s="4">
        <f>_xlfn.IFNA(INDEX(buff!$O:$O,MATCH(B480,buff!$A:$A,0)),"")</f>
        <v>16990030</v>
      </c>
      <c r="N480" s="4" t="str">
        <f>_xlfn.IFNA(INDEX(buff!$O:$O,MATCH(C480,buff!$A:$A,0)),"")</f>
        <v/>
      </c>
      <c r="O480" s="4" t="str">
        <f>_xlfn.IFNA(INDEX(buff!$O:$O,MATCH(D480,buff!$A:$A,0)),"")</f>
        <v/>
      </c>
      <c r="P480" s="4" t="str">
        <f>_xlfn.IFNA(INDEX(buff!$O:$O,MATCH(E480,buff!$A:$A,0)),"")</f>
        <v/>
      </c>
      <c r="Q480" s="22"/>
      <c r="R480" s="22"/>
      <c r="S480" s="22"/>
      <c r="T480" s="22"/>
    </row>
    <row r="481" spans="1:20" x14ac:dyDescent="0.15">
      <c r="A481" s="4" t="s">
        <v>580</v>
      </c>
      <c r="B481" s="22">
        <v>13990087</v>
      </c>
      <c r="C481" s="22"/>
      <c r="D481" s="22"/>
      <c r="E481" s="22"/>
      <c r="F481" s="22"/>
      <c r="G481" s="4" t="str">
        <f>"如果攻击者带有&lt;&amp;image:ice&gt;&lt;&amp;/&gt;印记，则受到来自其的伤害降低"&amp;'skill.talent(结算)'!R460/100&amp;"%"</f>
        <v>如果攻击者带有&lt;&amp;image:ice&gt;&lt;&amp;/&gt;印记，则受到来自其的伤害降低6%</v>
      </c>
      <c r="H481" s="4" t="str">
        <f>_xlfn.IFNA(INDEX(buff!$C:$C,MATCH(描述!B481,buff!$A:$A,0)),"")</f>
        <v>冰魂之如果目标有冰状态则受其伤害减免</v>
      </c>
      <c r="I481" s="4" t="str">
        <f>_xlfn.IFNA(INDEX(buff!$C:$C,MATCH(描述!C481,buff!$A:$A,0)),"")</f>
        <v/>
      </c>
      <c r="J481" s="4" t="str">
        <f>_xlfn.IFNA(INDEX(buff!$C:$C,MATCH(描述!D481,buff!$A:$A,0)),"")</f>
        <v/>
      </c>
      <c r="K481" s="4" t="str">
        <f>_xlfn.IFNA(INDEX(buff!$C:$C,MATCH(描述!E481,buff!$A:$A,0)),"")</f>
        <v/>
      </c>
      <c r="L481" s="4" t="str">
        <f>_xlfn.IFNA(INDEX(buff!$C:$C,MATCH(描述!F481,buff!$A:$A,0)),"")</f>
        <v/>
      </c>
      <c r="M481" s="4">
        <f>_xlfn.IFNA(INDEX(buff!$O:$O,MATCH(B481,buff!$A:$A,0)),"")</f>
        <v>16990030</v>
      </c>
      <c r="N481" s="4" t="str">
        <f>_xlfn.IFNA(INDEX(buff!$O:$O,MATCH(C481,buff!$A:$A,0)),"")</f>
        <v/>
      </c>
      <c r="O481" s="4" t="str">
        <f>_xlfn.IFNA(INDEX(buff!$O:$O,MATCH(D481,buff!$A:$A,0)),"")</f>
        <v/>
      </c>
      <c r="P481" s="4" t="str">
        <f>_xlfn.IFNA(INDEX(buff!$O:$O,MATCH(E481,buff!$A:$A,0)),"")</f>
        <v/>
      </c>
      <c r="Q481" s="22"/>
      <c r="R481" s="22"/>
      <c r="S481" s="22"/>
      <c r="T481" s="22"/>
    </row>
    <row r="482" spans="1:20" x14ac:dyDescent="0.15">
      <c r="A482" s="4" t="s">
        <v>581</v>
      </c>
      <c r="B482" s="22">
        <v>13990087</v>
      </c>
      <c r="C482" s="22"/>
      <c r="D482" s="22"/>
      <c r="E482" s="22"/>
      <c r="F482" s="22"/>
      <c r="G482" s="4" t="str">
        <f>"如果攻击者带有&lt;&amp;image:ice&gt;&lt;&amp;/&gt;印记，则受到来自其的伤害降低"&amp;'skill.talent(结算)'!R461/100&amp;"%"</f>
        <v>如果攻击者带有&lt;&amp;image:ice&gt;&lt;&amp;/&gt;印记，则受到来自其的伤害降低8%</v>
      </c>
      <c r="H482" s="4" t="str">
        <f>_xlfn.IFNA(INDEX(buff!$C:$C,MATCH(描述!B482,buff!$A:$A,0)),"")</f>
        <v>冰魂之如果目标有冰状态则受其伤害减免</v>
      </c>
      <c r="I482" s="4" t="str">
        <f>_xlfn.IFNA(INDEX(buff!$C:$C,MATCH(描述!C482,buff!$A:$A,0)),"")</f>
        <v/>
      </c>
      <c r="J482" s="4" t="str">
        <f>_xlfn.IFNA(INDEX(buff!$C:$C,MATCH(描述!D482,buff!$A:$A,0)),"")</f>
        <v/>
      </c>
      <c r="K482" s="4" t="str">
        <f>_xlfn.IFNA(INDEX(buff!$C:$C,MATCH(描述!E482,buff!$A:$A,0)),"")</f>
        <v/>
      </c>
      <c r="L482" s="4" t="str">
        <f>_xlfn.IFNA(INDEX(buff!$C:$C,MATCH(描述!F482,buff!$A:$A,0)),"")</f>
        <v/>
      </c>
      <c r="M482" s="4">
        <f>_xlfn.IFNA(INDEX(buff!$O:$O,MATCH(B482,buff!$A:$A,0)),"")</f>
        <v>16990030</v>
      </c>
      <c r="N482" s="4" t="str">
        <f>_xlfn.IFNA(INDEX(buff!$O:$O,MATCH(C482,buff!$A:$A,0)),"")</f>
        <v/>
      </c>
      <c r="O482" s="4" t="str">
        <f>_xlfn.IFNA(INDEX(buff!$O:$O,MATCH(D482,buff!$A:$A,0)),"")</f>
        <v/>
      </c>
      <c r="P482" s="4" t="str">
        <f>_xlfn.IFNA(INDEX(buff!$O:$O,MATCH(E482,buff!$A:$A,0)),"")</f>
        <v/>
      </c>
      <c r="Q482" s="22"/>
      <c r="R482" s="22"/>
      <c r="S482" s="22"/>
      <c r="T482" s="22"/>
    </row>
    <row r="483" spans="1:20" x14ac:dyDescent="0.15">
      <c r="A483" s="4" t="s">
        <v>582</v>
      </c>
      <c r="B483" s="22">
        <v>13990087</v>
      </c>
      <c r="C483" s="22"/>
      <c r="D483" s="22"/>
      <c r="E483" s="22"/>
      <c r="F483" s="22"/>
      <c r="G483" s="4" t="str">
        <f>"如果攻击者带有&lt;&amp;image:ice&gt;&lt;&amp;/&gt;印记，则受到来自其的伤害降低"&amp;'skill.talent(结算)'!R462/100&amp;"%"</f>
        <v>如果攻击者带有&lt;&amp;image:ice&gt;&lt;&amp;/&gt;印记，则受到来自其的伤害降低10%</v>
      </c>
      <c r="H483" s="4" t="str">
        <f>_xlfn.IFNA(INDEX(buff!$C:$C,MATCH(描述!B483,buff!$A:$A,0)),"")</f>
        <v>冰魂之如果目标有冰状态则受其伤害减免</v>
      </c>
      <c r="I483" s="4" t="str">
        <f>_xlfn.IFNA(INDEX(buff!$C:$C,MATCH(描述!C483,buff!$A:$A,0)),"")</f>
        <v/>
      </c>
      <c r="J483" s="4" t="str">
        <f>_xlfn.IFNA(INDEX(buff!$C:$C,MATCH(描述!D483,buff!$A:$A,0)),"")</f>
        <v/>
      </c>
      <c r="K483" s="4" t="str">
        <f>_xlfn.IFNA(INDEX(buff!$C:$C,MATCH(描述!E483,buff!$A:$A,0)),"")</f>
        <v/>
      </c>
      <c r="L483" s="4" t="str">
        <f>_xlfn.IFNA(INDEX(buff!$C:$C,MATCH(描述!F483,buff!$A:$A,0)),"")</f>
        <v/>
      </c>
      <c r="M483" s="4">
        <f>_xlfn.IFNA(INDEX(buff!$O:$O,MATCH(B483,buff!$A:$A,0)),"")</f>
        <v>16990030</v>
      </c>
      <c r="N483" s="4" t="str">
        <f>_xlfn.IFNA(INDEX(buff!$O:$O,MATCH(C483,buff!$A:$A,0)),"")</f>
        <v/>
      </c>
      <c r="O483" s="4" t="str">
        <f>_xlfn.IFNA(INDEX(buff!$O:$O,MATCH(D483,buff!$A:$A,0)),"")</f>
        <v/>
      </c>
      <c r="P483" s="4" t="str">
        <f>_xlfn.IFNA(INDEX(buff!$O:$O,MATCH(E483,buff!$A:$A,0)),"")</f>
        <v/>
      </c>
      <c r="Q483" s="22"/>
      <c r="R483" s="22"/>
      <c r="S483" s="22"/>
      <c r="T483" s="22"/>
    </row>
    <row r="484" spans="1:20" x14ac:dyDescent="0.15">
      <c r="A484" s="4" t="s">
        <v>583</v>
      </c>
      <c r="B484" s="22">
        <v>13990087</v>
      </c>
      <c r="C484" s="22"/>
      <c r="D484" s="22"/>
      <c r="E484" s="22"/>
      <c r="F484" s="22"/>
      <c r="G484" s="4" t="str">
        <f>"如果攻击者带有&lt;&amp;image:ice&gt;&lt;&amp;/&gt;印记，则受到来自其的伤害降低"&amp;'skill.talent(结算)'!R463/100&amp;"%"</f>
        <v>如果攻击者带有&lt;&amp;image:ice&gt;&lt;&amp;/&gt;印记，则受到来自其的伤害降低12%</v>
      </c>
      <c r="H484" s="4" t="str">
        <f>_xlfn.IFNA(INDEX(buff!$C:$C,MATCH(描述!B484,buff!$A:$A,0)),"")</f>
        <v>冰魂之如果目标有冰状态则受其伤害减免</v>
      </c>
      <c r="I484" s="4" t="str">
        <f>_xlfn.IFNA(INDEX(buff!$C:$C,MATCH(描述!C484,buff!$A:$A,0)),"")</f>
        <v/>
      </c>
      <c r="J484" s="4" t="str">
        <f>_xlfn.IFNA(INDEX(buff!$C:$C,MATCH(描述!D484,buff!$A:$A,0)),"")</f>
        <v/>
      </c>
      <c r="K484" s="4" t="str">
        <f>_xlfn.IFNA(INDEX(buff!$C:$C,MATCH(描述!E484,buff!$A:$A,0)),"")</f>
        <v/>
      </c>
      <c r="L484" s="4" t="str">
        <f>_xlfn.IFNA(INDEX(buff!$C:$C,MATCH(描述!F484,buff!$A:$A,0)),"")</f>
        <v/>
      </c>
      <c r="M484" s="4">
        <f>_xlfn.IFNA(INDEX(buff!$O:$O,MATCH(B484,buff!$A:$A,0)),"")</f>
        <v>16990030</v>
      </c>
      <c r="N484" s="4" t="str">
        <f>_xlfn.IFNA(INDEX(buff!$O:$O,MATCH(C484,buff!$A:$A,0)),"")</f>
        <v/>
      </c>
      <c r="O484" s="4" t="str">
        <f>_xlfn.IFNA(INDEX(buff!$O:$O,MATCH(D484,buff!$A:$A,0)),"")</f>
        <v/>
      </c>
      <c r="P484" s="4" t="str">
        <f>_xlfn.IFNA(INDEX(buff!$O:$O,MATCH(E484,buff!$A:$A,0)),"")</f>
        <v/>
      </c>
      <c r="Q484" s="22"/>
      <c r="R484" s="22"/>
      <c r="S484" s="22"/>
      <c r="T484" s="22"/>
    </row>
    <row r="485" spans="1:20" x14ac:dyDescent="0.15">
      <c r="A485" s="4" t="s">
        <v>584</v>
      </c>
      <c r="B485" s="22">
        <v>13990087</v>
      </c>
      <c r="C485" s="22"/>
      <c r="D485" s="22"/>
      <c r="E485" s="22"/>
      <c r="F485" s="22"/>
      <c r="G485" s="4" t="str">
        <f>"如果攻击者带有&lt;&amp;image:ice&gt;&lt;&amp;/&gt;印记，则受到来自其的伤害降低"&amp;'skill.talent(结算)'!R464/100&amp;"%"</f>
        <v>如果攻击者带有&lt;&amp;image:ice&gt;&lt;&amp;/&gt;印记，则受到来自其的伤害降低14%</v>
      </c>
      <c r="H485" s="4" t="str">
        <f>_xlfn.IFNA(INDEX(buff!$C:$C,MATCH(描述!B485,buff!$A:$A,0)),"")</f>
        <v>冰魂之如果目标有冰状态则受其伤害减免</v>
      </c>
      <c r="I485" s="4" t="str">
        <f>_xlfn.IFNA(INDEX(buff!$C:$C,MATCH(描述!C485,buff!$A:$A,0)),"")</f>
        <v/>
      </c>
      <c r="J485" s="4" t="str">
        <f>_xlfn.IFNA(INDEX(buff!$C:$C,MATCH(描述!D485,buff!$A:$A,0)),"")</f>
        <v/>
      </c>
      <c r="K485" s="4" t="str">
        <f>_xlfn.IFNA(INDEX(buff!$C:$C,MATCH(描述!E485,buff!$A:$A,0)),"")</f>
        <v/>
      </c>
      <c r="L485" s="4" t="str">
        <f>_xlfn.IFNA(INDEX(buff!$C:$C,MATCH(描述!F485,buff!$A:$A,0)),"")</f>
        <v/>
      </c>
      <c r="M485" s="4">
        <f>_xlfn.IFNA(INDEX(buff!$O:$O,MATCH(B485,buff!$A:$A,0)),"")</f>
        <v>16990030</v>
      </c>
      <c r="N485" s="4" t="str">
        <f>_xlfn.IFNA(INDEX(buff!$O:$O,MATCH(C485,buff!$A:$A,0)),"")</f>
        <v/>
      </c>
      <c r="O485" s="4" t="str">
        <f>_xlfn.IFNA(INDEX(buff!$O:$O,MATCH(D485,buff!$A:$A,0)),"")</f>
        <v/>
      </c>
      <c r="P485" s="4" t="str">
        <f>_xlfn.IFNA(INDEX(buff!$O:$O,MATCH(E485,buff!$A:$A,0)),"")</f>
        <v/>
      </c>
      <c r="Q485" s="22"/>
      <c r="R485" s="22"/>
      <c r="S485" s="22"/>
      <c r="T485" s="22"/>
    </row>
    <row r="486" spans="1:20" x14ac:dyDescent="0.15">
      <c r="A486" s="4" t="s">
        <v>585</v>
      </c>
      <c r="B486" s="22">
        <v>13990088</v>
      </c>
      <c r="C486" s="22"/>
      <c r="D486" s="22"/>
      <c r="E486" s="22"/>
      <c r="F486" s="22"/>
      <c r="G486" s="4" t="str">
        <f>"如果目标带有&lt;&amp;image:wine&gt;&lt;&amp;/&gt;印记，则普通攻击对其造成的伤害提高"&amp;'skill.talent(结算)'!R465/100&amp;"%"</f>
        <v>如果目标带有&lt;&amp;image:wine&gt;&lt;&amp;/&gt;印记，则普通攻击对其造成的伤害提高2%</v>
      </c>
      <c r="H486" s="4" t="str">
        <f>_xlfn.IFNA(INDEX(buff!$C:$C,MATCH(描述!B486,buff!$A:$A,0)),"")</f>
        <v>酒魔之如果目标有酒状态则普攻时对其伤害提升伤害加成</v>
      </c>
      <c r="I486" s="4" t="str">
        <f>_xlfn.IFNA(INDEX(buff!$C:$C,MATCH(描述!C486,buff!$A:$A,0)),"")</f>
        <v/>
      </c>
      <c r="J486" s="4" t="str">
        <f>_xlfn.IFNA(INDEX(buff!$C:$C,MATCH(描述!D486,buff!$A:$A,0)),"")</f>
        <v/>
      </c>
      <c r="K486" s="4" t="str">
        <f>_xlfn.IFNA(INDEX(buff!$C:$C,MATCH(描述!E486,buff!$A:$A,0)),"")</f>
        <v/>
      </c>
      <c r="L486" s="4" t="str">
        <f>_xlfn.IFNA(INDEX(buff!$C:$C,MATCH(描述!F486,buff!$A:$A,0)),"")</f>
        <v/>
      </c>
      <c r="M486" s="4">
        <f>_xlfn.IFNA(INDEX(buff!$O:$O,MATCH(B486,buff!$A:$A,0)),"")</f>
        <v>16990031</v>
      </c>
      <c r="N486" s="4" t="str">
        <f>_xlfn.IFNA(INDEX(buff!$O:$O,MATCH(C486,buff!$A:$A,0)),"")</f>
        <v/>
      </c>
      <c r="O486" s="4" t="str">
        <f>_xlfn.IFNA(INDEX(buff!$O:$O,MATCH(D486,buff!$A:$A,0)),"")</f>
        <v/>
      </c>
      <c r="P486" s="4" t="str">
        <f>_xlfn.IFNA(INDEX(buff!$O:$O,MATCH(E486,buff!$A:$A,0)),"")</f>
        <v/>
      </c>
      <c r="Q486" s="22"/>
      <c r="R486" s="22"/>
      <c r="S486" s="22"/>
      <c r="T486" s="22"/>
    </row>
    <row r="487" spans="1:20" x14ac:dyDescent="0.15">
      <c r="A487" s="4" t="s">
        <v>586</v>
      </c>
      <c r="B487" s="22">
        <v>13990088</v>
      </c>
      <c r="C487" s="22"/>
      <c r="D487" s="22"/>
      <c r="E487" s="22"/>
      <c r="F487" s="22"/>
      <c r="G487" s="4" t="str">
        <f>"如果目标带有&lt;&amp;image:wine&gt;&lt;&amp;/&gt;印记，则普通攻击对其造成的伤害提高"&amp;'skill.talent(结算)'!R466/100&amp;"%"</f>
        <v>如果目标带有&lt;&amp;image:wine&gt;&lt;&amp;/&gt;印记，则普通攻击对其造成的伤害提高4%</v>
      </c>
      <c r="H487" s="4" t="str">
        <f>_xlfn.IFNA(INDEX(buff!$C:$C,MATCH(描述!B487,buff!$A:$A,0)),"")</f>
        <v>酒魔之如果目标有酒状态则普攻时对其伤害提升伤害加成</v>
      </c>
      <c r="I487" s="4" t="str">
        <f>_xlfn.IFNA(INDEX(buff!$C:$C,MATCH(描述!C487,buff!$A:$A,0)),"")</f>
        <v/>
      </c>
      <c r="J487" s="4" t="str">
        <f>_xlfn.IFNA(INDEX(buff!$C:$C,MATCH(描述!D487,buff!$A:$A,0)),"")</f>
        <v/>
      </c>
      <c r="K487" s="4" t="str">
        <f>_xlfn.IFNA(INDEX(buff!$C:$C,MATCH(描述!E487,buff!$A:$A,0)),"")</f>
        <v/>
      </c>
      <c r="L487" s="4" t="str">
        <f>_xlfn.IFNA(INDEX(buff!$C:$C,MATCH(描述!F487,buff!$A:$A,0)),"")</f>
        <v/>
      </c>
      <c r="M487" s="4">
        <f>_xlfn.IFNA(INDEX(buff!$O:$O,MATCH(B487,buff!$A:$A,0)),"")</f>
        <v>16990031</v>
      </c>
      <c r="N487" s="4" t="str">
        <f>_xlfn.IFNA(INDEX(buff!$O:$O,MATCH(C487,buff!$A:$A,0)),"")</f>
        <v/>
      </c>
      <c r="O487" s="4" t="str">
        <f>_xlfn.IFNA(INDEX(buff!$O:$O,MATCH(D487,buff!$A:$A,0)),"")</f>
        <v/>
      </c>
      <c r="P487" s="4" t="str">
        <f>_xlfn.IFNA(INDEX(buff!$O:$O,MATCH(E487,buff!$A:$A,0)),"")</f>
        <v/>
      </c>
      <c r="Q487" s="22"/>
      <c r="R487" s="22"/>
      <c r="S487" s="22"/>
      <c r="T487" s="22"/>
    </row>
    <row r="488" spans="1:20" x14ac:dyDescent="0.15">
      <c r="A488" s="4" t="s">
        <v>587</v>
      </c>
      <c r="B488" s="22">
        <v>13990088</v>
      </c>
      <c r="C488" s="22"/>
      <c r="D488" s="22"/>
      <c r="E488" s="22"/>
      <c r="F488" s="22"/>
      <c r="G488" s="4" t="str">
        <f>"如果目标带有&lt;&amp;image:wine&gt;&lt;&amp;/&gt;印记，则普通攻击对其造成的伤害提高"&amp;'skill.talent(结算)'!R467/100&amp;"%"</f>
        <v>如果目标带有&lt;&amp;image:wine&gt;&lt;&amp;/&gt;印记，则普通攻击对其造成的伤害提高6%</v>
      </c>
      <c r="H488" s="4" t="str">
        <f>_xlfn.IFNA(INDEX(buff!$C:$C,MATCH(描述!B488,buff!$A:$A,0)),"")</f>
        <v>酒魔之如果目标有酒状态则普攻时对其伤害提升伤害加成</v>
      </c>
      <c r="I488" s="4" t="str">
        <f>_xlfn.IFNA(INDEX(buff!$C:$C,MATCH(描述!C488,buff!$A:$A,0)),"")</f>
        <v/>
      </c>
      <c r="J488" s="4" t="str">
        <f>_xlfn.IFNA(INDEX(buff!$C:$C,MATCH(描述!D488,buff!$A:$A,0)),"")</f>
        <v/>
      </c>
      <c r="K488" s="4" t="str">
        <f>_xlfn.IFNA(INDEX(buff!$C:$C,MATCH(描述!E488,buff!$A:$A,0)),"")</f>
        <v/>
      </c>
      <c r="L488" s="4" t="str">
        <f>_xlfn.IFNA(INDEX(buff!$C:$C,MATCH(描述!F488,buff!$A:$A,0)),"")</f>
        <v/>
      </c>
      <c r="M488" s="4">
        <f>_xlfn.IFNA(INDEX(buff!$O:$O,MATCH(B488,buff!$A:$A,0)),"")</f>
        <v>16990031</v>
      </c>
      <c r="N488" s="4" t="str">
        <f>_xlfn.IFNA(INDEX(buff!$O:$O,MATCH(C488,buff!$A:$A,0)),"")</f>
        <v/>
      </c>
      <c r="O488" s="4" t="str">
        <f>_xlfn.IFNA(INDEX(buff!$O:$O,MATCH(D488,buff!$A:$A,0)),"")</f>
        <v/>
      </c>
      <c r="P488" s="4" t="str">
        <f>_xlfn.IFNA(INDEX(buff!$O:$O,MATCH(E488,buff!$A:$A,0)),"")</f>
        <v/>
      </c>
      <c r="Q488" s="22"/>
      <c r="R488" s="22"/>
      <c r="S488" s="22"/>
      <c r="T488" s="22"/>
    </row>
    <row r="489" spans="1:20" x14ac:dyDescent="0.15">
      <c r="A489" s="4" t="s">
        <v>588</v>
      </c>
      <c r="B489" s="22">
        <v>13990088</v>
      </c>
      <c r="C489" s="22"/>
      <c r="D489" s="22"/>
      <c r="E489" s="22"/>
      <c r="F489" s="22"/>
      <c r="G489" s="4" t="str">
        <f>"如果目标带有&lt;&amp;image:wine&gt;&lt;&amp;/&gt;印记，则普通攻击对其造成的伤害提高"&amp;'skill.talent(结算)'!R468/100&amp;"%"</f>
        <v>如果目标带有&lt;&amp;image:wine&gt;&lt;&amp;/&gt;印记，则普通攻击对其造成的伤害提高8%</v>
      </c>
      <c r="H489" s="4" t="str">
        <f>_xlfn.IFNA(INDEX(buff!$C:$C,MATCH(描述!B489,buff!$A:$A,0)),"")</f>
        <v>酒魔之如果目标有酒状态则普攻时对其伤害提升伤害加成</v>
      </c>
      <c r="I489" s="4" t="str">
        <f>_xlfn.IFNA(INDEX(buff!$C:$C,MATCH(描述!C489,buff!$A:$A,0)),"")</f>
        <v/>
      </c>
      <c r="J489" s="4" t="str">
        <f>_xlfn.IFNA(INDEX(buff!$C:$C,MATCH(描述!D489,buff!$A:$A,0)),"")</f>
        <v/>
      </c>
      <c r="K489" s="4" t="str">
        <f>_xlfn.IFNA(INDEX(buff!$C:$C,MATCH(描述!E489,buff!$A:$A,0)),"")</f>
        <v/>
      </c>
      <c r="L489" s="4" t="str">
        <f>_xlfn.IFNA(INDEX(buff!$C:$C,MATCH(描述!F489,buff!$A:$A,0)),"")</f>
        <v/>
      </c>
      <c r="M489" s="4">
        <f>_xlfn.IFNA(INDEX(buff!$O:$O,MATCH(B489,buff!$A:$A,0)),"")</f>
        <v>16990031</v>
      </c>
      <c r="N489" s="4" t="str">
        <f>_xlfn.IFNA(INDEX(buff!$O:$O,MATCH(C489,buff!$A:$A,0)),"")</f>
        <v/>
      </c>
      <c r="O489" s="4" t="str">
        <f>_xlfn.IFNA(INDEX(buff!$O:$O,MATCH(D489,buff!$A:$A,0)),"")</f>
        <v/>
      </c>
      <c r="P489" s="4" t="str">
        <f>_xlfn.IFNA(INDEX(buff!$O:$O,MATCH(E489,buff!$A:$A,0)),"")</f>
        <v/>
      </c>
      <c r="Q489" s="22"/>
      <c r="R489" s="22"/>
      <c r="S489" s="22"/>
      <c r="T489" s="22"/>
    </row>
    <row r="490" spans="1:20" x14ac:dyDescent="0.15">
      <c r="A490" s="4" t="s">
        <v>589</v>
      </c>
      <c r="B490" s="22">
        <v>13990088</v>
      </c>
      <c r="C490" s="22"/>
      <c r="D490" s="22"/>
      <c r="E490" s="22"/>
      <c r="F490" s="22"/>
      <c r="G490" s="4" t="str">
        <f>"如果目标带有&lt;&amp;image:wine&gt;&lt;&amp;/&gt;印记，则普通攻击对其造成的伤害提高"&amp;'skill.talent(结算)'!R469/100&amp;"%"</f>
        <v>如果目标带有&lt;&amp;image:wine&gt;&lt;&amp;/&gt;印记，则普通攻击对其造成的伤害提高10%</v>
      </c>
      <c r="H490" s="4" t="str">
        <f>_xlfn.IFNA(INDEX(buff!$C:$C,MATCH(描述!B490,buff!$A:$A,0)),"")</f>
        <v>酒魔之如果目标有酒状态则普攻时对其伤害提升伤害加成</v>
      </c>
      <c r="I490" s="4" t="str">
        <f>_xlfn.IFNA(INDEX(buff!$C:$C,MATCH(描述!C490,buff!$A:$A,0)),"")</f>
        <v/>
      </c>
      <c r="J490" s="4" t="str">
        <f>_xlfn.IFNA(INDEX(buff!$C:$C,MATCH(描述!D490,buff!$A:$A,0)),"")</f>
        <v/>
      </c>
      <c r="K490" s="4" t="str">
        <f>_xlfn.IFNA(INDEX(buff!$C:$C,MATCH(描述!E490,buff!$A:$A,0)),"")</f>
        <v/>
      </c>
      <c r="L490" s="4" t="str">
        <f>_xlfn.IFNA(INDEX(buff!$C:$C,MATCH(描述!F490,buff!$A:$A,0)),"")</f>
        <v/>
      </c>
      <c r="M490" s="4">
        <f>_xlfn.IFNA(INDEX(buff!$O:$O,MATCH(B490,buff!$A:$A,0)),"")</f>
        <v>16990031</v>
      </c>
      <c r="N490" s="4" t="str">
        <f>_xlfn.IFNA(INDEX(buff!$O:$O,MATCH(C490,buff!$A:$A,0)),"")</f>
        <v/>
      </c>
      <c r="O490" s="4" t="str">
        <f>_xlfn.IFNA(INDEX(buff!$O:$O,MATCH(D490,buff!$A:$A,0)),"")</f>
        <v/>
      </c>
      <c r="P490" s="4" t="str">
        <f>_xlfn.IFNA(INDEX(buff!$O:$O,MATCH(E490,buff!$A:$A,0)),"")</f>
        <v/>
      </c>
      <c r="Q490" s="22"/>
      <c r="R490" s="22"/>
      <c r="S490" s="22"/>
      <c r="T490" s="22"/>
    </row>
    <row r="491" spans="1:20" x14ac:dyDescent="0.15">
      <c r="A491" s="4" t="s">
        <v>590</v>
      </c>
      <c r="B491" s="22">
        <v>13990088</v>
      </c>
      <c r="C491" s="22"/>
      <c r="D491" s="22"/>
      <c r="E491" s="22"/>
      <c r="F491" s="22"/>
      <c r="G491" s="4" t="str">
        <f>"如果目标带有&lt;&amp;image:wine&gt;&lt;&amp;/&gt;印记，则普通攻击对其造成的伤害提高"&amp;'skill.talent(结算)'!R470/100&amp;"%"</f>
        <v>如果目标带有&lt;&amp;image:wine&gt;&lt;&amp;/&gt;印记，则普通攻击对其造成的伤害提高12%</v>
      </c>
      <c r="H491" s="4" t="str">
        <f>_xlfn.IFNA(INDEX(buff!$C:$C,MATCH(描述!B491,buff!$A:$A,0)),"")</f>
        <v>酒魔之如果目标有酒状态则普攻时对其伤害提升伤害加成</v>
      </c>
      <c r="I491" s="4" t="str">
        <f>_xlfn.IFNA(INDEX(buff!$C:$C,MATCH(描述!C491,buff!$A:$A,0)),"")</f>
        <v/>
      </c>
      <c r="J491" s="4" t="str">
        <f>_xlfn.IFNA(INDEX(buff!$C:$C,MATCH(描述!D491,buff!$A:$A,0)),"")</f>
        <v/>
      </c>
      <c r="K491" s="4" t="str">
        <f>_xlfn.IFNA(INDEX(buff!$C:$C,MATCH(描述!E491,buff!$A:$A,0)),"")</f>
        <v/>
      </c>
      <c r="L491" s="4" t="str">
        <f>_xlfn.IFNA(INDEX(buff!$C:$C,MATCH(描述!F491,buff!$A:$A,0)),"")</f>
        <v/>
      </c>
      <c r="M491" s="4">
        <f>_xlfn.IFNA(INDEX(buff!$O:$O,MATCH(B491,buff!$A:$A,0)),"")</f>
        <v>16990031</v>
      </c>
      <c r="N491" s="4" t="str">
        <f>_xlfn.IFNA(INDEX(buff!$O:$O,MATCH(C491,buff!$A:$A,0)),"")</f>
        <v/>
      </c>
      <c r="O491" s="4" t="str">
        <f>_xlfn.IFNA(INDEX(buff!$O:$O,MATCH(D491,buff!$A:$A,0)),"")</f>
        <v/>
      </c>
      <c r="P491" s="4" t="str">
        <f>_xlfn.IFNA(INDEX(buff!$O:$O,MATCH(E491,buff!$A:$A,0)),"")</f>
        <v/>
      </c>
      <c r="Q491" s="22"/>
      <c r="R491" s="22"/>
      <c r="S491" s="22"/>
      <c r="T491" s="22"/>
    </row>
    <row r="492" spans="1:20" x14ac:dyDescent="0.15">
      <c r="A492" s="4" t="s">
        <v>591</v>
      </c>
      <c r="B492" s="22">
        <v>13990088</v>
      </c>
      <c r="C492" s="22"/>
      <c r="D492" s="22"/>
      <c r="E492" s="22"/>
      <c r="F492" s="22"/>
      <c r="G492" s="4" t="str">
        <f>"如果目标带有&lt;&amp;image:wine&gt;&lt;&amp;/&gt;印记，则普通攻击对其造成的伤害提高"&amp;'skill.talent(结算)'!R471/100&amp;"%"</f>
        <v>如果目标带有&lt;&amp;image:wine&gt;&lt;&amp;/&gt;印记，则普通攻击对其造成的伤害提高14%</v>
      </c>
      <c r="H492" s="4" t="str">
        <f>_xlfn.IFNA(INDEX(buff!$C:$C,MATCH(描述!B492,buff!$A:$A,0)),"")</f>
        <v>酒魔之如果目标有酒状态则普攻时对其伤害提升伤害加成</v>
      </c>
      <c r="I492" s="4" t="str">
        <f>_xlfn.IFNA(INDEX(buff!$C:$C,MATCH(描述!C492,buff!$A:$A,0)),"")</f>
        <v/>
      </c>
      <c r="J492" s="4" t="str">
        <f>_xlfn.IFNA(INDEX(buff!$C:$C,MATCH(描述!D492,buff!$A:$A,0)),"")</f>
        <v/>
      </c>
      <c r="K492" s="4" t="str">
        <f>_xlfn.IFNA(INDEX(buff!$C:$C,MATCH(描述!E492,buff!$A:$A,0)),"")</f>
        <v/>
      </c>
      <c r="L492" s="4" t="str">
        <f>_xlfn.IFNA(INDEX(buff!$C:$C,MATCH(描述!F492,buff!$A:$A,0)),"")</f>
        <v/>
      </c>
      <c r="M492" s="4">
        <f>_xlfn.IFNA(INDEX(buff!$O:$O,MATCH(B492,buff!$A:$A,0)),"")</f>
        <v>16990031</v>
      </c>
      <c r="N492" s="4" t="str">
        <f>_xlfn.IFNA(INDEX(buff!$O:$O,MATCH(C492,buff!$A:$A,0)),"")</f>
        <v/>
      </c>
      <c r="O492" s="4" t="str">
        <f>_xlfn.IFNA(INDEX(buff!$O:$O,MATCH(D492,buff!$A:$A,0)),"")</f>
        <v/>
      </c>
      <c r="P492" s="4" t="str">
        <f>_xlfn.IFNA(INDEX(buff!$O:$O,MATCH(E492,buff!$A:$A,0)),"")</f>
        <v/>
      </c>
      <c r="Q492" s="22"/>
      <c r="R492" s="22"/>
      <c r="S492" s="22"/>
      <c r="T492" s="22"/>
    </row>
    <row r="493" spans="1:20" x14ac:dyDescent="0.15">
      <c r="A493" s="4" t="s">
        <v>592</v>
      </c>
      <c r="B493" s="22">
        <v>13990089</v>
      </c>
      <c r="C493" s="22"/>
      <c r="D493" s="22"/>
      <c r="E493" s="22"/>
      <c r="F493" s="22"/>
      <c r="G493" s="4" t="str">
        <f>"如果目标带有&lt;&amp;image:ice&gt;&lt;&amp;/&gt;印记，则普通攻击对其造成的伤害提高"&amp;'skill.talent(结算)'!R472/100&amp;"%"</f>
        <v>如果目标带有&lt;&amp;image:ice&gt;&lt;&amp;/&gt;印记，则普通攻击对其造成的伤害提高2%</v>
      </c>
      <c r="H493" s="4" t="str">
        <f>_xlfn.IFNA(INDEX(buff!$C:$C,MATCH(描述!B493,buff!$A:$A,0)),"")</f>
        <v>冰魔之如果目标有冰状态则普攻时对其伤害提升伤害加成</v>
      </c>
      <c r="I493" s="4" t="str">
        <f>_xlfn.IFNA(INDEX(buff!$C:$C,MATCH(描述!C493,buff!$A:$A,0)),"")</f>
        <v/>
      </c>
      <c r="J493" s="4" t="str">
        <f>_xlfn.IFNA(INDEX(buff!$C:$C,MATCH(描述!D493,buff!$A:$A,0)),"")</f>
        <v/>
      </c>
      <c r="K493" s="4" t="str">
        <f>_xlfn.IFNA(INDEX(buff!$C:$C,MATCH(描述!E493,buff!$A:$A,0)),"")</f>
        <v/>
      </c>
      <c r="L493" s="4" t="str">
        <f>_xlfn.IFNA(INDEX(buff!$C:$C,MATCH(描述!F493,buff!$A:$A,0)),"")</f>
        <v/>
      </c>
      <c r="M493" s="4">
        <f>_xlfn.IFNA(INDEX(buff!$O:$O,MATCH(B493,buff!$A:$A,0)),"")</f>
        <v>16990032</v>
      </c>
      <c r="N493" s="4" t="str">
        <f>_xlfn.IFNA(INDEX(buff!$O:$O,MATCH(C493,buff!$A:$A,0)),"")</f>
        <v/>
      </c>
      <c r="O493" s="4" t="str">
        <f>_xlfn.IFNA(INDEX(buff!$O:$O,MATCH(D493,buff!$A:$A,0)),"")</f>
        <v/>
      </c>
      <c r="P493" s="4" t="str">
        <f>_xlfn.IFNA(INDEX(buff!$O:$O,MATCH(E493,buff!$A:$A,0)),"")</f>
        <v/>
      </c>
      <c r="Q493" s="22"/>
      <c r="R493" s="22"/>
      <c r="S493" s="22"/>
      <c r="T493" s="22"/>
    </row>
    <row r="494" spans="1:20" x14ac:dyDescent="0.15">
      <c r="A494" s="4" t="s">
        <v>593</v>
      </c>
      <c r="B494" s="22">
        <v>13990089</v>
      </c>
      <c r="C494" s="22"/>
      <c r="D494" s="22"/>
      <c r="E494" s="22"/>
      <c r="F494" s="22"/>
      <c r="G494" s="4" t="str">
        <f>"如果目标带有&lt;&amp;image:ice&gt;&lt;&amp;/&gt;印记，则普通攻击对其造成的伤害提高"&amp;'skill.talent(结算)'!R473/100&amp;"%"</f>
        <v>如果目标带有&lt;&amp;image:ice&gt;&lt;&amp;/&gt;印记，则普通攻击对其造成的伤害提高4%</v>
      </c>
      <c r="H494" s="4" t="str">
        <f>_xlfn.IFNA(INDEX(buff!$C:$C,MATCH(描述!B494,buff!$A:$A,0)),"")</f>
        <v>冰魔之如果目标有冰状态则普攻时对其伤害提升伤害加成</v>
      </c>
      <c r="I494" s="4" t="str">
        <f>_xlfn.IFNA(INDEX(buff!$C:$C,MATCH(描述!C494,buff!$A:$A,0)),"")</f>
        <v/>
      </c>
      <c r="J494" s="4" t="str">
        <f>_xlfn.IFNA(INDEX(buff!$C:$C,MATCH(描述!D494,buff!$A:$A,0)),"")</f>
        <v/>
      </c>
      <c r="K494" s="4" t="str">
        <f>_xlfn.IFNA(INDEX(buff!$C:$C,MATCH(描述!E494,buff!$A:$A,0)),"")</f>
        <v/>
      </c>
      <c r="L494" s="4" t="str">
        <f>_xlfn.IFNA(INDEX(buff!$C:$C,MATCH(描述!F494,buff!$A:$A,0)),"")</f>
        <v/>
      </c>
      <c r="M494" s="4">
        <f>_xlfn.IFNA(INDEX(buff!$O:$O,MATCH(B494,buff!$A:$A,0)),"")</f>
        <v>16990032</v>
      </c>
      <c r="N494" s="4" t="str">
        <f>_xlfn.IFNA(INDEX(buff!$O:$O,MATCH(C494,buff!$A:$A,0)),"")</f>
        <v/>
      </c>
      <c r="O494" s="4" t="str">
        <f>_xlfn.IFNA(INDEX(buff!$O:$O,MATCH(D494,buff!$A:$A,0)),"")</f>
        <v/>
      </c>
      <c r="P494" s="4" t="str">
        <f>_xlfn.IFNA(INDEX(buff!$O:$O,MATCH(E494,buff!$A:$A,0)),"")</f>
        <v/>
      </c>
      <c r="Q494" s="22"/>
      <c r="R494" s="22"/>
      <c r="S494" s="22"/>
      <c r="T494" s="22"/>
    </row>
    <row r="495" spans="1:20" x14ac:dyDescent="0.15">
      <c r="A495" s="4" t="s">
        <v>594</v>
      </c>
      <c r="B495" s="22">
        <v>13990089</v>
      </c>
      <c r="C495" s="22"/>
      <c r="D495" s="22"/>
      <c r="E495" s="22"/>
      <c r="F495" s="22"/>
      <c r="G495" s="4" t="str">
        <f>"如果目标带有&lt;&amp;image:ice&gt;&lt;&amp;/&gt;印记，则普通攻击对其造成的伤害提高"&amp;'skill.talent(结算)'!R474/100&amp;"%"</f>
        <v>如果目标带有&lt;&amp;image:ice&gt;&lt;&amp;/&gt;印记，则普通攻击对其造成的伤害提高6%</v>
      </c>
      <c r="H495" s="4" t="str">
        <f>_xlfn.IFNA(INDEX(buff!$C:$C,MATCH(描述!B495,buff!$A:$A,0)),"")</f>
        <v>冰魔之如果目标有冰状态则普攻时对其伤害提升伤害加成</v>
      </c>
      <c r="I495" s="4" t="str">
        <f>_xlfn.IFNA(INDEX(buff!$C:$C,MATCH(描述!C495,buff!$A:$A,0)),"")</f>
        <v/>
      </c>
      <c r="J495" s="4" t="str">
        <f>_xlfn.IFNA(INDEX(buff!$C:$C,MATCH(描述!D495,buff!$A:$A,0)),"")</f>
        <v/>
      </c>
      <c r="K495" s="4" t="str">
        <f>_xlfn.IFNA(INDEX(buff!$C:$C,MATCH(描述!E495,buff!$A:$A,0)),"")</f>
        <v/>
      </c>
      <c r="L495" s="4" t="str">
        <f>_xlfn.IFNA(INDEX(buff!$C:$C,MATCH(描述!F495,buff!$A:$A,0)),"")</f>
        <v/>
      </c>
      <c r="M495" s="4">
        <f>_xlfn.IFNA(INDEX(buff!$O:$O,MATCH(B495,buff!$A:$A,0)),"")</f>
        <v>16990032</v>
      </c>
      <c r="N495" s="4" t="str">
        <f>_xlfn.IFNA(INDEX(buff!$O:$O,MATCH(C495,buff!$A:$A,0)),"")</f>
        <v/>
      </c>
      <c r="O495" s="4" t="str">
        <f>_xlfn.IFNA(INDEX(buff!$O:$O,MATCH(D495,buff!$A:$A,0)),"")</f>
        <v/>
      </c>
      <c r="P495" s="4" t="str">
        <f>_xlfn.IFNA(INDEX(buff!$O:$O,MATCH(E495,buff!$A:$A,0)),"")</f>
        <v/>
      </c>
      <c r="Q495" s="22"/>
      <c r="R495" s="22"/>
      <c r="S495" s="22"/>
      <c r="T495" s="22"/>
    </row>
    <row r="496" spans="1:20" x14ac:dyDescent="0.15">
      <c r="A496" s="4" t="s">
        <v>595</v>
      </c>
      <c r="B496" s="22">
        <v>13990089</v>
      </c>
      <c r="C496" s="22"/>
      <c r="D496" s="22"/>
      <c r="E496" s="22"/>
      <c r="F496" s="22"/>
      <c r="G496" s="4" t="str">
        <f>"如果目标带有&lt;&amp;image:ice&gt;&lt;&amp;/&gt;印记，则普通攻击对其造成的伤害提高"&amp;'skill.talent(结算)'!R475/100&amp;"%"</f>
        <v>如果目标带有&lt;&amp;image:ice&gt;&lt;&amp;/&gt;印记，则普通攻击对其造成的伤害提高8%</v>
      </c>
      <c r="H496" s="4" t="str">
        <f>_xlfn.IFNA(INDEX(buff!$C:$C,MATCH(描述!B496,buff!$A:$A,0)),"")</f>
        <v>冰魔之如果目标有冰状态则普攻时对其伤害提升伤害加成</v>
      </c>
      <c r="I496" s="4" t="str">
        <f>_xlfn.IFNA(INDEX(buff!$C:$C,MATCH(描述!C496,buff!$A:$A,0)),"")</f>
        <v/>
      </c>
      <c r="J496" s="4" t="str">
        <f>_xlfn.IFNA(INDEX(buff!$C:$C,MATCH(描述!D496,buff!$A:$A,0)),"")</f>
        <v/>
      </c>
      <c r="K496" s="4" t="str">
        <f>_xlfn.IFNA(INDEX(buff!$C:$C,MATCH(描述!E496,buff!$A:$A,0)),"")</f>
        <v/>
      </c>
      <c r="L496" s="4" t="str">
        <f>_xlfn.IFNA(INDEX(buff!$C:$C,MATCH(描述!F496,buff!$A:$A,0)),"")</f>
        <v/>
      </c>
      <c r="M496" s="4">
        <f>_xlfn.IFNA(INDEX(buff!$O:$O,MATCH(B496,buff!$A:$A,0)),"")</f>
        <v>16990032</v>
      </c>
      <c r="N496" s="4" t="str">
        <f>_xlfn.IFNA(INDEX(buff!$O:$O,MATCH(C496,buff!$A:$A,0)),"")</f>
        <v/>
      </c>
      <c r="O496" s="4" t="str">
        <f>_xlfn.IFNA(INDEX(buff!$O:$O,MATCH(D496,buff!$A:$A,0)),"")</f>
        <v/>
      </c>
      <c r="P496" s="4" t="str">
        <f>_xlfn.IFNA(INDEX(buff!$O:$O,MATCH(E496,buff!$A:$A,0)),"")</f>
        <v/>
      </c>
      <c r="Q496" s="22"/>
      <c r="R496" s="22"/>
      <c r="S496" s="22"/>
      <c r="T496" s="22"/>
    </row>
    <row r="497" spans="1:20" x14ac:dyDescent="0.15">
      <c r="A497" s="4" t="s">
        <v>596</v>
      </c>
      <c r="B497" s="22">
        <v>13990089</v>
      </c>
      <c r="C497" s="22"/>
      <c r="D497" s="22"/>
      <c r="E497" s="22"/>
      <c r="F497" s="22"/>
      <c r="G497" s="4" t="str">
        <f>"如果目标带有&lt;&amp;image:ice&gt;&lt;&amp;/&gt;印记，则普通攻击对其造成的伤害提高"&amp;'skill.talent(结算)'!R476/100&amp;"%"</f>
        <v>如果目标带有&lt;&amp;image:ice&gt;&lt;&amp;/&gt;印记，则普通攻击对其造成的伤害提高10%</v>
      </c>
      <c r="H497" s="4" t="str">
        <f>_xlfn.IFNA(INDEX(buff!$C:$C,MATCH(描述!B497,buff!$A:$A,0)),"")</f>
        <v>冰魔之如果目标有冰状态则普攻时对其伤害提升伤害加成</v>
      </c>
      <c r="I497" s="4" t="str">
        <f>_xlfn.IFNA(INDEX(buff!$C:$C,MATCH(描述!C497,buff!$A:$A,0)),"")</f>
        <v/>
      </c>
      <c r="J497" s="4" t="str">
        <f>_xlfn.IFNA(INDEX(buff!$C:$C,MATCH(描述!D497,buff!$A:$A,0)),"")</f>
        <v/>
      </c>
      <c r="K497" s="4" t="str">
        <f>_xlfn.IFNA(INDEX(buff!$C:$C,MATCH(描述!E497,buff!$A:$A,0)),"")</f>
        <v/>
      </c>
      <c r="L497" s="4" t="str">
        <f>_xlfn.IFNA(INDEX(buff!$C:$C,MATCH(描述!F497,buff!$A:$A,0)),"")</f>
        <v/>
      </c>
      <c r="M497" s="4">
        <f>_xlfn.IFNA(INDEX(buff!$O:$O,MATCH(B497,buff!$A:$A,0)),"")</f>
        <v>16990032</v>
      </c>
      <c r="N497" s="4" t="str">
        <f>_xlfn.IFNA(INDEX(buff!$O:$O,MATCH(C497,buff!$A:$A,0)),"")</f>
        <v/>
      </c>
      <c r="O497" s="4" t="str">
        <f>_xlfn.IFNA(INDEX(buff!$O:$O,MATCH(D497,buff!$A:$A,0)),"")</f>
        <v/>
      </c>
      <c r="P497" s="4" t="str">
        <f>_xlfn.IFNA(INDEX(buff!$O:$O,MATCH(E497,buff!$A:$A,0)),"")</f>
        <v/>
      </c>
      <c r="Q497" s="22"/>
      <c r="R497" s="22"/>
      <c r="S497" s="22"/>
      <c r="T497" s="22"/>
    </row>
    <row r="498" spans="1:20" x14ac:dyDescent="0.15">
      <c r="A498" s="4" t="s">
        <v>597</v>
      </c>
      <c r="B498" s="22">
        <v>13990089</v>
      </c>
      <c r="C498" s="22"/>
      <c r="D498" s="22"/>
      <c r="E498" s="22"/>
      <c r="F498" s="22"/>
      <c r="G498" s="4" t="str">
        <f>"如果目标带有&lt;&amp;image:ice&gt;&lt;&amp;/&gt;印记，则普通攻击对其造成的伤害提高"&amp;'skill.talent(结算)'!R477/100&amp;"%"</f>
        <v>如果目标带有&lt;&amp;image:ice&gt;&lt;&amp;/&gt;印记，则普通攻击对其造成的伤害提高12%</v>
      </c>
      <c r="H498" s="4" t="str">
        <f>_xlfn.IFNA(INDEX(buff!$C:$C,MATCH(描述!B498,buff!$A:$A,0)),"")</f>
        <v>冰魔之如果目标有冰状态则普攻时对其伤害提升伤害加成</v>
      </c>
      <c r="I498" s="4" t="str">
        <f>_xlfn.IFNA(INDEX(buff!$C:$C,MATCH(描述!C498,buff!$A:$A,0)),"")</f>
        <v/>
      </c>
      <c r="J498" s="4" t="str">
        <f>_xlfn.IFNA(INDEX(buff!$C:$C,MATCH(描述!D498,buff!$A:$A,0)),"")</f>
        <v/>
      </c>
      <c r="K498" s="4" t="str">
        <f>_xlfn.IFNA(INDEX(buff!$C:$C,MATCH(描述!E498,buff!$A:$A,0)),"")</f>
        <v/>
      </c>
      <c r="L498" s="4" t="str">
        <f>_xlfn.IFNA(INDEX(buff!$C:$C,MATCH(描述!F498,buff!$A:$A,0)),"")</f>
        <v/>
      </c>
      <c r="M498" s="4">
        <f>_xlfn.IFNA(INDEX(buff!$O:$O,MATCH(B498,buff!$A:$A,0)),"")</f>
        <v>16990032</v>
      </c>
      <c r="N498" s="4" t="str">
        <f>_xlfn.IFNA(INDEX(buff!$O:$O,MATCH(C498,buff!$A:$A,0)),"")</f>
        <v/>
      </c>
      <c r="O498" s="4" t="str">
        <f>_xlfn.IFNA(INDEX(buff!$O:$O,MATCH(D498,buff!$A:$A,0)),"")</f>
        <v/>
      </c>
      <c r="P498" s="4" t="str">
        <f>_xlfn.IFNA(INDEX(buff!$O:$O,MATCH(E498,buff!$A:$A,0)),"")</f>
        <v/>
      </c>
      <c r="Q498" s="22"/>
      <c r="R498" s="22"/>
      <c r="S498" s="22"/>
      <c r="T498" s="22"/>
    </row>
    <row r="499" spans="1:20" x14ac:dyDescent="0.15">
      <c r="A499" s="4" t="s">
        <v>598</v>
      </c>
      <c r="B499" s="22">
        <v>13990089</v>
      </c>
      <c r="C499" s="22"/>
      <c r="D499" s="22"/>
      <c r="E499" s="22"/>
      <c r="F499" s="22"/>
      <c r="G499" s="4" t="str">
        <f>"如果目标带有&lt;&amp;image:ice&gt;&lt;&amp;/&gt;印记，则普通攻击对其造成的伤害提高"&amp;'skill.talent(结算)'!R478/100&amp;"%"</f>
        <v>如果目标带有&lt;&amp;image:ice&gt;&lt;&amp;/&gt;印记，则普通攻击对其造成的伤害提高14%</v>
      </c>
      <c r="H499" s="4" t="str">
        <f>_xlfn.IFNA(INDEX(buff!$C:$C,MATCH(描述!B499,buff!$A:$A,0)),"")</f>
        <v>冰魔之如果目标有冰状态则普攻时对其伤害提升伤害加成</v>
      </c>
      <c r="I499" s="4" t="str">
        <f>_xlfn.IFNA(INDEX(buff!$C:$C,MATCH(描述!C499,buff!$A:$A,0)),"")</f>
        <v/>
      </c>
      <c r="J499" s="4" t="str">
        <f>_xlfn.IFNA(INDEX(buff!$C:$C,MATCH(描述!D499,buff!$A:$A,0)),"")</f>
        <v/>
      </c>
      <c r="K499" s="4" t="str">
        <f>_xlfn.IFNA(INDEX(buff!$C:$C,MATCH(描述!E499,buff!$A:$A,0)),"")</f>
        <v/>
      </c>
      <c r="L499" s="4" t="str">
        <f>_xlfn.IFNA(INDEX(buff!$C:$C,MATCH(描述!F499,buff!$A:$A,0)),"")</f>
        <v/>
      </c>
      <c r="M499" s="4">
        <f>_xlfn.IFNA(INDEX(buff!$O:$O,MATCH(B499,buff!$A:$A,0)),"")</f>
        <v>16990032</v>
      </c>
      <c r="N499" s="4" t="str">
        <f>_xlfn.IFNA(INDEX(buff!$O:$O,MATCH(C499,buff!$A:$A,0)),"")</f>
        <v/>
      </c>
      <c r="O499" s="4" t="str">
        <f>_xlfn.IFNA(INDEX(buff!$O:$O,MATCH(D499,buff!$A:$A,0)),"")</f>
        <v/>
      </c>
      <c r="P499" s="4" t="str">
        <f>_xlfn.IFNA(INDEX(buff!$O:$O,MATCH(E499,buff!$A:$A,0)),"")</f>
        <v/>
      </c>
      <c r="Q499" s="22"/>
      <c r="R499" s="22"/>
      <c r="S499" s="22"/>
      <c r="T499" s="22"/>
    </row>
    <row r="500" spans="1:20" x14ac:dyDescent="0.15">
      <c r="A500" s="4" t="s">
        <v>599</v>
      </c>
      <c r="B500" s="22">
        <v>13990090</v>
      </c>
      <c r="C500" s="22"/>
      <c r="D500" s="22"/>
      <c r="E500" s="22"/>
      <c r="F500" s="22"/>
      <c r="G500" s="4" t="str">
        <f>"普通攻击时有"&amp;'skill.talent(结算)'!R493/100&amp;"%概率给目标添加&lt;&amp;image:wine&gt;&lt;&amp;/&gt;印记，并降低目标防御"&amp;-'skill.talent(结算)'!R479/100&amp;"%，持续"&amp;buff!$E$109&amp;"秒"</f>
        <v>普通攻击时有2%概率给目标添加&lt;&amp;image:wine&gt;&lt;&amp;/&gt;印记，并降低目标防御5%，持续8秒</v>
      </c>
      <c r="H500" s="4" t="str">
        <f>_xlfn.IFNA(INDEX(buff!$C:$C,MATCH(描述!B500,buff!$A:$A,0)),"")</f>
        <v>酒晕之普攻时一定概率附加酒状态并降低防御</v>
      </c>
      <c r="I500" s="4" t="str">
        <f>_xlfn.IFNA(INDEX(buff!$C:$C,MATCH(描述!C500,buff!$A:$A,0)),"")</f>
        <v/>
      </c>
      <c r="J500" s="4" t="str">
        <f>_xlfn.IFNA(INDEX(buff!$C:$C,MATCH(描述!D500,buff!$A:$A,0)),"")</f>
        <v/>
      </c>
      <c r="K500" s="4" t="str">
        <f>_xlfn.IFNA(INDEX(buff!$C:$C,MATCH(描述!E500,buff!$A:$A,0)),"")</f>
        <v/>
      </c>
      <c r="L500" s="4" t="str">
        <f>_xlfn.IFNA(INDEX(buff!$C:$C,MATCH(描述!F500,buff!$A:$A,0)),"")</f>
        <v/>
      </c>
      <c r="M500" s="4">
        <f>_xlfn.IFNA(INDEX(buff!$O:$O,MATCH(B500,buff!$A:$A,0)),"")</f>
        <v>16990033</v>
      </c>
      <c r="N500" s="4" t="str">
        <f>_xlfn.IFNA(INDEX(buff!$O:$O,MATCH(C500,buff!$A:$A,0)),"")</f>
        <v/>
      </c>
      <c r="O500" s="4" t="str">
        <f>_xlfn.IFNA(INDEX(buff!$O:$O,MATCH(D500,buff!$A:$A,0)),"")</f>
        <v/>
      </c>
      <c r="P500" s="4" t="str">
        <f>_xlfn.IFNA(INDEX(buff!$O:$O,MATCH(E500,buff!$A:$A,0)),"")</f>
        <v/>
      </c>
      <c r="Q500" s="22"/>
      <c r="R500" s="22"/>
      <c r="S500" s="22"/>
      <c r="T500" s="22"/>
    </row>
    <row r="501" spans="1:20" x14ac:dyDescent="0.15">
      <c r="A501" s="4" t="s">
        <v>600</v>
      </c>
      <c r="B501" s="22">
        <v>13990090</v>
      </c>
      <c r="C501" s="22"/>
      <c r="D501" s="22"/>
      <c r="E501" s="22"/>
      <c r="F501" s="22"/>
      <c r="G501" s="4" t="str">
        <f>"普通攻击时有"&amp;'skill.talent(结算)'!R494/100&amp;"%概率给目标添加&lt;&amp;image:wine&gt;&lt;&amp;/&gt;印记，并降低目标防御"&amp;-'skill.talent(结算)'!R480/100&amp;"%，持续"&amp;buff!$E$109&amp;"秒"</f>
        <v>普通攻击时有5%概率给目标添加&lt;&amp;image:wine&gt;&lt;&amp;/&gt;印记，并降低目标防御5%，持续8秒</v>
      </c>
      <c r="H501" s="4" t="str">
        <f>_xlfn.IFNA(INDEX(buff!$C:$C,MATCH(描述!B501,buff!$A:$A,0)),"")</f>
        <v>酒晕之普攻时一定概率附加酒状态并降低防御</v>
      </c>
      <c r="I501" s="4" t="str">
        <f>_xlfn.IFNA(INDEX(buff!$C:$C,MATCH(描述!C501,buff!$A:$A,0)),"")</f>
        <v/>
      </c>
      <c r="J501" s="4" t="str">
        <f>_xlfn.IFNA(INDEX(buff!$C:$C,MATCH(描述!D501,buff!$A:$A,0)),"")</f>
        <v/>
      </c>
      <c r="K501" s="4" t="str">
        <f>_xlfn.IFNA(INDEX(buff!$C:$C,MATCH(描述!E501,buff!$A:$A,0)),"")</f>
        <v/>
      </c>
      <c r="L501" s="4" t="str">
        <f>_xlfn.IFNA(INDEX(buff!$C:$C,MATCH(描述!F501,buff!$A:$A,0)),"")</f>
        <v/>
      </c>
      <c r="M501" s="4">
        <f>_xlfn.IFNA(INDEX(buff!$O:$O,MATCH(B501,buff!$A:$A,0)),"")</f>
        <v>16990033</v>
      </c>
      <c r="N501" s="4" t="str">
        <f>_xlfn.IFNA(INDEX(buff!$O:$O,MATCH(C501,buff!$A:$A,0)),"")</f>
        <v/>
      </c>
      <c r="O501" s="4" t="str">
        <f>_xlfn.IFNA(INDEX(buff!$O:$O,MATCH(D501,buff!$A:$A,0)),"")</f>
        <v/>
      </c>
      <c r="P501" s="4" t="str">
        <f>_xlfn.IFNA(INDEX(buff!$O:$O,MATCH(E501,buff!$A:$A,0)),"")</f>
        <v/>
      </c>
      <c r="Q501" s="22"/>
      <c r="R501" s="22"/>
      <c r="S501" s="22"/>
      <c r="T501" s="22"/>
    </row>
    <row r="502" spans="1:20" x14ac:dyDescent="0.15">
      <c r="A502" s="4" t="s">
        <v>601</v>
      </c>
      <c r="B502" s="22">
        <v>13990090</v>
      </c>
      <c r="C502" s="22"/>
      <c r="D502" s="22"/>
      <c r="E502" s="22"/>
      <c r="F502" s="22"/>
      <c r="G502" s="4" t="str">
        <f>"普通攻击时有"&amp;'skill.talent(结算)'!R495/100&amp;"%概率给目标添加&lt;&amp;image:wine&gt;&lt;&amp;/&gt;印记，并降低目标防御"&amp;-'skill.talent(结算)'!R481/100&amp;"%，持续"&amp;buff!$E$109&amp;"秒"</f>
        <v>普通攻击时有8%概率给目标添加&lt;&amp;image:wine&gt;&lt;&amp;/&gt;印记，并降低目标防御5%，持续8秒</v>
      </c>
      <c r="H502" s="4" t="str">
        <f>_xlfn.IFNA(INDEX(buff!$C:$C,MATCH(描述!B502,buff!$A:$A,0)),"")</f>
        <v>酒晕之普攻时一定概率附加酒状态并降低防御</v>
      </c>
      <c r="I502" s="4" t="str">
        <f>_xlfn.IFNA(INDEX(buff!$C:$C,MATCH(描述!C502,buff!$A:$A,0)),"")</f>
        <v/>
      </c>
      <c r="J502" s="4" t="str">
        <f>_xlfn.IFNA(INDEX(buff!$C:$C,MATCH(描述!D502,buff!$A:$A,0)),"")</f>
        <v/>
      </c>
      <c r="K502" s="4" t="str">
        <f>_xlfn.IFNA(INDEX(buff!$C:$C,MATCH(描述!E502,buff!$A:$A,0)),"")</f>
        <v/>
      </c>
      <c r="L502" s="4" t="str">
        <f>_xlfn.IFNA(INDEX(buff!$C:$C,MATCH(描述!F502,buff!$A:$A,0)),"")</f>
        <v/>
      </c>
      <c r="M502" s="4">
        <f>_xlfn.IFNA(INDEX(buff!$O:$O,MATCH(B502,buff!$A:$A,0)),"")</f>
        <v>16990033</v>
      </c>
      <c r="N502" s="4" t="str">
        <f>_xlfn.IFNA(INDEX(buff!$O:$O,MATCH(C502,buff!$A:$A,0)),"")</f>
        <v/>
      </c>
      <c r="O502" s="4" t="str">
        <f>_xlfn.IFNA(INDEX(buff!$O:$O,MATCH(D502,buff!$A:$A,0)),"")</f>
        <v/>
      </c>
      <c r="P502" s="4" t="str">
        <f>_xlfn.IFNA(INDEX(buff!$O:$O,MATCH(E502,buff!$A:$A,0)),"")</f>
        <v/>
      </c>
      <c r="Q502" s="22"/>
      <c r="R502" s="22"/>
      <c r="S502" s="22"/>
      <c r="T502" s="22"/>
    </row>
    <row r="503" spans="1:20" x14ac:dyDescent="0.15">
      <c r="A503" s="4" t="s">
        <v>602</v>
      </c>
      <c r="B503" s="22">
        <v>13990090</v>
      </c>
      <c r="C503" s="22"/>
      <c r="D503" s="22"/>
      <c r="E503" s="22"/>
      <c r="F503" s="22"/>
      <c r="G503" s="4" t="str">
        <f>"普通攻击时有"&amp;'skill.talent(结算)'!R496/100&amp;"%概率给目标添加&lt;&amp;image:wine&gt;&lt;&amp;/&gt;印记，并降低目标防御"&amp;-'skill.talent(结算)'!R482/100&amp;"%，持续"&amp;buff!$E$109&amp;"秒"</f>
        <v>普通攻击时有11%概率给目标添加&lt;&amp;image:wine&gt;&lt;&amp;/&gt;印记，并降低目标防御5%，持续8秒</v>
      </c>
      <c r="H503" s="4" t="str">
        <f>_xlfn.IFNA(INDEX(buff!$C:$C,MATCH(描述!B503,buff!$A:$A,0)),"")</f>
        <v>酒晕之普攻时一定概率附加酒状态并降低防御</v>
      </c>
      <c r="I503" s="4" t="str">
        <f>_xlfn.IFNA(INDEX(buff!$C:$C,MATCH(描述!C503,buff!$A:$A,0)),"")</f>
        <v/>
      </c>
      <c r="J503" s="4" t="str">
        <f>_xlfn.IFNA(INDEX(buff!$C:$C,MATCH(描述!D503,buff!$A:$A,0)),"")</f>
        <v/>
      </c>
      <c r="K503" s="4" t="str">
        <f>_xlfn.IFNA(INDEX(buff!$C:$C,MATCH(描述!E503,buff!$A:$A,0)),"")</f>
        <v/>
      </c>
      <c r="L503" s="4" t="str">
        <f>_xlfn.IFNA(INDEX(buff!$C:$C,MATCH(描述!F503,buff!$A:$A,0)),"")</f>
        <v/>
      </c>
      <c r="M503" s="4">
        <f>_xlfn.IFNA(INDEX(buff!$O:$O,MATCH(B503,buff!$A:$A,0)),"")</f>
        <v>16990033</v>
      </c>
      <c r="N503" s="4" t="str">
        <f>_xlfn.IFNA(INDEX(buff!$O:$O,MATCH(C503,buff!$A:$A,0)),"")</f>
        <v/>
      </c>
      <c r="O503" s="4" t="str">
        <f>_xlfn.IFNA(INDEX(buff!$O:$O,MATCH(D503,buff!$A:$A,0)),"")</f>
        <v/>
      </c>
      <c r="P503" s="4" t="str">
        <f>_xlfn.IFNA(INDEX(buff!$O:$O,MATCH(E503,buff!$A:$A,0)),"")</f>
        <v/>
      </c>
      <c r="Q503" s="22"/>
      <c r="R503" s="22"/>
      <c r="S503" s="22"/>
      <c r="T503" s="22"/>
    </row>
    <row r="504" spans="1:20" x14ac:dyDescent="0.15">
      <c r="A504" s="4" t="s">
        <v>603</v>
      </c>
      <c r="B504" s="22">
        <v>13990090</v>
      </c>
      <c r="C504" s="22"/>
      <c r="D504" s="22"/>
      <c r="E504" s="22"/>
      <c r="F504" s="22"/>
      <c r="G504" s="4" t="str">
        <f>"普通攻击时有"&amp;'skill.talent(结算)'!R497/100&amp;"%概率给目标添加&lt;&amp;image:wine&gt;&lt;&amp;/&gt;印记，并降低目标防御"&amp;-'skill.talent(结算)'!R483/100&amp;"%，持续"&amp;buff!$E$109&amp;"秒"</f>
        <v>普通攻击时有14%概率给目标添加&lt;&amp;image:wine&gt;&lt;&amp;/&gt;印记，并降低目标防御5%，持续8秒</v>
      </c>
      <c r="H504" s="4" t="str">
        <f>_xlfn.IFNA(INDEX(buff!$C:$C,MATCH(描述!B504,buff!$A:$A,0)),"")</f>
        <v>酒晕之普攻时一定概率附加酒状态并降低防御</v>
      </c>
      <c r="I504" s="4" t="str">
        <f>_xlfn.IFNA(INDEX(buff!$C:$C,MATCH(描述!C504,buff!$A:$A,0)),"")</f>
        <v/>
      </c>
      <c r="J504" s="4" t="str">
        <f>_xlfn.IFNA(INDEX(buff!$C:$C,MATCH(描述!D504,buff!$A:$A,0)),"")</f>
        <v/>
      </c>
      <c r="K504" s="4" t="str">
        <f>_xlfn.IFNA(INDEX(buff!$C:$C,MATCH(描述!E504,buff!$A:$A,0)),"")</f>
        <v/>
      </c>
      <c r="L504" s="4" t="str">
        <f>_xlfn.IFNA(INDEX(buff!$C:$C,MATCH(描述!F504,buff!$A:$A,0)),"")</f>
        <v/>
      </c>
      <c r="M504" s="4">
        <f>_xlfn.IFNA(INDEX(buff!$O:$O,MATCH(B504,buff!$A:$A,0)),"")</f>
        <v>16990033</v>
      </c>
      <c r="N504" s="4" t="str">
        <f>_xlfn.IFNA(INDEX(buff!$O:$O,MATCH(C504,buff!$A:$A,0)),"")</f>
        <v/>
      </c>
      <c r="O504" s="4" t="str">
        <f>_xlfn.IFNA(INDEX(buff!$O:$O,MATCH(D504,buff!$A:$A,0)),"")</f>
        <v/>
      </c>
      <c r="P504" s="4" t="str">
        <f>_xlfn.IFNA(INDEX(buff!$O:$O,MATCH(E504,buff!$A:$A,0)),"")</f>
        <v/>
      </c>
      <c r="Q504" s="22"/>
      <c r="R504" s="22"/>
      <c r="S504" s="22"/>
      <c r="T504" s="22"/>
    </row>
    <row r="505" spans="1:20" x14ac:dyDescent="0.15">
      <c r="A505" s="4" t="s">
        <v>604</v>
      </c>
      <c r="B505" s="22">
        <v>13990090</v>
      </c>
      <c r="C505" s="22"/>
      <c r="D505" s="22"/>
      <c r="E505" s="22"/>
      <c r="F505" s="22"/>
      <c r="G505" s="4" t="str">
        <f>"普通攻击时有"&amp;'skill.talent(结算)'!R498/100&amp;"%概率给目标添加&lt;&amp;image:wine&gt;&lt;&amp;/&gt;印记，并降低目标防御"&amp;-'skill.talent(结算)'!R484/100&amp;"%，持续"&amp;buff!$E$109&amp;"秒"</f>
        <v>普通攻击时有17%概率给目标添加&lt;&amp;image:wine&gt;&lt;&amp;/&gt;印记，并降低目标防御5%，持续8秒</v>
      </c>
      <c r="H505" s="4" t="str">
        <f>_xlfn.IFNA(INDEX(buff!$C:$C,MATCH(描述!B505,buff!$A:$A,0)),"")</f>
        <v>酒晕之普攻时一定概率附加酒状态并降低防御</v>
      </c>
      <c r="I505" s="4" t="str">
        <f>_xlfn.IFNA(INDEX(buff!$C:$C,MATCH(描述!C505,buff!$A:$A,0)),"")</f>
        <v/>
      </c>
      <c r="J505" s="4" t="str">
        <f>_xlfn.IFNA(INDEX(buff!$C:$C,MATCH(描述!D505,buff!$A:$A,0)),"")</f>
        <v/>
      </c>
      <c r="K505" s="4" t="str">
        <f>_xlfn.IFNA(INDEX(buff!$C:$C,MATCH(描述!E505,buff!$A:$A,0)),"")</f>
        <v/>
      </c>
      <c r="L505" s="4" t="str">
        <f>_xlfn.IFNA(INDEX(buff!$C:$C,MATCH(描述!F505,buff!$A:$A,0)),"")</f>
        <v/>
      </c>
      <c r="M505" s="4">
        <f>_xlfn.IFNA(INDEX(buff!$O:$O,MATCH(B505,buff!$A:$A,0)),"")</f>
        <v>16990033</v>
      </c>
      <c r="N505" s="4" t="str">
        <f>_xlfn.IFNA(INDEX(buff!$O:$O,MATCH(C505,buff!$A:$A,0)),"")</f>
        <v/>
      </c>
      <c r="O505" s="4" t="str">
        <f>_xlfn.IFNA(INDEX(buff!$O:$O,MATCH(D505,buff!$A:$A,0)),"")</f>
        <v/>
      </c>
      <c r="P505" s="4" t="str">
        <f>_xlfn.IFNA(INDEX(buff!$O:$O,MATCH(E505,buff!$A:$A,0)),"")</f>
        <v/>
      </c>
      <c r="Q505" s="22"/>
      <c r="R505" s="22"/>
      <c r="S505" s="22"/>
      <c r="T505" s="22"/>
    </row>
    <row r="506" spans="1:20" x14ac:dyDescent="0.15">
      <c r="A506" s="4" t="s">
        <v>605</v>
      </c>
      <c r="B506" s="22">
        <v>13990090</v>
      </c>
      <c r="C506" s="22"/>
      <c r="D506" s="22"/>
      <c r="E506" s="22"/>
      <c r="F506" s="22"/>
      <c r="G506" s="4" t="str">
        <f>"普通攻击时有"&amp;'skill.talent(结算)'!R499/100&amp;"%概率给目标添加&lt;&amp;image:wine&gt;&lt;&amp;/&gt;印记，并降低目标防御"&amp;-'skill.talent(结算)'!R485/100&amp;"%，持续"&amp;buff!$E$109&amp;"秒"</f>
        <v>普通攻击时有20%概率给目标添加&lt;&amp;image:wine&gt;&lt;&amp;/&gt;印记，并降低目标防御5%，持续8秒</v>
      </c>
      <c r="H506" s="4" t="str">
        <f>_xlfn.IFNA(INDEX(buff!$C:$C,MATCH(描述!B506,buff!$A:$A,0)),"")</f>
        <v>酒晕之普攻时一定概率附加酒状态并降低防御</v>
      </c>
      <c r="I506" s="4" t="str">
        <f>_xlfn.IFNA(INDEX(buff!$C:$C,MATCH(描述!C506,buff!$A:$A,0)),"")</f>
        <v/>
      </c>
      <c r="J506" s="4" t="str">
        <f>_xlfn.IFNA(INDEX(buff!$C:$C,MATCH(描述!D506,buff!$A:$A,0)),"")</f>
        <v/>
      </c>
      <c r="K506" s="4" t="str">
        <f>_xlfn.IFNA(INDEX(buff!$C:$C,MATCH(描述!E506,buff!$A:$A,0)),"")</f>
        <v/>
      </c>
      <c r="L506" s="4" t="str">
        <f>_xlfn.IFNA(INDEX(buff!$C:$C,MATCH(描述!F506,buff!$A:$A,0)),"")</f>
        <v/>
      </c>
      <c r="M506" s="4">
        <f>_xlfn.IFNA(INDEX(buff!$O:$O,MATCH(B506,buff!$A:$A,0)),"")</f>
        <v>16990033</v>
      </c>
      <c r="N506" s="4" t="str">
        <f>_xlfn.IFNA(INDEX(buff!$O:$O,MATCH(C506,buff!$A:$A,0)),"")</f>
        <v/>
      </c>
      <c r="O506" s="4" t="str">
        <f>_xlfn.IFNA(INDEX(buff!$O:$O,MATCH(D506,buff!$A:$A,0)),"")</f>
        <v/>
      </c>
      <c r="P506" s="4" t="str">
        <f>_xlfn.IFNA(INDEX(buff!$O:$O,MATCH(E506,buff!$A:$A,0)),"")</f>
        <v/>
      </c>
      <c r="Q506" s="22"/>
      <c r="R506" s="22"/>
      <c r="S506" s="22"/>
      <c r="T506" s="22"/>
    </row>
    <row r="507" spans="1:20" x14ac:dyDescent="0.15">
      <c r="A507" s="4" t="s">
        <v>606</v>
      </c>
      <c r="B507" s="22">
        <v>13990094</v>
      </c>
      <c r="C507" s="22"/>
      <c r="D507" s="22"/>
      <c r="E507" s="22"/>
      <c r="F507" s="22"/>
      <c r="G507" s="4" t="str">
        <f>"普通攻击时有"&amp;'skill.talent(结算)'!R507/100&amp;"%概率给目标添加&lt;&amp;image:ice&gt;&lt;&amp;/&gt;印记，并使目标攻击速度降低"&amp;'skill.talent(结算)'!R500/-100&amp;"%、移动速度降低"&amp;'skill.talent(结算)'!R731/-100&amp;"%，持续"&amp;buff!$E$113&amp;"秒"</f>
        <v>普通攻击时有2%概率给目标添加&lt;&amp;image:ice&gt;&lt;&amp;/&gt;印记，并使目标攻击速度降低50%、移动速度降低50%，持续8秒</v>
      </c>
      <c r="H507" s="4" t="str">
        <f>_xlfn.IFNA(INDEX(buff!$C:$C,MATCH(描述!B507,buff!$A:$A,0)),"")</f>
        <v>冰风之普攻时一定概率附加冰状态并降低双速</v>
      </c>
      <c r="I507" s="4" t="str">
        <f>_xlfn.IFNA(INDEX(buff!$C:$C,MATCH(描述!C507,buff!$A:$A,0)),"")</f>
        <v/>
      </c>
      <c r="J507" s="4" t="str">
        <f>_xlfn.IFNA(INDEX(buff!$C:$C,MATCH(描述!D507,buff!$A:$A,0)),"")</f>
        <v/>
      </c>
      <c r="K507" s="4" t="str">
        <f>_xlfn.IFNA(INDEX(buff!$C:$C,MATCH(描述!E507,buff!$A:$A,0)),"")</f>
        <v/>
      </c>
      <c r="L507" s="4" t="str">
        <f>_xlfn.IFNA(INDEX(buff!$C:$C,MATCH(描述!F507,buff!$A:$A,0)),"")</f>
        <v/>
      </c>
      <c r="M507" s="4">
        <f>_xlfn.IFNA(INDEX(buff!$O:$O,MATCH(B507,buff!$A:$A,0)),"")</f>
        <v>16990034</v>
      </c>
      <c r="N507" s="4" t="str">
        <f>_xlfn.IFNA(INDEX(buff!$O:$O,MATCH(C507,buff!$A:$A,0)),"")</f>
        <v/>
      </c>
      <c r="O507" s="4" t="str">
        <f>_xlfn.IFNA(INDEX(buff!$O:$O,MATCH(D507,buff!$A:$A,0)),"")</f>
        <v/>
      </c>
      <c r="P507" s="4" t="str">
        <f>_xlfn.IFNA(INDEX(buff!$O:$O,MATCH(E507,buff!$A:$A,0)),"")</f>
        <v/>
      </c>
      <c r="Q507" s="22"/>
      <c r="R507" s="22"/>
      <c r="S507" s="22"/>
      <c r="T507" s="22"/>
    </row>
    <row r="508" spans="1:20" x14ac:dyDescent="0.15">
      <c r="A508" s="4" t="s">
        <v>607</v>
      </c>
      <c r="B508" s="22">
        <v>13990094</v>
      </c>
      <c r="C508" s="22"/>
      <c r="D508" s="22"/>
      <c r="E508" s="22"/>
      <c r="F508" s="22"/>
      <c r="G508" s="4" t="str">
        <f>"普通攻击时有"&amp;'skill.talent(结算)'!R508/100&amp;"%概率给目标添加&lt;&amp;image:ice&gt;&lt;&amp;/&gt;印记，并使目标攻击速度降低"&amp;'skill.talent(结算)'!R501/-100&amp;"%、移动速度降低"&amp;'skill.talent(结算)'!R732/-100&amp;"%，持续"&amp;buff!$E$113&amp;"秒"</f>
        <v>普通攻击时有5%概率给目标添加&lt;&amp;image:ice&gt;&lt;&amp;/&gt;印记，并使目标攻击速度降低50%、移动速度降低50%，持续8秒</v>
      </c>
      <c r="H508" s="4" t="str">
        <f>_xlfn.IFNA(INDEX(buff!$C:$C,MATCH(描述!B508,buff!$A:$A,0)),"")</f>
        <v>冰风之普攻时一定概率附加冰状态并降低双速</v>
      </c>
      <c r="I508" s="4" t="str">
        <f>_xlfn.IFNA(INDEX(buff!$C:$C,MATCH(描述!C508,buff!$A:$A,0)),"")</f>
        <v/>
      </c>
      <c r="J508" s="4" t="str">
        <f>_xlfn.IFNA(INDEX(buff!$C:$C,MATCH(描述!D508,buff!$A:$A,0)),"")</f>
        <v/>
      </c>
      <c r="K508" s="4" t="str">
        <f>_xlfn.IFNA(INDEX(buff!$C:$C,MATCH(描述!E508,buff!$A:$A,0)),"")</f>
        <v/>
      </c>
      <c r="L508" s="4" t="str">
        <f>_xlfn.IFNA(INDEX(buff!$C:$C,MATCH(描述!F508,buff!$A:$A,0)),"")</f>
        <v/>
      </c>
      <c r="M508" s="4">
        <f>_xlfn.IFNA(INDEX(buff!$O:$O,MATCH(B508,buff!$A:$A,0)),"")</f>
        <v>16990034</v>
      </c>
      <c r="N508" s="4" t="str">
        <f>_xlfn.IFNA(INDEX(buff!$O:$O,MATCH(C508,buff!$A:$A,0)),"")</f>
        <v/>
      </c>
      <c r="O508" s="4" t="str">
        <f>_xlfn.IFNA(INDEX(buff!$O:$O,MATCH(D508,buff!$A:$A,0)),"")</f>
        <v/>
      </c>
      <c r="P508" s="4" t="str">
        <f>_xlfn.IFNA(INDEX(buff!$O:$O,MATCH(E508,buff!$A:$A,0)),"")</f>
        <v/>
      </c>
      <c r="Q508" s="22"/>
      <c r="R508" s="22"/>
      <c r="S508" s="22"/>
      <c r="T508" s="22"/>
    </row>
    <row r="509" spans="1:20" x14ac:dyDescent="0.15">
      <c r="A509" s="4" t="s">
        <v>608</v>
      </c>
      <c r="B509" s="22">
        <v>13990094</v>
      </c>
      <c r="C509" s="22"/>
      <c r="D509" s="22"/>
      <c r="E509" s="22"/>
      <c r="F509" s="22"/>
      <c r="G509" s="4" t="str">
        <f>"普通攻击时有"&amp;'skill.talent(结算)'!R509/100&amp;"%概率给目标添加&lt;&amp;image:ice&gt;&lt;&amp;/&gt;印记，并使目标攻击速度降低"&amp;'skill.talent(结算)'!R502/-100&amp;"%、移动速度降低"&amp;'skill.talent(结算)'!R733/-100&amp;"%，持续"&amp;buff!$E$113&amp;"秒"</f>
        <v>普通攻击时有8%概率给目标添加&lt;&amp;image:ice&gt;&lt;&amp;/&gt;印记，并使目标攻击速度降低50%、移动速度降低50%，持续8秒</v>
      </c>
      <c r="H509" s="4" t="str">
        <f>_xlfn.IFNA(INDEX(buff!$C:$C,MATCH(描述!B509,buff!$A:$A,0)),"")</f>
        <v>冰风之普攻时一定概率附加冰状态并降低双速</v>
      </c>
      <c r="I509" s="4" t="str">
        <f>_xlfn.IFNA(INDEX(buff!$C:$C,MATCH(描述!C509,buff!$A:$A,0)),"")</f>
        <v/>
      </c>
      <c r="J509" s="4" t="str">
        <f>_xlfn.IFNA(INDEX(buff!$C:$C,MATCH(描述!D509,buff!$A:$A,0)),"")</f>
        <v/>
      </c>
      <c r="K509" s="4" t="str">
        <f>_xlfn.IFNA(INDEX(buff!$C:$C,MATCH(描述!E509,buff!$A:$A,0)),"")</f>
        <v/>
      </c>
      <c r="L509" s="4" t="str">
        <f>_xlfn.IFNA(INDEX(buff!$C:$C,MATCH(描述!F509,buff!$A:$A,0)),"")</f>
        <v/>
      </c>
      <c r="M509" s="4">
        <f>_xlfn.IFNA(INDEX(buff!$O:$O,MATCH(B509,buff!$A:$A,0)),"")</f>
        <v>16990034</v>
      </c>
      <c r="N509" s="4" t="str">
        <f>_xlfn.IFNA(INDEX(buff!$O:$O,MATCH(C509,buff!$A:$A,0)),"")</f>
        <v/>
      </c>
      <c r="O509" s="4" t="str">
        <f>_xlfn.IFNA(INDEX(buff!$O:$O,MATCH(D509,buff!$A:$A,0)),"")</f>
        <v/>
      </c>
      <c r="P509" s="4" t="str">
        <f>_xlfn.IFNA(INDEX(buff!$O:$O,MATCH(E509,buff!$A:$A,0)),"")</f>
        <v/>
      </c>
      <c r="Q509" s="22"/>
      <c r="R509" s="22"/>
      <c r="S509" s="22"/>
      <c r="T509" s="22"/>
    </row>
    <row r="510" spans="1:20" x14ac:dyDescent="0.15">
      <c r="A510" s="4" t="s">
        <v>609</v>
      </c>
      <c r="B510" s="22">
        <v>13990094</v>
      </c>
      <c r="C510" s="22"/>
      <c r="D510" s="22"/>
      <c r="E510" s="22"/>
      <c r="F510" s="22"/>
      <c r="G510" s="4" t="str">
        <f>"普通攻击时有"&amp;'skill.talent(结算)'!R510/100&amp;"%概率给目标添加&lt;&amp;image:ice&gt;&lt;&amp;/&gt;印记，并使目标攻击速度降低"&amp;'skill.talent(结算)'!R503/-100&amp;"%、移动速度降低"&amp;'skill.talent(结算)'!R734/-100&amp;"%，持续"&amp;buff!$E$113&amp;"秒"</f>
        <v>普通攻击时有11%概率给目标添加&lt;&amp;image:ice&gt;&lt;&amp;/&gt;印记，并使目标攻击速度降低50%、移动速度降低50%，持续8秒</v>
      </c>
      <c r="H510" s="4" t="str">
        <f>_xlfn.IFNA(INDEX(buff!$C:$C,MATCH(描述!B510,buff!$A:$A,0)),"")</f>
        <v>冰风之普攻时一定概率附加冰状态并降低双速</v>
      </c>
      <c r="I510" s="4" t="str">
        <f>_xlfn.IFNA(INDEX(buff!$C:$C,MATCH(描述!C510,buff!$A:$A,0)),"")</f>
        <v/>
      </c>
      <c r="J510" s="4" t="str">
        <f>_xlfn.IFNA(INDEX(buff!$C:$C,MATCH(描述!D510,buff!$A:$A,0)),"")</f>
        <v/>
      </c>
      <c r="K510" s="4" t="str">
        <f>_xlfn.IFNA(INDEX(buff!$C:$C,MATCH(描述!E510,buff!$A:$A,0)),"")</f>
        <v/>
      </c>
      <c r="L510" s="4" t="str">
        <f>_xlfn.IFNA(INDEX(buff!$C:$C,MATCH(描述!F510,buff!$A:$A,0)),"")</f>
        <v/>
      </c>
      <c r="M510" s="4">
        <f>_xlfn.IFNA(INDEX(buff!$O:$O,MATCH(B510,buff!$A:$A,0)),"")</f>
        <v>16990034</v>
      </c>
      <c r="N510" s="4" t="str">
        <f>_xlfn.IFNA(INDEX(buff!$O:$O,MATCH(C510,buff!$A:$A,0)),"")</f>
        <v/>
      </c>
      <c r="O510" s="4" t="str">
        <f>_xlfn.IFNA(INDEX(buff!$O:$O,MATCH(D510,buff!$A:$A,0)),"")</f>
        <v/>
      </c>
      <c r="P510" s="4" t="str">
        <f>_xlfn.IFNA(INDEX(buff!$O:$O,MATCH(E510,buff!$A:$A,0)),"")</f>
        <v/>
      </c>
      <c r="Q510" s="22"/>
      <c r="R510" s="22"/>
      <c r="S510" s="22"/>
      <c r="T510" s="22"/>
    </row>
    <row r="511" spans="1:20" x14ac:dyDescent="0.15">
      <c r="A511" s="4" t="s">
        <v>610</v>
      </c>
      <c r="B511" s="22">
        <v>13990094</v>
      </c>
      <c r="C511" s="22"/>
      <c r="D511" s="22"/>
      <c r="E511" s="22"/>
      <c r="F511" s="22"/>
      <c r="G511" s="4" t="str">
        <f>"普通攻击时有"&amp;'skill.talent(结算)'!R511/100&amp;"%概率给目标添加&lt;&amp;image:ice&gt;&lt;&amp;/&gt;印记，并使目标攻击速度降低"&amp;'skill.talent(结算)'!R504/-100&amp;"%、移动速度降低"&amp;'skill.talent(结算)'!R735/-100&amp;"%，持续"&amp;buff!$E$113&amp;"秒"</f>
        <v>普通攻击时有14%概率给目标添加&lt;&amp;image:ice&gt;&lt;&amp;/&gt;印记，并使目标攻击速度降低50%、移动速度降低50%，持续8秒</v>
      </c>
      <c r="H511" s="4" t="str">
        <f>_xlfn.IFNA(INDEX(buff!$C:$C,MATCH(描述!B511,buff!$A:$A,0)),"")</f>
        <v>冰风之普攻时一定概率附加冰状态并降低双速</v>
      </c>
      <c r="I511" s="4" t="str">
        <f>_xlfn.IFNA(INDEX(buff!$C:$C,MATCH(描述!C511,buff!$A:$A,0)),"")</f>
        <v/>
      </c>
      <c r="J511" s="4" t="str">
        <f>_xlfn.IFNA(INDEX(buff!$C:$C,MATCH(描述!D511,buff!$A:$A,0)),"")</f>
        <v/>
      </c>
      <c r="K511" s="4" t="str">
        <f>_xlfn.IFNA(INDEX(buff!$C:$C,MATCH(描述!E511,buff!$A:$A,0)),"")</f>
        <v/>
      </c>
      <c r="L511" s="4" t="str">
        <f>_xlfn.IFNA(INDEX(buff!$C:$C,MATCH(描述!F511,buff!$A:$A,0)),"")</f>
        <v/>
      </c>
      <c r="M511" s="4">
        <f>_xlfn.IFNA(INDEX(buff!$O:$O,MATCH(B511,buff!$A:$A,0)),"")</f>
        <v>16990034</v>
      </c>
      <c r="N511" s="4" t="str">
        <f>_xlfn.IFNA(INDEX(buff!$O:$O,MATCH(C511,buff!$A:$A,0)),"")</f>
        <v/>
      </c>
      <c r="O511" s="4" t="str">
        <f>_xlfn.IFNA(INDEX(buff!$O:$O,MATCH(D511,buff!$A:$A,0)),"")</f>
        <v/>
      </c>
      <c r="P511" s="4" t="str">
        <f>_xlfn.IFNA(INDEX(buff!$O:$O,MATCH(E511,buff!$A:$A,0)),"")</f>
        <v/>
      </c>
      <c r="Q511" s="22"/>
      <c r="R511" s="22"/>
      <c r="S511" s="22"/>
      <c r="T511" s="22"/>
    </row>
    <row r="512" spans="1:20" x14ac:dyDescent="0.15">
      <c r="A512" s="4" t="s">
        <v>611</v>
      </c>
      <c r="B512" s="22">
        <v>13990094</v>
      </c>
      <c r="C512" s="22"/>
      <c r="D512" s="22"/>
      <c r="E512" s="22"/>
      <c r="F512" s="22"/>
      <c r="G512" s="4" t="str">
        <f>"普通攻击时有"&amp;'skill.talent(结算)'!R512/100&amp;"%概率给目标添加&lt;&amp;image:ice&gt;&lt;&amp;/&gt;印记，并使目标攻击速度降低"&amp;'skill.talent(结算)'!R505/-100&amp;"%、移动速度降低"&amp;'skill.talent(结算)'!R736/-100&amp;"%，持续"&amp;buff!$E$113&amp;"秒"</f>
        <v>普通攻击时有17%概率给目标添加&lt;&amp;image:ice&gt;&lt;&amp;/&gt;印记，并使目标攻击速度降低50%、移动速度降低50%，持续8秒</v>
      </c>
      <c r="H512" s="4" t="str">
        <f>_xlfn.IFNA(INDEX(buff!$C:$C,MATCH(描述!B512,buff!$A:$A,0)),"")</f>
        <v>冰风之普攻时一定概率附加冰状态并降低双速</v>
      </c>
      <c r="I512" s="4" t="str">
        <f>_xlfn.IFNA(INDEX(buff!$C:$C,MATCH(描述!C512,buff!$A:$A,0)),"")</f>
        <v/>
      </c>
      <c r="J512" s="4" t="str">
        <f>_xlfn.IFNA(INDEX(buff!$C:$C,MATCH(描述!D512,buff!$A:$A,0)),"")</f>
        <v/>
      </c>
      <c r="K512" s="4" t="str">
        <f>_xlfn.IFNA(INDEX(buff!$C:$C,MATCH(描述!E512,buff!$A:$A,0)),"")</f>
        <v/>
      </c>
      <c r="L512" s="4" t="str">
        <f>_xlfn.IFNA(INDEX(buff!$C:$C,MATCH(描述!F512,buff!$A:$A,0)),"")</f>
        <v/>
      </c>
      <c r="M512" s="4">
        <f>_xlfn.IFNA(INDEX(buff!$O:$O,MATCH(B512,buff!$A:$A,0)),"")</f>
        <v>16990034</v>
      </c>
      <c r="N512" s="4" t="str">
        <f>_xlfn.IFNA(INDEX(buff!$O:$O,MATCH(C512,buff!$A:$A,0)),"")</f>
        <v/>
      </c>
      <c r="O512" s="4" t="str">
        <f>_xlfn.IFNA(INDEX(buff!$O:$O,MATCH(D512,buff!$A:$A,0)),"")</f>
        <v/>
      </c>
      <c r="P512" s="4" t="str">
        <f>_xlfn.IFNA(INDEX(buff!$O:$O,MATCH(E512,buff!$A:$A,0)),"")</f>
        <v/>
      </c>
      <c r="Q512" s="22"/>
      <c r="R512" s="22"/>
      <c r="S512" s="22"/>
      <c r="T512" s="22"/>
    </row>
    <row r="513" spans="1:20" x14ac:dyDescent="0.15">
      <c r="A513" s="4" t="s">
        <v>612</v>
      </c>
      <c r="B513" s="22">
        <v>13990094</v>
      </c>
      <c r="C513" s="22"/>
      <c r="D513" s="22"/>
      <c r="E513" s="22"/>
      <c r="F513" s="22"/>
      <c r="G513" s="4" t="str">
        <f>"普通攻击时有"&amp;'skill.talent(结算)'!R513/100&amp;"%概率给目标添加&lt;&amp;image:ice&gt;&lt;&amp;/&gt;印记，并使目标攻击速度降低"&amp;'skill.talent(结算)'!R506/-100&amp;"%、移动速度降低"&amp;'skill.talent(结算)'!R737/-100&amp;"%，持续"&amp;buff!$E$113&amp;"秒"</f>
        <v>普通攻击时有20%概率给目标添加&lt;&amp;image:ice&gt;&lt;&amp;/&gt;印记，并使目标攻击速度降低50%、移动速度降低50%，持续8秒</v>
      </c>
      <c r="H513" s="4" t="str">
        <f>_xlfn.IFNA(INDEX(buff!$C:$C,MATCH(描述!B513,buff!$A:$A,0)),"")</f>
        <v>冰风之普攻时一定概率附加冰状态并降低双速</v>
      </c>
      <c r="I513" s="4" t="str">
        <f>_xlfn.IFNA(INDEX(buff!$C:$C,MATCH(描述!C513,buff!$A:$A,0)),"")</f>
        <v/>
      </c>
      <c r="J513" s="4" t="str">
        <f>_xlfn.IFNA(INDEX(buff!$C:$C,MATCH(描述!D513,buff!$A:$A,0)),"")</f>
        <v/>
      </c>
      <c r="K513" s="4" t="str">
        <f>_xlfn.IFNA(INDEX(buff!$C:$C,MATCH(描述!E513,buff!$A:$A,0)),"")</f>
        <v/>
      </c>
      <c r="L513" s="4" t="str">
        <f>_xlfn.IFNA(INDEX(buff!$C:$C,MATCH(描述!F513,buff!$A:$A,0)),"")</f>
        <v/>
      </c>
      <c r="M513" s="4">
        <f>_xlfn.IFNA(INDEX(buff!$O:$O,MATCH(B513,buff!$A:$A,0)),"")</f>
        <v>16990034</v>
      </c>
      <c r="N513" s="4" t="str">
        <f>_xlfn.IFNA(INDEX(buff!$O:$O,MATCH(C513,buff!$A:$A,0)),"")</f>
        <v/>
      </c>
      <c r="O513" s="4" t="str">
        <f>_xlfn.IFNA(INDEX(buff!$O:$O,MATCH(D513,buff!$A:$A,0)),"")</f>
        <v/>
      </c>
      <c r="P513" s="4" t="str">
        <f>_xlfn.IFNA(INDEX(buff!$O:$O,MATCH(E513,buff!$A:$A,0)),"")</f>
        <v/>
      </c>
      <c r="Q513" s="22"/>
      <c r="R513" s="22"/>
      <c r="S513" s="22"/>
      <c r="T513" s="22"/>
    </row>
    <row r="514" spans="1:20" x14ac:dyDescent="0.15">
      <c r="A514" s="4" t="s">
        <v>613</v>
      </c>
      <c r="B514" s="22">
        <v>13990097</v>
      </c>
      <c r="C514" s="22"/>
      <c r="D514" s="22"/>
      <c r="E514" s="22"/>
      <c r="F514" s="22"/>
      <c r="G514" s="4" t="str">
        <f>"普通攻击时，有"&amp;'skill.talent(结算)'!R738/100&amp;"%概率吸取该次伤害"&amp;'skill.talent(结算)'!R514/100&amp;"%的生命值"</f>
        <v>普通攻击时，有2%概率吸取该次伤害2%的生命值</v>
      </c>
      <c r="H514" s="4" t="str">
        <f>_xlfn.IFNA(INDEX(buff!$C:$C,MATCH(描述!B514,buff!$A:$A,0)),"")</f>
        <v>吸血之普攻时吸血</v>
      </c>
      <c r="I514" s="4" t="str">
        <f>_xlfn.IFNA(INDEX(buff!$C:$C,MATCH(描述!C514,buff!$A:$A,0)),"")</f>
        <v/>
      </c>
      <c r="J514" s="4" t="str">
        <f>_xlfn.IFNA(INDEX(buff!$C:$C,MATCH(描述!D514,buff!$A:$A,0)),"")</f>
        <v/>
      </c>
      <c r="K514" s="4" t="str">
        <f>_xlfn.IFNA(INDEX(buff!$C:$C,MATCH(描述!E514,buff!$A:$A,0)),"")</f>
        <v/>
      </c>
      <c r="L514" s="4" t="str">
        <f>_xlfn.IFNA(INDEX(buff!$C:$C,MATCH(描述!F514,buff!$A:$A,0)),"")</f>
        <v/>
      </c>
      <c r="M514" s="4">
        <f>_xlfn.IFNA(INDEX(buff!$O:$O,MATCH(B514,buff!$A:$A,0)),"")</f>
        <v>16990035</v>
      </c>
      <c r="N514" s="4" t="str">
        <f>_xlfn.IFNA(INDEX(buff!$O:$O,MATCH(C514,buff!$A:$A,0)),"")</f>
        <v/>
      </c>
      <c r="O514" s="4" t="str">
        <f>_xlfn.IFNA(INDEX(buff!$O:$O,MATCH(D514,buff!$A:$A,0)),"")</f>
        <v/>
      </c>
      <c r="P514" s="4" t="str">
        <f>_xlfn.IFNA(INDEX(buff!$O:$O,MATCH(E514,buff!$A:$A,0)),"")</f>
        <v/>
      </c>
      <c r="Q514" s="22"/>
      <c r="R514" s="22"/>
      <c r="S514" s="22"/>
      <c r="T514" s="22"/>
    </row>
    <row r="515" spans="1:20" x14ac:dyDescent="0.15">
      <c r="A515" s="4" t="s">
        <v>614</v>
      </c>
      <c r="B515" s="22">
        <v>13990097</v>
      </c>
      <c r="C515" s="22"/>
      <c r="D515" s="22"/>
      <c r="E515" s="22"/>
      <c r="F515" s="22"/>
      <c r="G515" s="4" t="str">
        <f>"普通攻击时，有"&amp;'skill.talent(结算)'!R739/100&amp;"%概率吸取该次伤害"&amp;'skill.talent(结算)'!R515/100&amp;"%的生命值"</f>
        <v>普通攻击时，有5%概率吸取该次伤害4%的生命值</v>
      </c>
      <c r="H515" s="4" t="str">
        <f>_xlfn.IFNA(INDEX(buff!$C:$C,MATCH(描述!B515,buff!$A:$A,0)),"")</f>
        <v>吸血之普攻时吸血</v>
      </c>
      <c r="I515" s="4" t="str">
        <f>_xlfn.IFNA(INDEX(buff!$C:$C,MATCH(描述!C515,buff!$A:$A,0)),"")</f>
        <v/>
      </c>
      <c r="J515" s="4" t="str">
        <f>_xlfn.IFNA(INDEX(buff!$C:$C,MATCH(描述!D515,buff!$A:$A,0)),"")</f>
        <v/>
      </c>
      <c r="K515" s="4" t="str">
        <f>_xlfn.IFNA(INDEX(buff!$C:$C,MATCH(描述!E515,buff!$A:$A,0)),"")</f>
        <v/>
      </c>
      <c r="L515" s="4" t="str">
        <f>_xlfn.IFNA(INDEX(buff!$C:$C,MATCH(描述!F515,buff!$A:$A,0)),"")</f>
        <v/>
      </c>
      <c r="M515" s="4">
        <f>_xlfn.IFNA(INDEX(buff!$O:$O,MATCH(B515,buff!$A:$A,0)),"")</f>
        <v>16990035</v>
      </c>
      <c r="N515" s="4" t="str">
        <f>_xlfn.IFNA(INDEX(buff!$O:$O,MATCH(C515,buff!$A:$A,0)),"")</f>
        <v/>
      </c>
      <c r="O515" s="4" t="str">
        <f>_xlfn.IFNA(INDEX(buff!$O:$O,MATCH(D515,buff!$A:$A,0)),"")</f>
        <v/>
      </c>
      <c r="P515" s="4" t="str">
        <f>_xlfn.IFNA(INDEX(buff!$O:$O,MATCH(E515,buff!$A:$A,0)),"")</f>
        <v/>
      </c>
      <c r="Q515" s="22"/>
      <c r="R515" s="22"/>
      <c r="S515" s="22"/>
      <c r="T515" s="22"/>
    </row>
    <row r="516" spans="1:20" x14ac:dyDescent="0.15">
      <c r="A516" s="4" t="s">
        <v>615</v>
      </c>
      <c r="B516" s="22">
        <v>13990097</v>
      </c>
      <c r="C516" s="22"/>
      <c r="D516" s="22"/>
      <c r="E516" s="22"/>
      <c r="F516" s="22"/>
      <c r="G516" s="4" t="str">
        <f>"普通攻击时，有"&amp;'skill.talent(结算)'!R740/100&amp;"%概率吸取该次伤害"&amp;'skill.talent(结算)'!R516/100&amp;"%的生命值"</f>
        <v>普通攻击时，有8%概率吸取该次伤害6%的生命值</v>
      </c>
      <c r="H516" s="4" t="str">
        <f>_xlfn.IFNA(INDEX(buff!$C:$C,MATCH(描述!B516,buff!$A:$A,0)),"")</f>
        <v>吸血之普攻时吸血</v>
      </c>
      <c r="I516" s="4" t="str">
        <f>_xlfn.IFNA(INDEX(buff!$C:$C,MATCH(描述!C516,buff!$A:$A,0)),"")</f>
        <v/>
      </c>
      <c r="J516" s="4" t="str">
        <f>_xlfn.IFNA(INDEX(buff!$C:$C,MATCH(描述!D516,buff!$A:$A,0)),"")</f>
        <v/>
      </c>
      <c r="K516" s="4" t="str">
        <f>_xlfn.IFNA(INDEX(buff!$C:$C,MATCH(描述!E516,buff!$A:$A,0)),"")</f>
        <v/>
      </c>
      <c r="L516" s="4" t="str">
        <f>_xlfn.IFNA(INDEX(buff!$C:$C,MATCH(描述!F516,buff!$A:$A,0)),"")</f>
        <v/>
      </c>
      <c r="M516" s="4">
        <f>_xlfn.IFNA(INDEX(buff!$O:$O,MATCH(B516,buff!$A:$A,0)),"")</f>
        <v>16990035</v>
      </c>
      <c r="N516" s="4" t="str">
        <f>_xlfn.IFNA(INDEX(buff!$O:$O,MATCH(C516,buff!$A:$A,0)),"")</f>
        <v/>
      </c>
      <c r="O516" s="4" t="str">
        <f>_xlfn.IFNA(INDEX(buff!$O:$O,MATCH(D516,buff!$A:$A,0)),"")</f>
        <v/>
      </c>
      <c r="P516" s="4" t="str">
        <f>_xlfn.IFNA(INDEX(buff!$O:$O,MATCH(E516,buff!$A:$A,0)),"")</f>
        <v/>
      </c>
      <c r="Q516" s="22"/>
      <c r="R516" s="22"/>
      <c r="S516" s="22"/>
      <c r="T516" s="22"/>
    </row>
    <row r="517" spans="1:20" x14ac:dyDescent="0.15">
      <c r="A517" s="4" t="s">
        <v>616</v>
      </c>
      <c r="B517" s="22">
        <v>13990097</v>
      </c>
      <c r="C517" s="22"/>
      <c r="D517" s="22"/>
      <c r="E517" s="22"/>
      <c r="F517" s="22"/>
      <c r="G517" s="4" t="str">
        <f>"普通攻击时，有"&amp;'skill.talent(结算)'!R741/100&amp;"%概率吸取该次伤害"&amp;'skill.talent(结算)'!R517/100&amp;"%的生命值"</f>
        <v>普通攻击时，有11%概率吸取该次伤害8%的生命值</v>
      </c>
      <c r="H517" s="4" t="str">
        <f>_xlfn.IFNA(INDEX(buff!$C:$C,MATCH(描述!B517,buff!$A:$A,0)),"")</f>
        <v>吸血之普攻时吸血</v>
      </c>
      <c r="I517" s="4" t="str">
        <f>_xlfn.IFNA(INDEX(buff!$C:$C,MATCH(描述!C517,buff!$A:$A,0)),"")</f>
        <v/>
      </c>
      <c r="J517" s="4" t="str">
        <f>_xlfn.IFNA(INDEX(buff!$C:$C,MATCH(描述!D517,buff!$A:$A,0)),"")</f>
        <v/>
      </c>
      <c r="K517" s="4" t="str">
        <f>_xlfn.IFNA(INDEX(buff!$C:$C,MATCH(描述!E517,buff!$A:$A,0)),"")</f>
        <v/>
      </c>
      <c r="L517" s="4" t="str">
        <f>_xlfn.IFNA(INDEX(buff!$C:$C,MATCH(描述!F517,buff!$A:$A,0)),"")</f>
        <v/>
      </c>
      <c r="M517" s="4">
        <f>_xlfn.IFNA(INDEX(buff!$O:$O,MATCH(B517,buff!$A:$A,0)),"")</f>
        <v>16990035</v>
      </c>
      <c r="N517" s="4" t="str">
        <f>_xlfn.IFNA(INDEX(buff!$O:$O,MATCH(C517,buff!$A:$A,0)),"")</f>
        <v/>
      </c>
      <c r="O517" s="4" t="str">
        <f>_xlfn.IFNA(INDEX(buff!$O:$O,MATCH(D517,buff!$A:$A,0)),"")</f>
        <v/>
      </c>
      <c r="P517" s="4" t="str">
        <f>_xlfn.IFNA(INDEX(buff!$O:$O,MATCH(E517,buff!$A:$A,0)),"")</f>
        <v/>
      </c>
      <c r="Q517" s="22"/>
      <c r="R517" s="22"/>
      <c r="S517" s="22"/>
      <c r="T517" s="22"/>
    </row>
    <row r="518" spans="1:20" x14ac:dyDescent="0.15">
      <c r="A518" s="4" t="s">
        <v>617</v>
      </c>
      <c r="B518" s="22">
        <v>13990097</v>
      </c>
      <c r="C518" s="22"/>
      <c r="D518" s="22"/>
      <c r="E518" s="22"/>
      <c r="F518" s="22"/>
      <c r="G518" s="4" t="str">
        <f>"普通攻击时，有"&amp;'skill.talent(结算)'!R742/100&amp;"%概率吸取该次伤害"&amp;'skill.talent(结算)'!R518/100&amp;"%的生命值"</f>
        <v>普通攻击时，有14%概率吸取该次伤害10%的生命值</v>
      </c>
      <c r="H518" s="4" t="str">
        <f>_xlfn.IFNA(INDEX(buff!$C:$C,MATCH(描述!B518,buff!$A:$A,0)),"")</f>
        <v>吸血之普攻时吸血</v>
      </c>
      <c r="I518" s="4" t="str">
        <f>_xlfn.IFNA(INDEX(buff!$C:$C,MATCH(描述!C518,buff!$A:$A,0)),"")</f>
        <v/>
      </c>
      <c r="J518" s="4" t="str">
        <f>_xlfn.IFNA(INDEX(buff!$C:$C,MATCH(描述!D518,buff!$A:$A,0)),"")</f>
        <v/>
      </c>
      <c r="K518" s="4" t="str">
        <f>_xlfn.IFNA(INDEX(buff!$C:$C,MATCH(描述!E518,buff!$A:$A,0)),"")</f>
        <v/>
      </c>
      <c r="L518" s="4" t="str">
        <f>_xlfn.IFNA(INDEX(buff!$C:$C,MATCH(描述!F518,buff!$A:$A,0)),"")</f>
        <v/>
      </c>
      <c r="M518" s="4">
        <f>_xlfn.IFNA(INDEX(buff!$O:$O,MATCH(B518,buff!$A:$A,0)),"")</f>
        <v>16990035</v>
      </c>
      <c r="N518" s="4" t="str">
        <f>_xlfn.IFNA(INDEX(buff!$O:$O,MATCH(C518,buff!$A:$A,0)),"")</f>
        <v/>
      </c>
      <c r="O518" s="4" t="str">
        <f>_xlfn.IFNA(INDEX(buff!$O:$O,MATCH(D518,buff!$A:$A,0)),"")</f>
        <v/>
      </c>
      <c r="P518" s="4" t="str">
        <f>_xlfn.IFNA(INDEX(buff!$O:$O,MATCH(E518,buff!$A:$A,0)),"")</f>
        <v/>
      </c>
      <c r="Q518" s="22"/>
      <c r="R518" s="22"/>
      <c r="S518" s="22"/>
      <c r="T518" s="22"/>
    </row>
    <row r="519" spans="1:20" x14ac:dyDescent="0.15">
      <c r="A519" s="4" t="s">
        <v>618</v>
      </c>
      <c r="B519" s="22">
        <v>13990097</v>
      </c>
      <c r="C519" s="22"/>
      <c r="D519" s="22"/>
      <c r="E519" s="22"/>
      <c r="F519" s="22"/>
      <c r="G519" s="4" t="str">
        <f>"普通攻击时，有"&amp;'skill.talent(结算)'!R743/100&amp;"%概率吸取该次伤害"&amp;'skill.talent(结算)'!R519/100&amp;"%的生命值"</f>
        <v>普通攻击时，有17%概率吸取该次伤害15%的生命值</v>
      </c>
      <c r="H519" s="4" t="str">
        <f>_xlfn.IFNA(INDEX(buff!$C:$C,MATCH(描述!B519,buff!$A:$A,0)),"")</f>
        <v>吸血之普攻时吸血</v>
      </c>
      <c r="I519" s="4" t="str">
        <f>_xlfn.IFNA(INDEX(buff!$C:$C,MATCH(描述!C519,buff!$A:$A,0)),"")</f>
        <v/>
      </c>
      <c r="J519" s="4" t="str">
        <f>_xlfn.IFNA(INDEX(buff!$C:$C,MATCH(描述!D519,buff!$A:$A,0)),"")</f>
        <v/>
      </c>
      <c r="K519" s="4" t="str">
        <f>_xlfn.IFNA(INDEX(buff!$C:$C,MATCH(描述!E519,buff!$A:$A,0)),"")</f>
        <v/>
      </c>
      <c r="L519" s="4" t="str">
        <f>_xlfn.IFNA(INDEX(buff!$C:$C,MATCH(描述!F519,buff!$A:$A,0)),"")</f>
        <v/>
      </c>
      <c r="M519" s="4">
        <f>_xlfn.IFNA(INDEX(buff!$O:$O,MATCH(B519,buff!$A:$A,0)),"")</f>
        <v>16990035</v>
      </c>
      <c r="N519" s="4" t="str">
        <f>_xlfn.IFNA(INDEX(buff!$O:$O,MATCH(C519,buff!$A:$A,0)),"")</f>
        <v/>
      </c>
      <c r="O519" s="4" t="str">
        <f>_xlfn.IFNA(INDEX(buff!$O:$O,MATCH(D519,buff!$A:$A,0)),"")</f>
        <v/>
      </c>
      <c r="P519" s="4" t="str">
        <f>_xlfn.IFNA(INDEX(buff!$O:$O,MATCH(E519,buff!$A:$A,0)),"")</f>
        <v/>
      </c>
      <c r="Q519" s="22"/>
      <c r="R519" s="22"/>
      <c r="S519" s="22"/>
      <c r="T519" s="22"/>
    </row>
    <row r="520" spans="1:20" x14ac:dyDescent="0.15">
      <c r="A520" s="4" t="s">
        <v>619</v>
      </c>
      <c r="B520" s="22">
        <v>13990097</v>
      </c>
      <c r="C520" s="22"/>
      <c r="D520" s="22"/>
      <c r="E520" s="22"/>
      <c r="F520" s="22"/>
      <c r="G520" s="4" t="str">
        <f>"普通攻击时，有"&amp;'skill.talent(结算)'!R744/100&amp;"%概率吸取该次伤害"&amp;'skill.talent(结算)'!R520/100&amp;"%的生命值"</f>
        <v>普通攻击时，有20%概率吸取该次伤害20%的生命值</v>
      </c>
      <c r="H520" s="4" t="str">
        <f>_xlfn.IFNA(INDEX(buff!$C:$C,MATCH(描述!B520,buff!$A:$A,0)),"")</f>
        <v>吸血之普攻时吸血</v>
      </c>
      <c r="I520" s="4" t="str">
        <f>_xlfn.IFNA(INDEX(buff!$C:$C,MATCH(描述!C520,buff!$A:$A,0)),"")</f>
        <v/>
      </c>
      <c r="J520" s="4" t="str">
        <f>_xlfn.IFNA(INDEX(buff!$C:$C,MATCH(描述!D520,buff!$A:$A,0)),"")</f>
        <v/>
      </c>
      <c r="K520" s="4" t="str">
        <f>_xlfn.IFNA(INDEX(buff!$C:$C,MATCH(描述!E520,buff!$A:$A,0)),"")</f>
        <v/>
      </c>
      <c r="L520" s="4" t="str">
        <f>_xlfn.IFNA(INDEX(buff!$C:$C,MATCH(描述!F520,buff!$A:$A,0)),"")</f>
        <v/>
      </c>
      <c r="M520" s="4">
        <f>_xlfn.IFNA(INDEX(buff!$O:$O,MATCH(B520,buff!$A:$A,0)),"")</f>
        <v>16990035</v>
      </c>
      <c r="N520" s="4" t="str">
        <f>_xlfn.IFNA(INDEX(buff!$O:$O,MATCH(C520,buff!$A:$A,0)),"")</f>
        <v/>
      </c>
      <c r="O520" s="4" t="str">
        <f>_xlfn.IFNA(INDEX(buff!$O:$O,MATCH(D520,buff!$A:$A,0)),"")</f>
        <v/>
      </c>
      <c r="P520" s="4" t="str">
        <f>_xlfn.IFNA(INDEX(buff!$O:$O,MATCH(E520,buff!$A:$A,0)),"")</f>
        <v/>
      </c>
      <c r="Q520" s="22"/>
      <c r="R520" s="22"/>
      <c r="S520" s="22"/>
      <c r="T520" s="22"/>
    </row>
    <row r="521" spans="1:20" x14ac:dyDescent="0.15">
      <c r="A521" s="38" t="s">
        <v>620</v>
      </c>
      <c r="B521" s="22">
        <v>13990098</v>
      </c>
      <c r="C521" s="22">
        <v>13990099</v>
      </c>
      <c r="D521" s="22">
        <v>13990100</v>
      </c>
      <c r="E521" s="12">
        <v>13990137</v>
      </c>
      <c r="F521" s="22"/>
      <c r="G521" s="4" t="str">
        <f>"免疫&lt;&amp;image:wine&gt;&lt;&amp;/&gt;印记，造成的伤害提高"&amp;'skill.talent(结算)'!R521/100&amp;"%，命中等级+"&amp;'skill.talent(结算)'!R528&amp;"，击破等级+"&amp;'skill.talent(结算)'!R745</f>
        <v>免疫&lt;&amp;image:wine&gt;&lt;&amp;/&gt;印记，造成的伤害提高8%，命中等级+200，击破等级+200</v>
      </c>
      <c r="H521" s="4" t="str">
        <f>_xlfn.IFNA(INDEX(buff!$C:$C,MATCH(描述!B521,buff!$A:$A,0)),"")</f>
        <v>严谨之免疫酒</v>
      </c>
      <c r="I521" s="4" t="str">
        <f>_xlfn.IFNA(INDEX(buff!$C:$C,MATCH(描述!C521,buff!$A:$A,0)),"")</f>
        <v>严谨之提升伤害率</v>
      </c>
      <c r="J521" s="4" t="str">
        <f>_xlfn.IFNA(INDEX(buff!$C:$C,MATCH(描述!D521,buff!$A:$A,0)),"")</f>
        <v>严谨之提升命中等级</v>
      </c>
      <c r="K521" s="4" t="str">
        <f>_xlfn.IFNA(INDEX(buff!$C:$C,MATCH(描述!E521,buff!$A:$A,0)),"")</f>
        <v>严谨之提升击破等级</v>
      </c>
      <c r="L521" s="4" t="str">
        <f>_xlfn.IFNA(INDEX(buff!$C:$C,MATCH(描述!F521,buff!$A:$A,0)),"")</f>
        <v/>
      </c>
      <c r="M521" s="4" t="str">
        <f>_xlfn.IFNA(INDEX(buff!$O:$O,MATCH(B521,buff!$A:$A,0)),"")</f>
        <v>anti_wine</v>
      </c>
      <c r="N521" s="4">
        <f>_xlfn.IFNA(INDEX(buff!$O:$O,MATCH(C521,buff!$A:$A,0)),"")</f>
        <v>15990076</v>
      </c>
      <c r="O521" s="4">
        <f>_xlfn.IFNA(INDEX(buff!$O:$O,MATCH(D521,buff!$A:$A,0)),"")</f>
        <v>15990077</v>
      </c>
      <c r="P521" s="4">
        <f>_xlfn.IFNA(INDEX(buff!$O:$O,MATCH(E521,buff!$A:$A,0)),"")</f>
        <v>15990114</v>
      </c>
      <c r="Q521" s="22"/>
      <c r="R521" s="22"/>
      <c r="S521" s="22"/>
      <c r="T521" s="22"/>
    </row>
    <row r="522" spans="1:20" x14ac:dyDescent="0.15">
      <c r="A522" s="38" t="s">
        <v>621</v>
      </c>
      <c r="B522" s="22">
        <v>13990098</v>
      </c>
      <c r="C522" s="22">
        <v>13990099</v>
      </c>
      <c r="D522" s="22">
        <v>13990100</v>
      </c>
      <c r="E522" s="12">
        <v>13990137</v>
      </c>
      <c r="F522" s="22"/>
      <c r="G522" s="4" t="str">
        <f>"免疫&lt;&amp;image:wine&gt;&lt;&amp;/&gt;印记，造成的伤害提高"&amp;'skill.talent(结算)'!R522/100&amp;"%，命中等级+"&amp;'skill.talent(结算)'!R529&amp;"，击破等级+"&amp;'skill.talent(结算)'!R746</f>
        <v>免疫&lt;&amp;image:wine&gt;&lt;&amp;/&gt;印记，造成的伤害提高10%，命中等级+250，击破等级+250</v>
      </c>
      <c r="H522" s="4" t="str">
        <f>_xlfn.IFNA(INDEX(buff!$C:$C,MATCH(描述!B522,buff!$A:$A,0)),"")</f>
        <v>严谨之免疫酒</v>
      </c>
      <c r="I522" s="4" t="str">
        <f>_xlfn.IFNA(INDEX(buff!$C:$C,MATCH(描述!C522,buff!$A:$A,0)),"")</f>
        <v>严谨之提升伤害率</v>
      </c>
      <c r="J522" s="4" t="str">
        <f>_xlfn.IFNA(INDEX(buff!$C:$C,MATCH(描述!D522,buff!$A:$A,0)),"")</f>
        <v>严谨之提升命中等级</v>
      </c>
      <c r="K522" s="4" t="str">
        <f>_xlfn.IFNA(INDEX(buff!$C:$C,MATCH(描述!E522,buff!$A:$A,0)),"")</f>
        <v>严谨之提升击破等级</v>
      </c>
      <c r="L522" s="4" t="str">
        <f>_xlfn.IFNA(INDEX(buff!$C:$C,MATCH(描述!F522,buff!$A:$A,0)),"")</f>
        <v/>
      </c>
      <c r="M522" s="4" t="str">
        <f>_xlfn.IFNA(INDEX(buff!$O:$O,MATCH(B522,buff!$A:$A,0)),"")</f>
        <v>anti_wine</v>
      </c>
      <c r="N522" s="4">
        <f>_xlfn.IFNA(INDEX(buff!$O:$O,MATCH(C522,buff!$A:$A,0)),"")</f>
        <v>15990076</v>
      </c>
      <c r="O522" s="4">
        <f>_xlfn.IFNA(INDEX(buff!$O:$O,MATCH(D522,buff!$A:$A,0)),"")</f>
        <v>15990077</v>
      </c>
      <c r="P522" s="4">
        <f>_xlfn.IFNA(INDEX(buff!$O:$O,MATCH(E522,buff!$A:$A,0)),"")</f>
        <v>15990114</v>
      </c>
      <c r="Q522" s="22"/>
      <c r="R522" s="22"/>
      <c r="S522" s="22"/>
      <c r="T522" s="22"/>
    </row>
    <row r="523" spans="1:20" x14ac:dyDescent="0.15">
      <c r="A523" s="38" t="s">
        <v>622</v>
      </c>
      <c r="B523" s="22">
        <v>13990098</v>
      </c>
      <c r="C523" s="22">
        <v>13990099</v>
      </c>
      <c r="D523" s="22">
        <v>13990100</v>
      </c>
      <c r="E523" s="12">
        <v>13990137</v>
      </c>
      <c r="F523" s="22"/>
      <c r="G523" s="4" t="str">
        <f>"免疫&lt;&amp;image:wine&gt;&lt;&amp;/&gt;印记，造成的伤害提高"&amp;'skill.talent(结算)'!R523/100&amp;"%，命中等级+"&amp;'skill.talent(结算)'!R530&amp;"，击破等级+"&amp;'skill.talent(结算)'!R747</f>
        <v>免疫&lt;&amp;image:wine&gt;&lt;&amp;/&gt;印记，造成的伤害提高12%，命中等级+300，击破等级+300</v>
      </c>
      <c r="H523" s="4" t="str">
        <f>_xlfn.IFNA(INDEX(buff!$C:$C,MATCH(描述!B523,buff!$A:$A,0)),"")</f>
        <v>严谨之免疫酒</v>
      </c>
      <c r="I523" s="4" t="str">
        <f>_xlfn.IFNA(INDEX(buff!$C:$C,MATCH(描述!C523,buff!$A:$A,0)),"")</f>
        <v>严谨之提升伤害率</v>
      </c>
      <c r="J523" s="4" t="str">
        <f>_xlfn.IFNA(INDEX(buff!$C:$C,MATCH(描述!D523,buff!$A:$A,0)),"")</f>
        <v>严谨之提升命中等级</v>
      </c>
      <c r="K523" s="4" t="str">
        <f>_xlfn.IFNA(INDEX(buff!$C:$C,MATCH(描述!E523,buff!$A:$A,0)),"")</f>
        <v>严谨之提升击破等级</v>
      </c>
      <c r="L523" s="4" t="str">
        <f>_xlfn.IFNA(INDEX(buff!$C:$C,MATCH(描述!F523,buff!$A:$A,0)),"")</f>
        <v/>
      </c>
      <c r="M523" s="4" t="str">
        <f>_xlfn.IFNA(INDEX(buff!$O:$O,MATCH(B523,buff!$A:$A,0)),"")</f>
        <v>anti_wine</v>
      </c>
      <c r="N523" s="4">
        <f>_xlfn.IFNA(INDEX(buff!$O:$O,MATCH(C523,buff!$A:$A,0)),"")</f>
        <v>15990076</v>
      </c>
      <c r="O523" s="4">
        <f>_xlfn.IFNA(INDEX(buff!$O:$O,MATCH(D523,buff!$A:$A,0)),"")</f>
        <v>15990077</v>
      </c>
      <c r="P523" s="4">
        <f>_xlfn.IFNA(INDEX(buff!$O:$O,MATCH(E523,buff!$A:$A,0)),"")</f>
        <v>15990114</v>
      </c>
      <c r="Q523" s="22"/>
      <c r="R523" s="22"/>
      <c r="S523" s="22"/>
      <c r="T523" s="22"/>
    </row>
    <row r="524" spans="1:20" x14ac:dyDescent="0.15">
      <c r="A524" s="38" t="s">
        <v>623</v>
      </c>
      <c r="B524" s="22">
        <v>13990098</v>
      </c>
      <c r="C524" s="22">
        <v>13990099</v>
      </c>
      <c r="D524" s="22">
        <v>13990100</v>
      </c>
      <c r="E524" s="12">
        <v>13990137</v>
      </c>
      <c r="F524" s="22"/>
      <c r="G524" s="4" t="str">
        <f>"免疫&lt;&amp;image:wine&gt;&lt;&amp;/&gt;印记，造成的伤害提高"&amp;'skill.talent(结算)'!R524/100&amp;"%，命中等级+"&amp;'skill.talent(结算)'!R531&amp;"，击破等级+"&amp;'skill.talent(结算)'!R748</f>
        <v>免疫&lt;&amp;image:wine&gt;&lt;&amp;/&gt;印记，造成的伤害提高14%，命中等级+350，击破等级+350</v>
      </c>
      <c r="H524" s="4" t="str">
        <f>_xlfn.IFNA(INDEX(buff!$C:$C,MATCH(描述!B524,buff!$A:$A,0)),"")</f>
        <v>严谨之免疫酒</v>
      </c>
      <c r="I524" s="4" t="str">
        <f>_xlfn.IFNA(INDEX(buff!$C:$C,MATCH(描述!C524,buff!$A:$A,0)),"")</f>
        <v>严谨之提升伤害率</v>
      </c>
      <c r="J524" s="4" t="str">
        <f>_xlfn.IFNA(INDEX(buff!$C:$C,MATCH(描述!D524,buff!$A:$A,0)),"")</f>
        <v>严谨之提升命中等级</v>
      </c>
      <c r="K524" s="4" t="str">
        <f>_xlfn.IFNA(INDEX(buff!$C:$C,MATCH(描述!E524,buff!$A:$A,0)),"")</f>
        <v>严谨之提升击破等级</v>
      </c>
      <c r="L524" s="4" t="str">
        <f>_xlfn.IFNA(INDEX(buff!$C:$C,MATCH(描述!F524,buff!$A:$A,0)),"")</f>
        <v/>
      </c>
      <c r="M524" s="4" t="str">
        <f>_xlfn.IFNA(INDEX(buff!$O:$O,MATCH(B524,buff!$A:$A,0)),"")</f>
        <v>anti_wine</v>
      </c>
      <c r="N524" s="4">
        <f>_xlfn.IFNA(INDEX(buff!$O:$O,MATCH(C524,buff!$A:$A,0)),"")</f>
        <v>15990076</v>
      </c>
      <c r="O524" s="4">
        <f>_xlfn.IFNA(INDEX(buff!$O:$O,MATCH(D524,buff!$A:$A,0)),"")</f>
        <v>15990077</v>
      </c>
      <c r="P524" s="4">
        <f>_xlfn.IFNA(INDEX(buff!$O:$O,MATCH(E524,buff!$A:$A,0)),"")</f>
        <v>15990114</v>
      </c>
      <c r="Q524" s="22"/>
      <c r="R524" s="22"/>
      <c r="S524" s="22"/>
      <c r="T524" s="22"/>
    </row>
    <row r="525" spans="1:20" x14ac:dyDescent="0.15">
      <c r="A525" s="38" t="s">
        <v>624</v>
      </c>
      <c r="B525" s="22">
        <v>13990098</v>
      </c>
      <c r="C525" s="22">
        <v>13990099</v>
      </c>
      <c r="D525" s="22">
        <v>13990100</v>
      </c>
      <c r="E525" s="12">
        <v>13990137</v>
      </c>
      <c r="F525" s="22"/>
      <c r="G525" s="4" t="str">
        <f>"免疫&lt;&amp;image:wine&gt;&lt;&amp;/&gt;印记，造成的伤害提高"&amp;'skill.talent(结算)'!R525/100&amp;"%，命中等级+"&amp;'skill.talent(结算)'!R532&amp;"，击破等级+"&amp;'skill.talent(结算)'!R749</f>
        <v>免疫&lt;&amp;image:wine&gt;&lt;&amp;/&gt;印记，造成的伤害提高16%，命中等级+400，击破等级+400</v>
      </c>
      <c r="H525" s="4" t="str">
        <f>_xlfn.IFNA(INDEX(buff!$C:$C,MATCH(描述!B525,buff!$A:$A,0)),"")</f>
        <v>严谨之免疫酒</v>
      </c>
      <c r="I525" s="4" t="str">
        <f>_xlfn.IFNA(INDEX(buff!$C:$C,MATCH(描述!C525,buff!$A:$A,0)),"")</f>
        <v>严谨之提升伤害率</v>
      </c>
      <c r="J525" s="4" t="str">
        <f>_xlfn.IFNA(INDEX(buff!$C:$C,MATCH(描述!D525,buff!$A:$A,0)),"")</f>
        <v>严谨之提升命中等级</v>
      </c>
      <c r="K525" s="4" t="str">
        <f>_xlfn.IFNA(INDEX(buff!$C:$C,MATCH(描述!E525,buff!$A:$A,0)),"")</f>
        <v>严谨之提升击破等级</v>
      </c>
      <c r="L525" s="4" t="str">
        <f>_xlfn.IFNA(INDEX(buff!$C:$C,MATCH(描述!F525,buff!$A:$A,0)),"")</f>
        <v/>
      </c>
      <c r="M525" s="4" t="str">
        <f>_xlfn.IFNA(INDEX(buff!$O:$O,MATCH(B525,buff!$A:$A,0)),"")</f>
        <v>anti_wine</v>
      </c>
      <c r="N525" s="4">
        <f>_xlfn.IFNA(INDEX(buff!$O:$O,MATCH(C525,buff!$A:$A,0)),"")</f>
        <v>15990076</v>
      </c>
      <c r="O525" s="4">
        <f>_xlfn.IFNA(INDEX(buff!$O:$O,MATCH(D525,buff!$A:$A,0)),"")</f>
        <v>15990077</v>
      </c>
      <c r="P525" s="4">
        <f>_xlfn.IFNA(INDEX(buff!$O:$O,MATCH(E525,buff!$A:$A,0)),"")</f>
        <v>15990114</v>
      </c>
      <c r="Q525" s="22"/>
      <c r="R525" s="22"/>
      <c r="S525" s="22"/>
      <c r="T525" s="22"/>
    </row>
    <row r="526" spans="1:20" x14ac:dyDescent="0.15">
      <c r="A526" s="38" t="s">
        <v>625</v>
      </c>
      <c r="B526" s="22">
        <v>13990098</v>
      </c>
      <c r="C526" s="22">
        <v>13990099</v>
      </c>
      <c r="D526" s="22">
        <v>13990100</v>
      </c>
      <c r="E526" s="12">
        <v>13990137</v>
      </c>
      <c r="F526" s="22"/>
      <c r="G526" s="4" t="str">
        <f>"免疫&lt;&amp;image:wine&gt;&lt;&amp;/&gt;印记，造成的伤害提高"&amp;'skill.talent(结算)'!R526/100&amp;"%，命中等级+"&amp;'skill.talent(结算)'!R533&amp;"，击破等级+"&amp;'skill.talent(结算)'!R750</f>
        <v>免疫&lt;&amp;image:wine&gt;&lt;&amp;/&gt;印记，造成的伤害提高18%，命中等级+450，击破等级+450</v>
      </c>
      <c r="H526" s="4" t="str">
        <f>_xlfn.IFNA(INDEX(buff!$C:$C,MATCH(描述!B526,buff!$A:$A,0)),"")</f>
        <v>严谨之免疫酒</v>
      </c>
      <c r="I526" s="4" t="str">
        <f>_xlfn.IFNA(INDEX(buff!$C:$C,MATCH(描述!C526,buff!$A:$A,0)),"")</f>
        <v>严谨之提升伤害率</v>
      </c>
      <c r="J526" s="4" t="str">
        <f>_xlfn.IFNA(INDEX(buff!$C:$C,MATCH(描述!D526,buff!$A:$A,0)),"")</f>
        <v>严谨之提升命中等级</v>
      </c>
      <c r="K526" s="4" t="str">
        <f>_xlfn.IFNA(INDEX(buff!$C:$C,MATCH(描述!E526,buff!$A:$A,0)),"")</f>
        <v>严谨之提升击破等级</v>
      </c>
      <c r="L526" s="4" t="str">
        <f>_xlfn.IFNA(INDEX(buff!$C:$C,MATCH(描述!F526,buff!$A:$A,0)),"")</f>
        <v/>
      </c>
      <c r="M526" s="4" t="str">
        <f>_xlfn.IFNA(INDEX(buff!$O:$O,MATCH(B526,buff!$A:$A,0)),"")</f>
        <v>anti_wine</v>
      </c>
      <c r="N526" s="4">
        <f>_xlfn.IFNA(INDEX(buff!$O:$O,MATCH(C526,buff!$A:$A,0)),"")</f>
        <v>15990076</v>
      </c>
      <c r="O526" s="4">
        <f>_xlfn.IFNA(INDEX(buff!$O:$O,MATCH(D526,buff!$A:$A,0)),"")</f>
        <v>15990077</v>
      </c>
      <c r="P526" s="4">
        <f>_xlfn.IFNA(INDEX(buff!$O:$O,MATCH(E526,buff!$A:$A,0)),"")</f>
        <v>15990114</v>
      </c>
      <c r="Q526" s="22"/>
      <c r="R526" s="22"/>
      <c r="S526" s="22"/>
      <c r="T526" s="22"/>
    </row>
    <row r="527" spans="1:20" x14ac:dyDescent="0.15">
      <c r="A527" s="38" t="s">
        <v>626</v>
      </c>
      <c r="B527" s="22">
        <v>13990098</v>
      </c>
      <c r="C527" s="22">
        <v>13990099</v>
      </c>
      <c r="D527" s="22">
        <v>13990100</v>
      </c>
      <c r="E527" s="12">
        <v>13990137</v>
      </c>
      <c r="F527" s="22"/>
      <c r="G527" s="4" t="str">
        <f>"免疫&lt;&amp;image:wine&gt;&lt;&amp;/&gt;印记，造成的伤害提高"&amp;'skill.talent(结算)'!R527/100&amp;"%，命中等级+"&amp;'skill.talent(结算)'!R534&amp;"，击破等级+"&amp;'skill.talent(结算)'!R751</f>
        <v>免疫&lt;&amp;image:wine&gt;&lt;&amp;/&gt;印记，造成的伤害提高20%，命中等级+500，击破等级+500</v>
      </c>
      <c r="H527" s="4" t="str">
        <f>_xlfn.IFNA(INDEX(buff!$C:$C,MATCH(描述!B527,buff!$A:$A,0)),"")</f>
        <v>严谨之免疫酒</v>
      </c>
      <c r="I527" s="4" t="str">
        <f>_xlfn.IFNA(INDEX(buff!$C:$C,MATCH(描述!C527,buff!$A:$A,0)),"")</f>
        <v>严谨之提升伤害率</v>
      </c>
      <c r="J527" s="4" t="str">
        <f>_xlfn.IFNA(INDEX(buff!$C:$C,MATCH(描述!D527,buff!$A:$A,0)),"")</f>
        <v>严谨之提升命中等级</v>
      </c>
      <c r="K527" s="4" t="str">
        <f>_xlfn.IFNA(INDEX(buff!$C:$C,MATCH(描述!E527,buff!$A:$A,0)),"")</f>
        <v>严谨之提升击破等级</v>
      </c>
      <c r="L527" s="4" t="str">
        <f>_xlfn.IFNA(INDEX(buff!$C:$C,MATCH(描述!F527,buff!$A:$A,0)),"")</f>
        <v/>
      </c>
      <c r="M527" s="4" t="str">
        <f>_xlfn.IFNA(INDEX(buff!$O:$O,MATCH(B527,buff!$A:$A,0)),"")</f>
        <v>anti_wine</v>
      </c>
      <c r="N527" s="4">
        <f>_xlfn.IFNA(INDEX(buff!$O:$O,MATCH(C527,buff!$A:$A,0)),"")</f>
        <v>15990076</v>
      </c>
      <c r="O527" s="4">
        <f>_xlfn.IFNA(INDEX(buff!$O:$O,MATCH(D527,buff!$A:$A,0)),"")</f>
        <v>15990077</v>
      </c>
      <c r="P527" s="4">
        <f>_xlfn.IFNA(INDEX(buff!$O:$O,MATCH(E527,buff!$A:$A,0)),"")</f>
        <v>15990114</v>
      </c>
      <c r="Q527" s="22"/>
      <c r="R527" s="22"/>
      <c r="S527" s="22"/>
      <c r="T527" s="22"/>
    </row>
    <row r="528" spans="1:20" x14ac:dyDescent="0.15">
      <c r="A528" s="38" t="s">
        <v>627</v>
      </c>
      <c r="B528" s="22">
        <v>13990101</v>
      </c>
      <c r="C528" s="22">
        <v>13990102</v>
      </c>
      <c r="D528" s="22">
        <v>13990103</v>
      </c>
      <c r="E528" s="12">
        <v>13990143</v>
      </c>
      <c r="F528" s="22"/>
      <c r="G528" s="4" t="str">
        <f>"免疫&lt;&amp;image:ice&gt;&lt;&amp;/&gt;印记，造成的伤害提高"&amp;'skill.talent(结算)'!R535/100&amp;"%；格挡等级+"&amp;'skill.talent(结算)'!R542&amp;"，格挡免伤倍数提高"&amp;'skill.talent(结算)'!R773/100&amp;"%"</f>
        <v>免疫&lt;&amp;image:ice&gt;&lt;&amp;/&gt;印记，造成的伤害提高8%；格挡等级+100，格挡免伤倍数提高10%</v>
      </c>
      <c r="H528" s="4" t="str">
        <f>_xlfn.IFNA(INDEX(buff!$C:$C,MATCH(描述!B528,buff!$A:$A,0)),"")</f>
        <v>圣洁之免疫冰</v>
      </c>
      <c r="I528" s="4" t="str">
        <f>_xlfn.IFNA(INDEX(buff!$C:$C,MATCH(描述!C528,buff!$A:$A,0)),"")</f>
        <v>圣洁之提升伤害率</v>
      </c>
      <c r="J528" s="4" t="str">
        <f>_xlfn.IFNA(INDEX(buff!$C:$C,MATCH(描述!D528,buff!$A:$A,0)),"")</f>
        <v>圣洁之提升格挡等级</v>
      </c>
      <c r="K528" s="4" t="str">
        <f>_xlfn.IFNA(INDEX(buff!$C:$C,MATCH(描述!E528,buff!$A:$A,0)),"")</f>
        <v>圣洁之提升格挡倍数</v>
      </c>
      <c r="L528" s="4" t="str">
        <f>_xlfn.IFNA(INDEX(buff!$C:$C,MATCH(描述!F528,buff!$A:$A,0)),"")</f>
        <v/>
      </c>
      <c r="M528" s="4" t="str">
        <f>_xlfn.IFNA(INDEX(buff!$O:$O,MATCH(B528,buff!$A:$A,0)),"")</f>
        <v>anti_ice</v>
      </c>
      <c r="N528" s="4">
        <f>_xlfn.IFNA(INDEX(buff!$O:$O,MATCH(C528,buff!$A:$A,0)),"")</f>
        <v>15990078</v>
      </c>
      <c r="O528" s="4">
        <f>_xlfn.IFNA(INDEX(buff!$O:$O,MATCH(D528,buff!$A:$A,0)),"")</f>
        <v>15990079</v>
      </c>
      <c r="P528" s="4">
        <f>_xlfn.IFNA(INDEX(buff!$O:$O,MATCH(E528,buff!$A:$A,0)),"")</f>
        <v>15990118</v>
      </c>
      <c r="Q528" s="22"/>
      <c r="R528" s="22"/>
      <c r="S528" s="22"/>
      <c r="T528" s="22"/>
    </row>
    <row r="529" spans="1:20" x14ac:dyDescent="0.15">
      <c r="A529" s="38" t="s">
        <v>628</v>
      </c>
      <c r="B529" s="22">
        <v>13990101</v>
      </c>
      <c r="C529" s="22">
        <v>13990102</v>
      </c>
      <c r="D529" s="22">
        <v>13990103</v>
      </c>
      <c r="E529" s="12">
        <v>13990143</v>
      </c>
      <c r="F529" s="22"/>
      <c r="G529" s="4" t="str">
        <f>"免疫&lt;&amp;image:ice&gt;&lt;&amp;/&gt;印记，造成的伤害提高"&amp;'skill.talent(结算)'!R536/100&amp;"%；格挡等级+"&amp;'skill.talent(结算)'!R543&amp;"，格挡免伤倍数提高"&amp;'skill.talent(结算)'!R774/100&amp;"%"</f>
        <v>免疫&lt;&amp;image:ice&gt;&lt;&amp;/&gt;印记，造成的伤害提高10%；格挡等级+150，格挡免伤倍数提高15%</v>
      </c>
      <c r="H529" s="4" t="str">
        <f>_xlfn.IFNA(INDEX(buff!$C:$C,MATCH(描述!B529,buff!$A:$A,0)),"")</f>
        <v>圣洁之免疫冰</v>
      </c>
      <c r="I529" s="4" t="str">
        <f>_xlfn.IFNA(INDEX(buff!$C:$C,MATCH(描述!C529,buff!$A:$A,0)),"")</f>
        <v>圣洁之提升伤害率</v>
      </c>
      <c r="J529" s="4" t="str">
        <f>_xlfn.IFNA(INDEX(buff!$C:$C,MATCH(描述!D529,buff!$A:$A,0)),"")</f>
        <v>圣洁之提升格挡等级</v>
      </c>
      <c r="K529" s="4" t="str">
        <f>_xlfn.IFNA(INDEX(buff!$C:$C,MATCH(描述!E529,buff!$A:$A,0)),"")</f>
        <v>圣洁之提升格挡倍数</v>
      </c>
      <c r="L529" s="4" t="str">
        <f>_xlfn.IFNA(INDEX(buff!$C:$C,MATCH(描述!F529,buff!$A:$A,0)),"")</f>
        <v/>
      </c>
      <c r="M529" s="4" t="str">
        <f>_xlfn.IFNA(INDEX(buff!$O:$O,MATCH(B529,buff!$A:$A,0)),"")</f>
        <v>anti_ice</v>
      </c>
      <c r="N529" s="4">
        <f>_xlfn.IFNA(INDEX(buff!$O:$O,MATCH(C529,buff!$A:$A,0)),"")</f>
        <v>15990078</v>
      </c>
      <c r="O529" s="4">
        <f>_xlfn.IFNA(INDEX(buff!$O:$O,MATCH(D529,buff!$A:$A,0)),"")</f>
        <v>15990079</v>
      </c>
      <c r="P529" s="4">
        <f>_xlfn.IFNA(INDEX(buff!$O:$O,MATCH(E529,buff!$A:$A,0)),"")</f>
        <v>15990118</v>
      </c>
      <c r="Q529" s="22"/>
      <c r="R529" s="22"/>
      <c r="S529" s="22"/>
      <c r="T529" s="22"/>
    </row>
    <row r="530" spans="1:20" x14ac:dyDescent="0.15">
      <c r="A530" s="38" t="s">
        <v>629</v>
      </c>
      <c r="B530" s="22">
        <v>13990101</v>
      </c>
      <c r="C530" s="22">
        <v>13990102</v>
      </c>
      <c r="D530" s="22">
        <v>13990103</v>
      </c>
      <c r="E530" s="12">
        <v>13990143</v>
      </c>
      <c r="F530" s="22"/>
      <c r="G530" s="4" t="str">
        <f>"免疫&lt;&amp;image:ice&gt;&lt;&amp;/&gt;印记，造成的伤害提高"&amp;'skill.talent(结算)'!R537/100&amp;"%；格挡等级+"&amp;'skill.talent(结算)'!R544&amp;"，格挡免伤倍数提高"&amp;'skill.talent(结算)'!R775/100&amp;"%"</f>
        <v>免疫&lt;&amp;image:ice&gt;&lt;&amp;/&gt;印记，造成的伤害提高12%；格挡等级+200，格挡免伤倍数提高20%</v>
      </c>
      <c r="H530" s="4" t="str">
        <f>_xlfn.IFNA(INDEX(buff!$C:$C,MATCH(描述!B530,buff!$A:$A,0)),"")</f>
        <v>圣洁之免疫冰</v>
      </c>
      <c r="I530" s="4" t="str">
        <f>_xlfn.IFNA(INDEX(buff!$C:$C,MATCH(描述!C530,buff!$A:$A,0)),"")</f>
        <v>圣洁之提升伤害率</v>
      </c>
      <c r="J530" s="4" t="str">
        <f>_xlfn.IFNA(INDEX(buff!$C:$C,MATCH(描述!D530,buff!$A:$A,0)),"")</f>
        <v>圣洁之提升格挡等级</v>
      </c>
      <c r="K530" s="4" t="str">
        <f>_xlfn.IFNA(INDEX(buff!$C:$C,MATCH(描述!E530,buff!$A:$A,0)),"")</f>
        <v>圣洁之提升格挡倍数</v>
      </c>
      <c r="L530" s="4" t="str">
        <f>_xlfn.IFNA(INDEX(buff!$C:$C,MATCH(描述!F530,buff!$A:$A,0)),"")</f>
        <v/>
      </c>
      <c r="M530" s="4" t="str">
        <f>_xlfn.IFNA(INDEX(buff!$O:$O,MATCH(B530,buff!$A:$A,0)),"")</f>
        <v>anti_ice</v>
      </c>
      <c r="N530" s="4">
        <f>_xlfn.IFNA(INDEX(buff!$O:$O,MATCH(C530,buff!$A:$A,0)),"")</f>
        <v>15990078</v>
      </c>
      <c r="O530" s="4">
        <f>_xlfn.IFNA(INDEX(buff!$O:$O,MATCH(D530,buff!$A:$A,0)),"")</f>
        <v>15990079</v>
      </c>
      <c r="P530" s="4">
        <f>_xlfn.IFNA(INDEX(buff!$O:$O,MATCH(E530,buff!$A:$A,0)),"")</f>
        <v>15990118</v>
      </c>
      <c r="Q530" s="22"/>
      <c r="R530" s="22"/>
      <c r="S530" s="22"/>
      <c r="T530" s="22"/>
    </row>
    <row r="531" spans="1:20" x14ac:dyDescent="0.15">
      <c r="A531" s="38" t="s">
        <v>630</v>
      </c>
      <c r="B531" s="22">
        <v>13990101</v>
      </c>
      <c r="C531" s="22">
        <v>13990102</v>
      </c>
      <c r="D531" s="22">
        <v>13990103</v>
      </c>
      <c r="E531" s="12">
        <v>13990143</v>
      </c>
      <c r="F531" s="22"/>
      <c r="G531" s="4" t="str">
        <f>"免疫&lt;&amp;image:ice&gt;&lt;&amp;/&gt;印记，造成的伤害提高"&amp;'skill.talent(结算)'!R538/100&amp;"%；格挡等级+"&amp;'skill.talent(结算)'!R545&amp;"，格挡免伤倍数提高"&amp;'skill.talent(结算)'!R776/100&amp;"%"</f>
        <v>免疫&lt;&amp;image:ice&gt;&lt;&amp;/&gt;印记，造成的伤害提高14%；格挡等级+250，格挡免伤倍数提高25%</v>
      </c>
      <c r="H531" s="4" t="str">
        <f>_xlfn.IFNA(INDEX(buff!$C:$C,MATCH(描述!B531,buff!$A:$A,0)),"")</f>
        <v>圣洁之免疫冰</v>
      </c>
      <c r="I531" s="4" t="str">
        <f>_xlfn.IFNA(INDEX(buff!$C:$C,MATCH(描述!C531,buff!$A:$A,0)),"")</f>
        <v>圣洁之提升伤害率</v>
      </c>
      <c r="J531" s="4" t="str">
        <f>_xlfn.IFNA(INDEX(buff!$C:$C,MATCH(描述!D531,buff!$A:$A,0)),"")</f>
        <v>圣洁之提升格挡等级</v>
      </c>
      <c r="K531" s="4" t="str">
        <f>_xlfn.IFNA(INDEX(buff!$C:$C,MATCH(描述!E531,buff!$A:$A,0)),"")</f>
        <v>圣洁之提升格挡倍数</v>
      </c>
      <c r="L531" s="4" t="str">
        <f>_xlfn.IFNA(INDEX(buff!$C:$C,MATCH(描述!F531,buff!$A:$A,0)),"")</f>
        <v/>
      </c>
      <c r="M531" s="4" t="str">
        <f>_xlfn.IFNA(INDEX(buff!$O:$O,MATCH(B531,buff!$A:$A,0)),"")</f>
        <v>anti_ice</v>
      </c>
      <c r="N531" s="4">
        <f>_xlfn.IFNA(INDEX(buff!$O:$O,MATCH(C531,buff!$A:$A,0)),"")</f>
        <v>15990078</v>
      </c>
      <c r="O531" s="4">
        <f>_xlfn.IFNA(INDEX(buff!$O:$O,MATCH(D531,buff!$A:$A,0)),"")</f>
        <v>15990079</v>
      </c>
      <c r="P531" s="4">
        <f>_xlfn.IFNA(INDEX(buff!$O:$O,MATCH(E531,buff!$A:$A,0)),"")</f>
        <v>15990118</v>
      </c>
      <c r="Q531" s="22"/>
      <c r="R531" s="22"/>
      <c r="S531" s="22"/>
      <c r="T531" s="22"/>
    </row>
    <row r="532" spans="1:20" x14ac:dyDescent="0.15">
      <c r="A532" s="38" t="s">
        <v>631</v>
      </c>
      <c r="B532" s="22">
        <v>13990101</v>
      </c>
      <c r="C532" s="22">
        <v>13990102</v>
      </c>
      <c r="D532" s="22">
        <v>13990103</v>
      </c>
      <c r="E532" s="12">
        <v>13990143</v>
      </c>
      <c r="F532" s="22"/>
      <c r="G532" s="4" t="str">
        <f>"免疫&lt;&amp;image:ice&gt;&lt;&amp;/&gt;印记，造成的伤害提高"&amp;'skill.talent(结算)'!R539/100&amp;"%；格挡等级+"&amp;'skill.talent(结算)'!R546&amp;"，格挡免伤倍数提高"&amp;'skill.talent(结算)'!R777/100&amp;"%"</f>
        <v>免疫&lt;&amp;image:ice&gt;&lt;&amp;/&gt;印记，造成的伤害提高16%；格挡等级+300，格挡免伤倍数提高30%</v>
      </c>
      <c r="H532" s="4" t="str">
        <f>_xlfn.IFNA(INDEX(buff!$C:$C,MATCH(描述!B532,buff!$A:$A,0)),"")</f>
        <v>圣洁之免疫冰</v>
      </c>
      <c r="I532" s="4" t="str">
        <f>_xlfn.IFNA(INDEX(buff!$C:$C,MATCH(描述!C532,buff!$A:$A,0)),"")</f>
        <v>圣洁之提升伤害率</v>
      </c>
      <c r="J532" s="4" t="str">
        <f>_xlfn.IFNA(INDEX(buff!$C:$C,MATCH(描述!D532,buff!$A:$A,0)),"")</f>
        <v>圣洁之提升格挡等级</v>
      </c>
      <c r="K532" s="4" t="str">
        <f>_xlfn.IFNA(INDEX(buff!$C:$C,MATCH(描述!E532,buff!$A:$A,0)),"")</f>
        <v>圣洁之提升格挡倍数</v>
      </c>
      <c r="L532" s="4" t="str">
        <f>_xlfn.IFNA(INDEX(buff!$C:$C,MATCH(描述!F532,buff!$A:$A,0)),"")</f>
        <v/>
      </c>
      <c r="M532" s="4" t="str">
        <f>_xlfn.IFNA(INDEX(buff!$O:$O,MATCH(B532,buff!$A:$A,0)),"")</f>
        <v>anti_ice</v>
      </c>
      <c r="N532" s="4">
        <f>_xlfn.IFNA(INDEX(buff!$O:$O,MATCH(C532,buff!$A:$A,0)),"")</f>
        <v>15990078</v>
      </c>
      <c r="O532" s="4">
        <f>_xlfn.IFNA(INDEX(buff!$O:$O,MATCH(D532,buff!$A:$A,0)),"")</f>
        <v>15990079</v>
      </c>
      <c r="P532" s="4">
        <f>_xlfn.IFNA(INDEX(buff!$O:$O,MATCH(E532,buff!$A:$A,0)),"")</f>
        <v>15990118</v>
      </c>
      <c r="Q532" s="22"/>
      <c r="R532" s="22"/>
      <c r="S532" s="22"/>
      <c r="T532" s="22"/>
    </row>
    <row r="533" spans="1:20" x14ac:dyDescent="0.15">
      <c r="A533" s="38" t="s">
        <v>632</v>
      </c>
      <c r="B533" s="22">
        <v>13990101</v>
      </c>
      <c r="C533" s="22">
        <v>13990102</v>
      </c>
      <c r="D533" s="22">
        <v>13990103</v>
      </c>
      <c r="E533" s="12">
        <v>13990143</v>
      </c>
      <c r="F533" s="22"/>
      <c r="G533" s="4" t="str">
        <f>"免疫&lt;&amp;image:ice&gt;&lt;&amp;/&gt;印记，造成的伤害提高"&amp;'skill.talent(结算)'!R540/100&amp;"%；格挡等级+"&amp;'skill.talent(结算)'!R547&amp;"，格挡免伤倍数提高"&amp;'skill.talent(结算)'!R778/100&amp;"%"</f>
        <v>免疫&lt;&amp;image:ice&gt;&lt;&amp;/&gt;印记，造成的伤害提高18%；格挡等级+350，格挡免伤倍数提高35%</v>
      </c>
      <c r="H533" s="4" t="str">
        <f>_xlfn.IFNA(INDEX(buff!$C:$C,MATCH(描述!B533,buff!$A:$A,0)),"")</f>
        <v>圣洁之免疫冰</v>
      </c>
      <c r="I533" s="4" t="str">
        <f>_xlfn.IFNA(INDEX(buff!$C:$C,MATCH(描述!C533,buff!$A:$A,0)),"")</f>
        <v>圣洁之提升伤害率</v>
      </c>
      <c r="J533" s="4" t="str">
        <f>_xlfn.IFNA(INDEX(buff!$C:$C,MATCH(描述!D533,buff!$A:$A,0)),"")</f>
        <v>圣洁之提升格挡等级</v>
      </c>
      <c r="K533" s="4" t="str">
        <f>_xlfn.IFNA(INDEX(buff!$C:$C,MATCH(描述!E533,buff!$A:$A,0)),"")</f>
        <v>圣洁之提升格挡倍数</v>
      </c>
      <c r="L533" s="4" t="str">
        <f>_xlfn.IFNA(INDEX(buff!$C:$C,MATCH(描述!F533,buff!$A:$A,0)),"")</f>
        <v/>
      </c>
      <c r="M533" s="4" t="str">
        <f>_xlfn.IFNA(INDEX(buff!$O:$O,MATCH(B533,buff!$A:$A,0)),"")</f>
        <v>anti_ice</v>
      </c>
      <c r="N533" s="4">
        <f>_xlfn.IFNA(INDEX(buff!$O:$O,MATCH(C533,buff!$A:$A,0)),"")</f>
        <v>15990078</v>
      </c>
      <c r="O533" s="4">
        <f>_xlfn.IFNA(INDEX(buff!$O:$O,MATCH(D533,buff!$A:$A,0)),"")</f>
        <v>15990079</v>
      </c>
      <c r="P533" s="4">
        <f>_xlfn.IFNA(INDEX(buff!$O:$O,MATCH(E533,buff!$A:$A,0)),"")</f>
        <v>15990118</v>
      </c>
      <c r="Q533" s="22"/>
      <c r="R533" s="22"/>
      <c r="S533" s="22"/>
      <c r="T533" s="22"/>
    </row>
    <row r="534" spans="1:20" x14ac:dyDescent="0.15">
      <c r="A534" s="38" t="s">
        <v>633</v>
      </c>
      <c r="B534" s="22">
        <v>13990101</v>
      </c>
      <c r="C534" s="22">
        <v>13990102</v>
      </c>
      <c r="D534" s="22">
        <v>13990103</v>
      </c>
      <c r="E534" s="12">
        <v>13990143</v>
      </c>
      <c r="F534" s="22"/>
      <c r="G534" s="4" t="str">
        <f>"免疫&lt;&amp;image:ice&gt;&lt;&amp;/&gt;印记，造成的伤害提高"&amp;'skill.talent(结算)'!R541/100&amp;"%；格挡等级+"&amp;'skill.talent(结算)'!R548&amp;"，格挡免伤倍数提高"&amp;'skill.talent(结算)'!R779/100&amp;"%"</f>
        <v>免疫&lt;&amp;image:ice&gt;&lt;&amp;/&gt;印记，造成的伤害提高20%；格挡等级+400，格挡免伤倍数提高40%</v>
      </c>
      <c r="H534" s="4" t="str">
        <f>_xlfn.IFNA(INDEX(buff!$C:$C,MATCH(描述!B534,buff!$A:$A,0)),"")</f>
        <v>圣洁之免疫冰</v>
      </c>
      <c r="I534" s="4" t="str">
        <f>_xlfn.IFNA(INDEX(buff!$C:$C,MATCH(描述!C534,buff!$A:$A,0)),"")</f>
        <v>圣洁之提升伤害率</v>
      </c>
      <c r="J534" s="4" t="str">
        <f>_xlfn.IFNA(INDEX(buff!$C:$C,MATCH(描述!D534,buff!$A:$A,0)),"")</f>
        <v>圣洁之提升格挡等级</v>
      </c>
      <c r="K534" s="4" t="str">
        <f>_xlfn.IFNA(INDEX(buff!$C:$C,MATCH(描述!E534,buff!$A:$A,0)),"")</f>
        <v>圣洁之提升格挡倍数</v>
      </c>
      <c r="L534" s="4" t="str">
        <f>_xlfn.IFNA(INDEX(buff!$C:$C,MATCH(描述!F534,buff!$A:$A,0)),"")</f>
        <v/>
      </c>
      <c r="M534" s="4" t="str">
        <f>_xlfn.IFNA(INDEX(buff!$O:$O,MATCH(B534,buff!$A:$A,0)),"")</f>
        <v>anti_ice</v>
      </c>
      <c r="N534" s="4">
        <f>_xlfn.IFNA(INDEX(buff!$O:$O,MATCH(C534,buff!$A:$A,0)),"")</f>
        <v>15990078</v>
      </c>
      <c r="O534" s="4">
        <f>_xlfn.IFNA(INDEX(buff!$O:$O,MATCH(D534,buff!$A:$A,0)),"")</f>
        <v>15990079</v>
      </c>
      <c r="P534" s="4">
        <f>_xlfn.IFNA(INDEX(buff!$O:$O,MATCH(E534,buff!$A:$A,0)),"")</f>
        <v>15990118</v>
      </c>
      <c r="Q534" s="22"/>
      <c r="R534" s="22"/>
      <c r="S534" s="22"/>
      <c r="T534" s="22"/>
    </row>
    <row r="535" spans="1:20" x14ac:dyDescent="0.15">
      <c r="A535" s="38" t="s">
        <v>634</v>
      </c>
      <c r="B535" s="22">
        <v>13990104</v>
      </c>
      <c r="C535" s="22">
        <v>13990105</v>
      </c>
      <c r="D535" s="22">
        <v>13990106</v>
      </c>
      <c r="E535" s="12">
        <v>13990140</v>
      </c>
      <c r="F535" s="22"/>
      <c r="G535" s="4" t="str">
        <f>"免疫【晕眩】、【牵引】、【击飞】和【沉默】，受到的伤害降低"&amp;'skill.talent(结算)'!R549/100&amp;"%，韧性等级+"&amp;'skill.talent(结算)'!R556</f>
        <v>免疫【晕眩】、【牵引】、【击飞】和【沉默】，受到的伤害降低8%，韧性等级+100</v>
      </c>
      <c r="H535" s="4" t="str">
        <f>_xlfn.IFNA(INDEX(buff!$C:$C,MATCH(描述!B535,buff!$A:$A,0)),"")</f>
        <v>鲁莽之免疫眩晕</v>
      </c>
      <c r="I535" s="4" t="str">
        <f>_xlfn.IFNA(INDEX(buff!$C:$C,MATCH(描述!C535,buff!$A:$A,0)),"")</f>
        <v>鲁莽之提升免伤率</v>
      </c>
      <c r="J535" s="4" t="str">
        <f>_xlfn.IFNA(INDEX(buff!$C:$C,MATCH(描述!D535,buff!$A:$A,0)),"")</f>
        <v>鲁莽之提升韧性</v>
      </c>
      <c r="K535" s="4" t="str">
        <f>_xlfn.IFNA(INDEX(buff!$C:$C,MATCH(描述!E535,buff!$A:$A,0)),"")</f>
        <v>鲁莽之免疫沉默</v>
      </c>
      <c r="L535" s="4" t="str">
        <f>_xlfn.IFNA(INDEX(buff!$C:$C,MATCH(描述!F535,buff!$A:$A,0)),"")</f>
        <v/>
      </c>
      <c r="M535" s="4" t="str">
        <f>_xlfn.IFNA(INDEX(buff!$O:$O,MATCH(B535,buff!$A:$A,0)),"")</f>
        <v>anti_stun</v>
      </c>
      <c r="N535" s="4">
        <f>_xlfn.IFNA(INDEX(buff!$O:$O,MATCH(C535,buff!$A:$A,0)),"")</f>
        <v>15990080</v>
      </c>
      <c r="O535" s="4">
        <f>_xlfn.IFNA(INDEX(buff!$O:$O,MATCH(D535,buff!$A:$A,0)),"")</f>
        <v>15990081</v>
      </c>
      <c r="P535" s="4">
        <f>_xlfn.IFNA(INDEX(buff!$O:$O,MATCH(E535,buff!$A:$A,0)),"")</f>
        <v>0</v>
      </c>
      <c r="Q535" s="22"/>
      <c r="R535" s="22"/>
      <c r="S535" s="22"/>
      <c r="T535" s="22"/>
    </row>
    <row r="536" spans="1:20" x14ac:dyDescent="0.15">
      <c r="A536" s="38" t="s">
        <v>635</v>
      </c>
      <c r="B536" s="22">
        <v>13990104</v>
      </c>
      <c r="C536" s="22">
        <v>13990105</v>
      </c>
      <c r="D536" s="22">
        <v>13990106</v>
      </c>
      <c r="E536" s="12">
        <v>13990140</v>
      </c>
      <c r="F536" s="22"/>
      <c r="G536" s="4" t="str">
        <f>"免疫【晕眩】、【牵引】、【击飞】和【沉默】，受到的伤害降低"&amp;'skill.talent(结算)'!R550/100&amp;"%，韧性等级+"&amp;'skill.talent(结算)'!R557</f>
        <v>免疫【晕眩】、【牵引】、【击飞】和【沉默】，受到的伤害降低10%，韧性等级+150</v>
      </c>
      <c r="H536" s="4" t="str">
        <f>_xlfn.IFNA(INDEX(buff!$C:$C,MATCH(描述!B536,buff!$A:$A,0)),"")</f>
        <v>鲁莽之免疫眩晕</v>
      </c>
      <c r="I536" s="4" t="str">
        <f>_xlfn.IFNA(INDEX(buff!$C:$C,MATCH(描述!C536,buff!$A:$A,0)),"")</f>
        <v>鲁莽之提升免伤率</v>
      </c>
      <c r="J536" s="4" t="str">
        <f>_xlfn.IFNA(INDEX(buff!$C:$C,MATCH(描述!D536,buff!$A:$A,0)),"")</f>
        <v>鲁莽之提升韧性</v>
      </c>
      <c r="K536" s="4" t="str">
        <f>_xlfn.IFNA(INDEX(buff!$C:$C,MATCH(描述!E536,buff!$A:$A,0)),"")</f>
        <v>鲁莽之免疫沉默</v>
      </c>
      <c r="L536" s="4" t="str">
        <f>_xlfn.IFNA(INDEX(buff!$C:$C,MATCH(描述!F536,buff!$A:$A,0)),"")</f>
        <v/>
      </c>
      <c r="M536" s="4" t="str">
        <f>_xlfn.IFNA(INDEX(buff!$O:$O,MATCH(B536,buff!$A:$A,0)),"")</f>
        <v>anti_stun</v>
      </c>
      <c r="N536" s="4">
        <f>_xlfn.IFNA(INDEX(buff!$O:$O,MATCH(C536,buff!$A:$A,0)),"")</f>
        <v>15990080</v>
      </c>
      <c r="O536" s="4">
        <f>_xlfn.IFNA(INDEX(buff!$O:$O,MATCH(D536,buff!$A:$A,0)),"")</f>
        <v>15990081</v>
      </c>
      <c r="P536" s="4">
        <f>_xlfn.IFNA(INDEX(buff!$O:$O,MATCH(E536,buff!$A:$A,0)),"")</f>
        <v>0</v>
      </c>
      <c r="Q536" s="22"/>
      <c r="R536" s="22"/>
      <c r="S536" s="22"/>
      <c r="T536" s="22"/>
    </row>
    <row r="537" spans="1:20" x14ac:dyDescent="0.15">
      <c r="A537" s="38" t="s">
        <v>636</v>
      </c>
      <c r="B537" s="22">
        <v>13990104</v>
      </c>
      <c r="C537" s="22">
        <v>13990105</v>
      </c>
      <c r="D537" s="22">
        <v>13990106</v>
      </c>
      <c r="E537" s="12">
        <v>13990140</v>
      </c>
      <c r="F537" s="22"/>
      <c r="G537" s="4" t="str">
        <f>"免疫【晕眩】、【牵引】、【击飞】和【沉默】，受到的伤害降低"&amp;'skill.talent(结算)'!R551/100&amp;"%，韧性等级+"&amp;'skill.talent(结算)'!R558</f>
        <v>免疫【晕眩】、【牵引】、【击飞】和【沉默】，受到的伤害降低12%，韧性等级+200</v>
      </c>
      <c r="H537" s="4" t="str">
        <f>_xlfn.IFNA(INDEX(buff!$C:$C,MATCH(描述!B537,buff!$A:$A,0)),"")</f>
        <v>鲁莽之免疫眩晕</v>
      </c>
      <c r="I537" s="4" t="str">
        <f>_xlfn.IFNA(INDEX(buff!$C:$C,MATCH(描述!C537,buff!$A:$A,0)),"")</f>
        <v>鲁莽之提升免伤率</v>
      </c>
      <c r="J537" s="4" t="str">
        <f>_xlfn.IFNA(INDEX(buff!$C:$C,MATCH(描述!D537,buff!$A:$A,0)),"")</f>
        <v>鲁莽之提升韧性</v>
      </c>
      <c r="K537" s="4" t="str">
        <f>_xlfn.IFNA(INDEX(buff!$C:$C,MATCH(描述!E537,buff!$A:$A,0)),"")</f>
        <v>鲁莽之免疫沉默</v>
      </c>
      <c r="L537" s="4" t="str">
        <f>_xlfn.IFNA(INDEX(buff!$C:$C,MATCH(描述!F537,buff!$A:$A,0)),"")</f>
        <v/>
      </c>
      <c r="M537" s="4" t="str">
        <f>_xlfn.IFNA(INDEX(buff!$O:$O,MATCH(B537,buff!$A:$A,0)),"")</f>
        <v>anti_stun</v>
      </c>
      <c r="N537" s="4">
        <f>_xlfn.IFNA(INDEX(buff!$O:$O,MATCH(C537,buff!$A:$A,0)),"")</f>
        <v>15990080</v>
      </c>
      <c r="O537" s="4">
        <f>_xlfn.IFNA(INDEX(buff!$O:$O,MATCH(D537,buff!$A:$A,0)),"")</f>
        <v>15990081</v>
      </c>
      <c r="P537" s="4">
        <f>_xlfn.IFNA(INDEX(buff!$O:$O,MATCH(E537,buff!$A:$A,0)),"")</f>
        <v>0</v>
      </c>
      <c r="Q537" s="22"/>
      <c r="R537" s="22"/>
      <c r="S537" s="22"/>
      <c r="T537" s="22"/>
    </row>
    <row r="538" spans="1:20" x14ac:dyDescent="0.15">
      <c r="A538" s="38" t="s">
        <v>637</v>
      </c>
      <c r="B538" s="22">
        <v>13990104</v>
      </c>
      <c r="C538" s="22">
        <v>13990105</v>
      </c>
      <c r="D538" s="22">
        <v>13990106</v>
      </c>
      <c r="E538" s="12">
        <v>13990140</v>
      </c>
      <c r="F538" s="22"/>
      <c r="G538" s="4" t="str">
        <f>"免疫【晕眩】、【牵引】、【击飞】和【沉默】，受到的伤害降低"&amp;'skill.talent(结算)'!R552/100&amp;"%，韧性等级+"&amp;'skill.talent(结算)'!R559</f>
        <v>免疫【晕眩】、【牵引】、【击飞】和【沉默】，受到的伤害降低14%，韧性等级+250</v>
      </c>
      <c r="H538" s="4" t="str">
        <f>_xlfn.IFNA(INDEX(buff!$C:$C,MATCH(描述!B538,buff!$A:$A,0)),"")</f>
        <v>鲁莽之免疫眩晕</v>
      </c>
      <c r="I538" s="4" t="str">
        <f>_xlfn.IFNA(INDEX(buff!$C:$C,MATCH(描述!C538,buff!$A:$A,0)),"")</f>
        <v>鲁莽之提升免伤率</v>
      </c>
      <c r="J538" s="4" t="str">
        <f>_xlfn.IFNA(INDEX(buff!$C:$C,MATCH(描述!D538,buff!$A:$A,0)),"")</f>
        <v>鲁莽之提升韧性</v>
      </c>
      <c r="K538" s="4" t="str">
        <f>_xlfn.IFNA(INDEX(buff!$C:$C,MATCH(描述!E538,buff!$A:$A,0)),"")</f>
        <v>鲁莽之免疫沉默</v>
      </c>
      <c r="L538" s="4" t="str">
        <f>_xlfn.IFNA(INDEX(buff!$C:$C,MATCH(描述!F538,buff!$A:$A,0)),"")</f>
        <v/>
      </c>
      <c r="M538" s="4" t="str">
        <f>_xlfn.IFNA(INDEX(buff!$O:$O,MATCH(B538,buff!$A:$A,0)),"")</f>
        <v>anti_stun</v>
      </c>
      <c r="N538" s="4">
        <f>_xlfn.IFNA(INDEX(buff!$O:$O,MATCH(C538,buff!$A:$A,0)),"")</f>
        <v>15990080</v>
      </c>
      <c r="O538" s="4">
        <f>_xlfn.IFNA(INDEX(buff!$O:$O,MATCH(D538,buff!$A:$A,0)),"")</f>
        <v>15990081</v>
      </c>
      <c r="P538" s="4">
        <f>_xlfn.IFNA(INDEX(buff!$O:$O,MATCH(E538,buff!$A:$A,0)),"")</f>
        <v>0</v>
      </c>
      <c r="Q538" s="22"/>
      <c r="R538" s="22"/>
      <c r="S538" s="22"/>
      <c r="T538" s="22"/>
    </row>
    <row r="539" spans="1:20" x14ac:dyDescent="0.15">
      <c r="A539" s="38" t="s">
        <v>638</v>
      </c>
      <c r="B539" s="22">
        <v>13990104</v>
      </c>
      <c r="C539" s="22">
        <v>13990105</v>
      </c>
      <c r="D539" s="22">
        <v>13990106</v>
      </c>
      <c r="E539" s="12">
        <v>13990140</v>
      </c>
      <c r="F539" s="22"/>
      <c r="G539" s="4" t="str">
        <f>"免疫【晕眩】、【牵引】、【击飞】和【沉默】，受到的伤害降低"&amp;'skill.talent(结算)'!R553/100&amp;"%，韧性等级+"&amp;'skill.talent(结算)'!R560</f>
        <v>免疫【晕眩】、【牵引】、【击飞】和【沉默】，受到的伤害降低16%，韧性等级+300</v>
      </c>
      <c r="H539" s="4" t="str">
        <f>_xlfn.IFNA(INDEX(buff!$C:$C,MATCH(描述!B539,buff!$A:$A,0)),"")</f>
        <v>鲁莽之免疫眩晕</v>
      </c>
      <c r="I539" s="4" t="str">
        <f>_xlfn.IFNA(INDEX(buff!$C:$C,MATCH(描述!C539,buff!$A:$A,0)),"")</f>
        <v>鲁莽之提升免伤率</v>
      </c>
      <c r="J539" s="4" t="str">
        <f>_xlfn.IFNA(INDEX(buff!$C:$C,MATCH(描述!D539,buff!$A:$A,0)),"")</f>
        <v>鲁莽之提升韧性</v>
      </c>
      <c r="K539" s="4" t="str">
        <f>_xlfn.IFNA(INDEX(buff!$C:$C,MATCH(描述!E539,buff!$A:$A,0)),"")</f>
        <v>鲁莽之免疫沉默</v>
      </c>
      <c r="L539" s="4" t="str">
        <f>_xlfn.IFNA(INDEX(buff!$C:$C,MATCH(描述!F539,buff!$A:$A,0)),"")</f>
        <v/>
      </c>
      <c r="M539" s="4" t="str">
        <f>_xlfn.IFNA(INDEX(buff!$O:$O,MATCH(B539,buff!$A:$A,0)),"")</f>
        <v>anti_stun</v>
      </c>
      <c r="N539" s="4">
        <f>_xlfn.IFNA(INDEX(buff!$O:$O,MATCH(C539,buff!$A:$A,0)),"")</f>
        <v>15990080</v>
      </c>
      <c r="O539" s="4">
        <f>_xlfn.IFNA(INDEX(buff!$O:$O,MATCH(D539,buff!$A:$A,0)),"")</f>
        <v>15990081</v>
      </c>
      <c r="P539" s="4">
        <f>_xlfn.IFNA(INDEX(buff!$O:$O,MATCH(E539,buff!$A:$A,0)),"")</f>
        <v>0</v>
      </c>
      <c r="Q539" s="22"/>
      <c r="R539" s="22"/>
      <c r="S539" s="22"/>
      <c r="T539" s="22"/>
    </row>
    <row r="540" spans="1:20" x14ac:dyDescent="0.15">
      <c r="A540" s="38" t="s">
        <v>639</v>
      </c>
      <c r="B540" s="22">
        <v>13990104</v>
      </c>
      <c r="C540" s="22">
        <v>13990105</v>
      </c>
      <c r="D540" s="22">
        <v>13990106</v>
      </c>
      <c r="E540" s="12">
        <v>13990140</v>
      </c>
      <c r="F540" s="22"/>
      <c r="G540" s="4" t="str">
        <f>"免疫【晕眩】、【牵引】、【击飞】和【沉默】，受到的伤害降低"&amp;'skill.talent(结算)'!R554/100&amp;"%，韧性等级+"&amp;'skill.talent(结算)'!R561</f>
        <v>免疫【晕眩】、【牵引】、【击飞】和【沉默】，受到的伤害降低18%，韧性等级+350</v>
      </c>
      <c r="H540" s="4" t="str">
        <f>_xlfn.IFNA(INDEX(buff!$C:$C,MATCH(描述!B540,buff!$A:$A,0)),"")</f>
        <v>鲁莽之免疫眩晕</v>
      </c>
      <c r="I540" s="4" t="str">
        <f>_xlfn.IFNA(INDEX(buff!$C:$C,MATCH(描述!C540,buff!$A:$A,0)),"")</f>
        <v>鲁莽之提升免伤率</v>
      </c>
      <c r="J540" s="4" t="str">
        <f>_xlfn.IFNA(INDEX(buff!$C:$C,MATCH(描述!D540,buff!$A:$A,0)),"")</f>
        <v>鲁莽之提升韧性</v>
      </c>
      <c r="K540" s="4" t="str">
        <f>_xlfn.IFNA(INDEX(buff!$C:$C,MATCH(描述!E540,buff!$A:$A,0)),"")</f>
        <v>鲁莽之免疫沉默</v>
      </c>
      <c r="L540" s="4" t="str">
        <f>_xlfn.IFNA(INDEX(buff!$C:$C,MATCH(描述!F540,buff!$A:$A,0)),"")</f>
        <v/>
      </c>
      <c r="M540" s="4" t="str">
        <f>_xlfn.IFNA(INDEX(buff!$O:$O,MATCH(B540,buff!$A:$A,0)),"")</f>
        <v>anti_stun</v>
      </c>
      <c r="N540" s="4">
        <f>_xlfn.IFNA(INDEX(buff!$O:$O,MATCH(C540,buff!$A:$A,0)),"")</f>
        <v>15990080</v>
      </c>
      <c r="O540" s="4">
        <f>_xlfn.IFNA(INDEX(buff!$O:$O,MATCH(D540,buff!$A:$A,0)),"")</f>
        <v>15990081</v>
      </c>
      <c r="P540" s="4">
        <f>_xlfn.IFNA(INDEX(buff!$O:$O,MATCH(E540,buff!$A:$A,0)),"")</f>
        <v>0</v>
      </c>
      <c r="Q540" s="22"/>
      <c r="R540" s="22"/>
      <c r="S540" s="22"/>
      <c r="T540" s="22"/>
    </row>
    <row r="541" spans="1:20" x14ac:dyDescent="0.15">
      <c r="A541" s="38" t="s">
        <v>640</v>
      </c>
      <c r="B541" s="22">
        <v>13990104</v>
      </c>
      <c r="C541" s="22">
        <v>13990105</v>
      </c>
      <c r="D541" s="22">
        <v>13990106</v>
      </c>
      <c r="E541" s="12">
        <v>13990140</v>
      </c>
      <c r="F541" s="22"/>
      <c r="G541" s="4" t="str">
        <f>"免疫【晕眩】、【牵引】、【击飞】和【沉默】，受到的伤害降低"&amp;'skill.talent(结算)'!R555/100&amp;"%，韧性等级+"&amp;'skill.talent(结算)'!R562</f>
        <v>免疫【晕眩】、【牵引】、【击飞】和【沉默】，受到的伤害降低20%，韧性等级+400</v>
      </c>
      <c r="H541" s="4" t="str">
        <f>_xlfn.IFNA(INDEX(buff!$C:$C,MATCH(描述!B541,buff!$A:$A,0)),"")</f>
        <v>鲁莽之免疫眩晕</v>
      </c>
      <c r="I541" s="4" t="str">
        <f>_xlfn.IFNA(INDEX(buff!$C:$C,MATCH(描述!C541,buff!$A:$A,0)),"")</f>
        <v>鲁莽之提升免伤率</v>
      </c>
      <c r="J541" s="4" t="str">
        <f>_xlfn.IFNA(INDEX(buff!$C:$C,MATCH(描述!D541,buff!$A:$A,0)),"")</f>
        <v>鲁莽之提升韧性</v>
      </c>
      <c r="K541" s="4" t="str">
        <f>_xlfn.IFNA(INDEX(buff!$C:$C,MATCH(描述!E541,buff!$A:$A,0)),"")</f>
        <v>鲁莽之免疫沉默</v>
      </c>
      <c r="L541" s="4" t="str">
        <f>_xlfn.IFNA(INDEX(buff!$C:$C,MATCH(描述!F541,buff!$A:$A,0)),"")</f>
        <v/>
      </c>
      <c r="M541" s="4" t="str">
        <f>_xlfn.IFNA(INDEX(buff!$O:$O,MATCH(B541,buff!$A:$A,0)),"")</f>
        <v>anti_stun</v>
      </c>
      <c r="N541" s="4">
        <f>_xlfn.IFNA(INDEX(buff!$O:$O,MATCH(C541,buff!$A:$A,0)),"")</f>
        <v>15990080</v>
      </c>
      <c r="O541" s="4">
        <f>_xlfn.IFNA(INDEX(buff!$O:$O,MATCH(D541,buff!$A:$A,0)),"")</f>
        <v>15990081</v>
      </c>
      <c r="P541" s="4">
        <f>_xlfn.IFNA(INDEX(buff!$O:$O,MATCH(E541,buff!$A:$A,0)),"")</f>
        <v>0</v>
      </c>
      <c r="Q541" s="22"/>
      <c r="R541" s="22"/>
      <c r="S541" s="22"/>
      <c r="T541" s="22"/>
    </row>
    <row r="542" spans="1:20" x14ac:dyDescent="0.15">
      <c r="A542" s="38" t="s">
        <v>879</v>
      </c>
      <c r="B542" s="22">
        <v>13990107</v>
      </c>
      <c r="C542" s="22">
        <v>13990108</v>
      </c>
      <c r="D542" s="12">
        <v>13990138</v>
      </c>
      <c r="E542" s="12">
        <v>13990141</v>
      </c>
      <c r="F542" s="22"/>
      <c r="G542" s="4" t="str">
        <f>"受到的伤害降低"&amp;'skill.talent(结算)'!R563/100&amp;"%，提升"&amp;'skill.talent(结算)'!R766&amp;"点暴击等级和"&amp;'skill.talent(结算)'!R752*100&amp;"%暴击倍数；普通攻击时有"&amp;'skill.talent(结算)'!R577/100&amp;"%概率降低目标被治疗率"&amp;'skill.talent(结算)'!R570/-100&amp;"%，持续"&amp;buff!$E$127&amp;"秒"</f>
        <v>受到的伤害降低8%，提升100点暴击等级和20%暴击倍数；普通攻击时有6%概率降低目标被治疗率50%，持续8秒</v>
      </c>
      <c r="H542" s="4" t="str">
        <f>_xlfn.IFNA(INDEX(buff!$C:$C,MATCH(描述!B542,buff!$A:$A,0)),"")</f>
        <v>英灵之提升免伤率</v>
      </c>
      <c r="I542" s="4" t="str">
        <f>_xlfn.IFNA(INDEX(buff!$C:$C,MATCH(描述!C542,buff!$A:$A,0)),"")</f>
        <v>英灵之普攻时几率降低治疗率</v>
      </c>
      <c r="J542" s="4" t="str">
        <f>_xlfn.IFNA(INDEX(buff!$C:$C,MATCH(描述!D542,buff!$A:$A,0)),"")</f>
        <v>英灵之提升暴击倍数</v>
      </c>
      <c r="K542" s="4" t="str">
        <f>_xlfn.IFNA(INDEX(buff!$C:$C,MATCH(描述!E542,buff!$A:$A,0)),"")</f>
        <v>英灵之提升暴击等级</v>
      </c>
      <c r="L542" s="4" t="str">
        <f>_xlfn.IFNA(INDEX(buff!$C:$C,MATCH(描述!F542,buff!$A:$A,0)),"")</f>
        <v/>
      </c>
      <c r="M542" s="4">
        <f>_xlfn.IFNA(INDEX(buff!$O:$O,MATCH(B542,buff!$A:$A,0)),"")</f>
        <v>15990082</v>
      </c>
      <c r="N542" s="4">
        <f>_xlfn.IFNA(INDEX(buff!$O:$O,MATCH(C542,buff!$A:$A,0)),"")</f>
        <v>16990036</v>
      </c>
      <c r="O542" s="4">
        <f>_xlfn.IFNA(INDEX(buff!$O:$O,MATCH(D542,buff!$A:$A,0)),"")</f>
        <v>15990115</v>
      </c>
      <c r="P542" s="4">
        <f>_xlfn.IFNA(INDEX(buff!$O:$O,MATCH(E542,buff!$A:$A,0)),"")</f>
        <v>15990117</v>
      </c>
      <c r="Q542" s="22"/>
      <c r="R542" s="22"/>
      <c r="S542" s="22"/>
      <c r="T542" s="22"/>
    </row>
    <row r="543" spans="1:20" x14ac:dyDescent="0.15">
      <c r="A543" s="38" t="s">
        <v>880</v>
      </c>
      <c r="B543" s="22">
        <v>13990107</v>
      </c>
      <c r="C543" s="22">
        <v>13990108</v>
      </c>
      <c r="D543" s="12">
        <v>13990138</v>
      </c>
      <c r="E543" s="12">
        <v>13990141</v>
      </c>
      <c r="F543" s="22"/>
      <c r="G543" s="4" t="str">
        <f>"受到的伤害降低"&amp;'skill.talent(结算)'!R564/100&amp;"%，提升"&amp;'skill.talent(结算)'!R767&amp;"点暴击等级和"&amp;'skill.talent(结算)'!R753*100&amp;"%暴击倍数；普通攻击时有"&amp;'skill.talent(结算)'!R578/100&amp;"%概率降低目标被治疗率"&amp;'skill.talent(结算)'!R571/-100&amp;"%，持续"&amp;buff!$E$127&amp;"秒"</f>
        <v>受到的伤害降低10%，提升150点暴击等级和25%暴击倍数；普通攻击时有10%概率降低目标被治疗率50%，持续8秒</v>
      </c>
      <c r="H543" s="4" t="str">
        <f>_xlfn.IFNA(INDEX(buff!$C:$C,MATCH(描述!B543,buff!$A:$A,0)),"")</f>
        <v>英灵之提升免伤率</v>
      </c>
      <c r="I543" s="4" t="str">
        <f>_xlfn.IFNA(INDEX(buff!$C:$C,MATCH(描述!C543,buff!$A:$A,0)),"")</f>
        <v>英灵之普攻时几率降低治疗率</v>
      </c>
      <c r="J543" s="4" t="str">
        <f>_xlfn.IFNA(INDEX(buff!$C:$C,MATCH(描述!D543,buff!$A:$A,0)),"")</f>
        <v>英灵之提升暴击倍数</v>
      </c>
      <c r="K543" s="4" t="str">
        <f>_xlfn.IFNA(INDEX(buff!$C:$C,MATCH(描述!E543,buff!$A:$A,0)),"")</f>
        <v>英灵之提升暴击等级</v>
      </c>
      <c r="L543" s="4" t="str">
        <f>_xlfn.IFNA(INDEX(buff!$C:$C,MATCH(描述!F543,buff!$A:$A,0)),"")</f>
        <v/>
      </c>
      <c r="M543" s="4">
        <f>_xlfn.IFNA(INDEX(buff!$O:$O,MATCH(B543,buff!$A:$A,0)),"")</f>
        <v>15990082</v>
      </c>
      <c r="N543" s="4">
        <f>_xlfn.IFNA(INDEX(buff!$O:$O,MATCH(C543,buff!$A:$A,0)),"")</f>
        <v>16990036</v>
      </c>
      <c r="O543" s="4">
        <f>_xlfn.IFNA(INDEX(buff!$O:$O,MATCH(D543,buff!$A:$A,0)),"")</f>
        <v>15990115</v>
      </c>
      <c r="P543" s="4">
        <f>_xlfn.IFNA(INDEX(buff!$O:$O,MATCH(E543,buff!$A:$A,0)),"")</f>
        <v>15990117</v>
      </c>
      <c r="Q543" s="22"/>
      <c r="R543" s="22"/>
      <c r="S543" s="22"/>
      <c r="T543" s="22"/>
    </row>
    <row r="544" spans="1:20" x14ac:dyDescent="0.15">
      <c r="A544" s="38" t="s">
        <v>881</v>
      </c>
      <c r="B544" s="22">
        <v>13990107</v>
      </c>
      <c r="C544" s="22">
        <v>13990108</v>
      </c>
      <c r="D544" s="12">
        <v>13990138</v>
      </c>
      <c r="E544" s="12">
        <v>13990141</v>
      </c>
      <c r="F544" s="22"/>
      <c r="G544" s="4" t="str">
        <f>"受到的伤害降低"&amp;'skill.talent(结算)'!R565/100&amp;"%，提升"&amp;'skill.talent(结算)'!R768&amp;"点暴击等级和"&amp;'skill.talent(结算)'!R754*100&amp;"%暴击倍数；普通攻击时有"&amp;'skill.talent(结算)'!R579/100&amp;"%概率降低目标被治疗率"&amp;'skill.talent(结算)'!R572/-100&amp;"%，持续"&amp;buff!$E$127&amp;"秒"</f>
        <v>受到的伤害降低12%，提升200点暴击等级和30%暴击倍数；普通攻击时有14%概率降低目标被治疗率50%，持续8秒</v>
      </c>
      <c r="H544" s="4" t="str">
        <f>_xlfn.IFNA(INDEX(buff!$C:$C,MATCH(描述!B544,buff!$A:$A,0)),"")</f>
        <v>英灵之提升免伤率</v>
      </c>
      <c r="I544" s="4" t="str">
        <f>_xlfn.IFNA(INDEX(buff!$C:$C,MATCH(描述!C544,buff!$A:$A,0)),"")</f>
        <v>英灵之普攻时几率降低治疗率</v>
      </c>
      <c r="J544" s="4" t="str">
        <f>_xlfn.IFNA(INDEX(buff!$C:$C,MATCH(描述!D544,buff!$A:$A,0)),"")</f>
        <v>英灵之提升暴击倍数</v>
      </c>
      <c r="K544" s="4" t="str">
        <f>_xlfn.IFNA(INDEX(buff!$C:$C,MATCH(描述!E544,buff!$A:$A,0)),"")</f>
        <v>英灵之提升暴击等级</v>
      </c>
      <c r="L544" s="4" t="str">
        <f>_xlfn.IFNA(INDEX(buff!$C:$C,MATCH(描述!F544,buff!$A:$A,0)),"")</f>
        <v/>
      </c>
      <c r="M544" s="4">
        <f>_xlfn.IFNA(INDEX(buff!$O:$O,MATCH(B544,buff!$A:$A,0)),"")</f>
        <v>15990082</v>
      </c>
      <c r="N544" s="4">
        <f>_xlfn.IFNA(INDEX(buff!$O:$O,MATCH(C544,buff!$A:$A,0)),"")</f>
        <v>16990036</v>
      </c>
      <c r="O544" s="4">
        <f>_xlfn.IFNA(INDEX(buff!$O:$O,MATCH(D544,buff!$A:$A,0)),"")</f>
        <v>15990115</v>
      </c>
      <c r="P544" s="4">
        <f>_xlfn.IFNA(INDEX(buff!$O:$O,MATCH(E544,buff!$A:$A,0)),"")</f>
        <v>15990117</v>
      </c>
      <c r="Q544" s="22"/>
      <c r="R544" s="22"/>
      <c r="S544" s="22"/>
      <c r="T544" s="22"/>
    </row>
    <row r="545" spans="1:20" x14ac:dyDescent="0.15">
      <c r="A545" s="38" t="s">
        <v>882</v>
      </c>
      <c r="B545" s="22">
        <v>13990107</v>
      </c>
      <c r="C545" s="22">
        <v>13990108</v>
      </c>
      <c r="D545" s="12">
        <v>13990138</v>
      </c>
      <c r="E545" s="12">
        <v>13990141</v>
      </c>
      <c r="F545" s="22"/>
      <c r="G545" s="4" t="str">
        <f>"受到的伤害降低"&amp;'skill.talent(结算)'!R566/100&amp;"%，提升"&amp;'skill.talent(结算)'!R769&amp;"点暴击等级和"&amp;'skill.talent(结算)'!R755*100&amp;"%暴击倍数；普通攻击时有"&amp;'skill.talent(结算)'!R580/100&amp;"%概率降低目标被治疗率"&amp;'skill.talent(结算)'!R573/-100&amp;"%，持续"&amp;buff!$E$127&amp;"秒"</f>
        <v>受到的伤害降低14%，提升250点暴击等级和35%暴击倍数；普通攻击时有18%概率降低目标被治疗率50%，持续8秒</v>
      </c>
      <c r="H545" s="4" t="str">
        <f>_xlfn.IFNA(INDEX(buff!$C:$C,MATCH(描述!B545,buff!$A:$A,0)),"")</f>
        <v>英灵之提升免伤率</v>
      </c>
      <c r="I545" s="4" t="str">
        <f>_xlfn.IFNA(INDEX(buff!$C:$C,MATCH(描述!C545,buff!$A:$A,0)),"")</f>
        <v>英灵之普攻时几率降低治疗率</v>
      </c>
      <c r="J545" s="4" t="str">
        <f>_xlfn.IFNA(INDEX(buff!$C:$C,MATCH(描述!D545,buff!$A:$A,0)),"")</f>
        <v>英灵之提升暴击倍数</v>
      </c>
      <c r="K545" s="4" t="str">
        <f>_xlfn.IFNA(INDEX(buff!$C:$C,MATCH(描述!E545,buff!$A:$A,0)),"")</f>
        <v>英灵之提升暴击等级</v>
      </c>
      <c r="L545" s="4" t="str">
        <f>_xlfn.IFNA(INDEX(buff!$C:$C,MATCH(描述!F545,buff!$A:$A,0)),"")</f>
        <v/>
      </c>
      <c r="M545" s="4">
        <f>_xlfn.IFNA(INDEX(buff!$O:$O,MATCH(B545,buff!$A:$A,0)),"")</f>
        <v>15990082</v>
      </c>
      <c r="N545" s="4">
        <f>_xlfn.IFNA(INDEX(buff!$O:$O,MATCH(C545,buff!$A:$A,0)),"")</f>
        <v>16990036</v>
      </c>
      <c r="O545" s="4">
        <f>_xlfn.IFNA(INDEX(buff!$O:$O,MATCH(D545,buff!$A:$A,0)),"")</f>
        <v>15990115</v>
      </c>
      <c r="P545" s="4">
        <f>_xlfn.IFNA(INDEX(buff!$O:$O,MATCH(E545,buff!$A:$A,0)),"")</f>
        <v>15990117</v>
      </c>
      <c r="Q545" s="22"/>
      <c r="R545" s="22"/>
      <c r="S545" s="22"/>
      <c r="T545" s="22"/>
    </row>
    <row r="546" spans="1:20" x14ac:dyDescent="0.15">
      <c r="A546" s="38" t="s">
        <v>883</v>
      </c>
      <c r="B546" s="22">
        <v>13990107</v>
      </c>
      <c r="C546" s="22">
        <v>13990108</v>
      </c>
      <c r="D546" s="12">
        <v>13990138</v>
      </c>
      <c r="E546" s="12">
        <v>13990141</v>
      </c>
      <c r="F546" s="22"/>
      <c r="G546" s="4" t="str">
        <f>"受到的伤害降低"&amp;'skill.talent(结算)'!R567/100&amp;"%，提升"&amp;'skill.talent(结算)'!R770&amp;"点暴击等级和"&amp;'skill.talent(结算)'!R756*100&amp;"%暴击倍数；普通攻击时有"&amp;'skill.talent(结算)'!R581/100&amp;"%概率降低目标被治疗率"&amp;'skill.talent(结算)'!R574/-100&amp;"%，持续"&amp;buff!$E$127&amp;"秒"</f>
        <v>受到的伤害降低16%，提升300点暴击等级和40%暴击倍数；普通攻击时有22%概率降低目标被治疗率50%，持续8秒</v>
      </c>
      <c r="H546" s="4" t="str">
        <f>_xlfn.IFNA(INDEX(buff!$C:$C,MATCH(描述!B546,buff!$A:$A,0)),"")</f>
        <v>英灵之提升免伤率</v>
      </c>
      <c r="I546" s="4" t="str">
        <f>_xlfn.IFNA(INDEX(buff!$C:$C,MATCH(描述!C546,buff!$A:$A,0)),"")</f>
        <v>英灵之普攻时几率降低治疗率</v>
      </c>
      <c r="J546" s="4" t="str">
        <f>_xlfn.IFNA(INDEX(buff!$C:$C,MATCH(描述!D546,buff!$A:$A,0)),"")</f>
        <v>英灵之提升暴击倍数</v>
      </c>
      <c r="K546" s="4" t="str">
        <f>_xlfn.IFNA(INDEX(buff!$C:$C,MATCH(描述!E546,buff!$A:$A,0)),"")</f>
        <v>英灵之提升暴击等级</v>
      </c>
      <c r="L546" s="4" t="str">
        <f>_xlfn.IFNA(INDEX(buff!$C:$C,MATCH(描述!F546,buff!$A:$A,0)),"")</f>
        <v/>
      </c>
      <c r="M546" s="4">
        <f>_xlfn.IFNA(INDEX(buff!$O:$O,MATCH(B546,buff!$A:$A,0)),"")</f>
        <v>15990082</v>
      </c>
      <c r="N546" s="4">
        <f>_xlfn.IFNA(INDEX(buff!$O:$O,MATCH(C546,buff!$A:$A,0)),"")</f>
        <v>16990036</v>
      </c>
      <c r="O546" s="4">
        <f>_xlfn.IFNA(INDEX(buff!$O:$O,MATCH(D546,buff!$A:$A,0)),"")</f>
        <v>15990115</v>
      </c>
      <c r="P546" s="4">
        <f>_xlfn.IFNA(INDEX(buff!$O:$O,MATCH(E546,buff!$A:$A,0)),"")</f>
        <v>15990117</v>
      </c>
      <c r="Q546" s="22"/>
      <c r="R546" s="22"/>
      <c r="S546" s="22"/>
      <c r="T546" s="22"/>
    </row>
    <row r="547" spans="1:20" x14ac:dyDescent="0.15">
      <c r="A547" s="38" t="s">
        <v>884</v>
      </c>
      <c r="B547" s="22">
        <v>13990107</v>
      </c>
      <c r="C547" s="22">
        <v>13990108</v>
      </c>
      <c r="D547" s="12">
        <v>13990138</v>
      </c>
      <c r="E547" s="12">
        <v>13990141</v>
      </c>
      <c r="F547" s="22"/>
      <c r="G547" s="4" t="str">
        <f>"受到的伤害降低"&amp;'skill.talent(结算)'!R568/100&amp;"%，提升"&amp;'skill.talent(结算)'!R771&amp;"点暴击等级和"&amp;'skill.talent(结算)'!R757*100&amp;"%暴击倍数；普通攻击时有"&amp;'skill.talent(结算)'!R582/100&amp;"%概率降低目标被治疗率"&amp;'skill.talent(结算)'!R575/-100&amp;"%，持续"&amp;buff!$E$127&amp;"秒"</f>
        <v>受到的伤害降低18%，提升350点暴击等级和45%暴击倍数；普通攻击时有26%概率降低目标被治疗率50%，持续8秒</v>
      </c>
      <c r="H547" s="4" t="str">
        <f>_xlfn.IFNA(INDEX(buff!$C:$C,MATCH(描述!B547,buff!$A:$A,0)),"")</f>
        <v>英灵之提升免伤率</v>
      </c>
      <c r="I547" s="4" t="str">
        <f>_xlfn.IFNA(INDEX(buff!$C:$C,MATCH(描述!C547,buff!$A:$A,0)),"")</f>
        <v>英灵之普攻时几率降低治疗率</v>
      </c>
      <c r="J547" s="4" t="str">
        <f>_xlfn.IFNA(INDEX(buff!$C:$C,MATCH(描述!D547,buff!$A:$A,0)),"")</f>
        <v>英灵之提升暴击倍数</v>
      </c>
      <c r="K547" s="4" t="str">
        <f>_xlfn.IFNA(INDEX(buff!$C:$C,MATCH(描述!E547,buff!$A:$A,0)),"")</f>
        <v>英灵之提升暴击等级</v>
      </c>
      <c r="L547" s="4" t="str">
        <f>_xlfn.IFNA(INDEX(buff!$C:$C,MATCH(描述!F547,buff!$A:$A,0)),"")</f>
        <v/>
      </c>
      <c r="M547" s="4">
        <f>_xlfn.IFNA(INDEX(buff!$O:$O,MATCH(B547,buff!$A:$A,0)),"")</f>
        <v>15990082</v>
      </c>
      <c r="N547" s="4">
        <f>_xlfn.IFNA(INDEX(buff!$O:$O,MATCH(C547,buff!$A:$A,0)),"")</f>
        <v>16990036</v>
      </c>
      <c r="O547" s="4">
        <f>_xlfn.IFNA(INDEX(buff!$O:$O,MATCH(D547,buff!$A:$A,0)),"")</f>
        <v>15990115</v>
      </c>
      <c r="P547" s="4">
        <f>_xlfn.IFNA(INDEX(buff!$O:$O,MATCH(E547,buff!$A:$A,0)),"")</f>
        <v>15990117</v>
      </c>
      <c r="Q547" s="22"/>
      <c r="R547" s="22"/>
      <c r="S547" s="22"/>
      <c r="T547" s="22"/>
    </row>
    <row r="548" spans="1:20" x14ac:dyDescent="0.15">
      <c r="A548" s="38" t="s">
        <v>885</v>
      </c>
      <c r="B548" s="22">
        <v>13990107</v>
      </c>
      <c r="C548" s="22">
        <v>13990108</v>
      </c>
      <c r="D548" s="12">
        <v>13990138</v>
      </c>
      <c r="E548" s="12">
        <v>13990141</v>
      </c>
      <c r="F548" s="22"/>
      <c r="G548" s="4" t="str">
        <f>"受到的伤害降低"&amp;'skill.talent(结算)'!R569/100&amp;"%，提升"&amp;'skill.talent(结算)'!R772&amp;"点暴击等级和"&amp;'skill.talent(结算)'!R758*100&amp;"%暴击倍数；普通攻击时有"&amp;'skill.talent(结算)'!R583/100&amp;"%概率降低目标被治疗率"&amp;'skill.talent(结算)'!R576/-100&amp;"%，持续"&amp;buff!$E$127&amp;"秒"</f>
        <v>受到的伤害降低20%，提升400点暴击等级和50%暴击倍数；普通攻击时有30%概率降低目标被治疗率50%，持续8秒</v>
      </c>
      <c r="H548" s="4" t="str">
        <f>_xlfn.IFNA(INDEX(buff!$C:$C,MATCH(描述!B548,buff!$A:$A,0)),"")</f>
        <v>英灵之提升免伤率</v>
      </c>
      <c r="I548" s="4" t="str">
        <f>_xlfn.IFNA(INDEX(buff!$C:$C,MATCH(描述!C548,buff!$A:$A,0)),"")</f>
        <v>英灵之普攻时几率降低治疗率</v>
      </c>
      <c r="J548" s="4" t="str">
        <f>_xlfn.IFNA(INDEX(buff!$C:$C,MATCH(描述!D548,buff!$A:$A,0)),"")</f>
        <v>英灵之提升暴击倍数</v>
      </c>
      <c r="K548" s="4" t="str">
        <f>_xlfn.IFNA(INDEX(buff!$C:$C,MATCH(描述!E548,buff!$A:$A,0)),"")</f>
        <v>英灵之提升暴击等级</v>
      </c>
      <c r="L548" s="4" t="str">
        <f>_xlfn.IFNA(INDEX(buff!$C:$C,MATCH(描述!F548,buff!$A:$A,0)),"")</f>
        <v/>
      </c>
      <c r="M548" s="4">
        <f>_xlfn.IFNA(INDEX(buff!$O:$O,MATCH(B548,buff!$A:$A,0)),"")</f>
        <v>15990082</v>
      </c>
      <c r="N548" s="4">
        <f>_xlfn.IFNA(INDEX(buff!$O:$O,MATCH(C548,buff!$A:$A,0)),"")</f>
        <v>16990036</v>
      </c>
      <c r="O548" s="4">
        <f>_xlfn.IFNA(INDEX(buff!$O:$O,MATCH(D548,buff!$A:$A,0)),"")</f>
        <v>15990115</v>
      </c>
      <c r="P548" s="4">
        <f>_xlfn.IFNA(INDEX(buff!$O:$O,MATCH(E548,buff!$A:$A,0)),"")</f>
        <v>15990117</v>
      </c>
      <c r="Q548" s="22"/>
      <c r="R548" s="22"/>
      <c r="S548" s="22"/>
      <c r="T548" s="22"/>
    </row>
    <row r="549" spans="1:20" x14ac:dyDescent="0.15">
      <c r="A549" s="38" t="s">
        <v>641</v>
      </c>
      <c r="B549" s="22">
        <v>13990110</v>
      </c>
      <c r="C549" s="22">
        <v>13990111</v>
      </c>
      <c r="D549" s="22">
        <v>13990112</v>
      </c>
      <c r="E549" s="22"/>
      <c r="F549" s="22"/>
      <c r="G549" s="4" t="str">
        <f>"造成的伤害提高"&amp;'skill.talent(结算)'!R584/100&amp;"%，受到的伤害降低"&amp;'skill.talent(结算)'!R591/100&amp;"%；普通攻击时，如果目标带有&lt;&amp;image:blood&gt;&lt;&amp;/&gt;印记，则吸取该次伤害"&amp;'skill.talent(结算)'!R598/100&amp;"%的生命值"</f>
        <v>造成的伤害提高8%，受到的伤害降低8%；普通攻击时，如果目标带有&lt;&amp;image:blood&gt;&lt;&amp;/&gt;印记，则吸取该次伤害2%的生命值</v>
      </c>
      <c r="H549" s="4" t="str">
        <f>_xlfn.IFNA(INDEX(buff!$C:$C,MATCH(描述!B549,buff!$A:$A,0)),"")</f>
        <v>战神之提升伤害率</v>
      </c>
      <c r="I549" s="4" t="str">
        <f>_xlfn.IFNA(INDEX(buff!$C:$C,MATCH(描述!C549,buff!$A:$A,0)),"")</f>
        <v>战神之提升免伤率</v>
      </c>
      <c r="J549" s="4" t="str">
        <f>_xlfn.IFNA(INDEX(buff!$C:$C,MATCH(描述!D549,buff!$A:$A,0)),"")</f>
        <v>战神之目标有流血状态时普攻吸血</v>
      </c>
      <c r="K549" s="4" t="str">
        <f>_xlfn.IFNA(INDEX(buff!$C:$C,MATCH(描述!E549,buff!$A:$A,0)),"")</f>
        <v/>
      </c>
      <c r="L549" s="4" t="str">
        <f>_xlfn.IFNA(INDEX(buff!$C:$C,MATCH(描述!F549,buff!$A:$A,0)),"")</f>
        <v/>
      </c>
      <c r="M549" s="4">
        <f>_xlfn.IFNA(INDEX(buff!$O:$O,MATCH(B549,buff!$A:$A,0)),"")</f>
        <v>15990085</v>
      </c>
      <c r="N549" s="4">
        <f>_xlfn.IFNA(INDEX(buff!$O:$O,MATCH(C549,buff!$A:$A,0)),"")</f>
        <v>15990086</v>
      </c>
      <c r="O549" s="4">
        <f>_xlfn.IFNA(INDEX(buff!$O:$O,MATCH(D549,buff!$A:$A,0)),"")</f>
        <v>16990037</v>
      </c>
      <c r="P549" s="4" t="str">
        <f>_xlfn.IFNA(INDEX(buff!$O:$O,MATCH(E549,buff!$A:$A,0)),"")</f>
        <v/>
      </c>
      <c r="Q549" s="22"/>
      <c r="R549" s="22"/>
      <c r="S549" s="22"/>
      <c r="T549" s="22"/>
    </row>
    <row r="550" spans="1:20" x14ac:dyDescent="0.15">
      <c r="A550" s="38" t="s">
        <v>642</v>
      </c>
      <c r="B550" s="22">
        <v>13990110</v>
      </c>
      <c r="C550" s="22">
        <v>13990111</v>
      </c>
      <c r="D550" s="22">
        <v>13990112</v>
      </c>
      <c r="E550" s="22"/>
      <c r="F550" s="22"/>
      <c r="G550" s="4" t="str">
        <f>"造成的伤害提高"&amp;'skill.talent(结算)'!R585/100&amp;"%，受到的伤害降低"&amp;'skill.talent(结算)'!R592/100&amp;"%；普通攻击时，如果目标带有&lt;&amp;image:blood&gt;&lt;&amp;/&gt;印记，则吸取该次伤害"&amp;'skill.talent(结算)'!R599/100&amp;"%的生命值"</f>
        <v>造成的伤害提高10%，受到的伤害降低10%；普通攻击时，如果目标带有&lt;&amp;image:blood&gt;&lt;&amp;/&gt;印记，则吸取该次伤害5%的生命值</v>
      </c>
      <c r="H550" s="4" t="str">
        <f>_xlfn.IFNA(INDEX(buff!$C:$C,MATCH(描述!B550,buff!$A:$A,0)),"")</f>
        <v>战神之提升伤害率</v>
      </c>
      <c r="I550" s="4" t="str">
        <f>_xlfn.IFNA(INDEX(buff!$C:$C,MATCH(描述!C550,buff!$A:$A,0)),"")</f>
        <v>战神之提升免伤率</v>
      </c>
      <c r="J550" s="4" t="str">
        <f>_xlfn.IFNA(INDEX(buff!$C:$C,MATCH(描述!D550,buff!$A:$A,0)),"")</f>
        <v>战神之目标有流血状态时普攻吸血</v>
      </c>
      <c r="K550" s="4" t="str">
        <f>_xlfn.IFNA(INDEX(buff!$C:$C,MATCH(描述!E550,buff!$A:$A,0)),"")</f>
        <v/>
      </c>
      <c r="L550" s="4" t="str">
        <f>_xlfn.IFNA(INDEX(buff!$C:$C,MATCH(描述!F550,buff!$A:$A,0)),"")</f>
        <v/>
      </c>
      <c r="M550" s="4">
        <f>_xlfn.IFNA(INDEX(buff!$O:$O,MATCH(B550,buff!$A:$A,0)),"")</f>
        <v>15990085</v>
      </c>
      <c r="N550" s="4">
        <f>_xlfn.IFNA(INDEX(buff!$O:$O,MATCH(C550,buff!$A:$A,0)),"")</f>
        <v>15990086</v>
      </c>
      <c r="O550" s="4">
        <f>_xlfn.IFNA(INDEX(buff!$O:$O,MATCH(D550,buff!$A:$A,0)),"")</f>
        <v>16990037</v>
      </c>
      <c r="P550" s="4" t="str">
        <f>_xlfn.IFNA(INDEX(buff!$O:$O,MATCH(E550,buff!$A:$A,0)),"")</f>
        <v/>
      </c>
      <c r="Q550" s="22"/>
      <c r="R550" s="22"/>
      <c r="S550" s="22"/>
      <c r="T550" s="22"/>
    </row>
    <row r="551" spans="1:20" x14ac:dyDescent="0.15">
      <c r="A551" s="38" t="s">
        <v>643</v>
      </c>
      <c r="B551" s="22">
        <v>13990110</v>
      </c>
      <c r="C551" s="22">
        <v>13990111</v>
      </c>
      <c r="D551" s="22">
        <v>13990112</v>
      </c>
      <c r="E551" s="22"/>
      <c r="F551" s="22"/>
      <c r="G551" s="4" t="str">
        <f>"造成的伤害提高"&amp;'skill.talent(结算)'!R586/100&amp;"%，受到的伤害降低"&amp;'skill.talent(结算)'!R593/100&amp;"%；普通攻击时，如果目标带有&lt;&amp;image:blood&gt;&lt;&amp;/&gt;印记，则吸取该次伤害"&amp;'skill.talent(结算)'!R600/100&amp;"%的生命值"</f>
        <v>造成的伤害提高12%，受到的伤害降低12%；普通攻击时，如果目标带有&lt;&amp;image:blood&gt;&lt;&amp;/&gt;印记，则吸取该次伤害8%的生命值</v>
      </c>
      <c r="H551" s="4" t="str">
        <f>_xlfn.IFNA(INDEX(buff!$C:$C,MATCH(描述!B551,buff!$A:$A,0)),"")</f>
        <v>战神之提升伤害率</v>
      </c>
      <c r="I551" s="4" t="str">
        <f>_xlfn.IFNA(INDEX(buff!$C:$C,MATCH(描述!C551,buff!$A:$A,0)),"")</f>
        <v>战神之提升免伤率</v>
      </c>
      <c r="J551" s="4" t="str">
        <f>_xlfn.IFNA(INDEX(buff!$C:$C,MATCH(描述!D551,buff!$A:$A,0)),"")</f>
        <v>战神之目标有流血状态时普攻吸血</v>
      </c>
      <c r="K551" s="4" t="str">
        <f>_xlfn.IFNA(INDEX(buff!$C:$C,MATCH(描述!E551,buff!$A:$A,0)),"")</f>
        <v/>
      </c>
      <c r="L551" s="4" t="str">
        <f>_xlfn.IFNA(INDEX(buff!$C:$C,MATCH(描述!F551,buff!$A:$A,0)),"")</f>
        <v/>
      </c>
      <c r="M551" s="4">
        <f>_xlfn.IFNA(INDEX(buff!$O:$O,MATCH(B551,buff!$A:$A,0)),"")</f>
        <v>15990085</v>
      </c>
      <c r="N551" s="4">
        <f>_xlfn.IFNA(INDEX(buff!$O:$O,MATCH(C551,buff!$A:$A,0)),"")</f>
        <v>15990086</v>
      </c>
      <c r="O551" s="4">
        <f>_xlfn.IFNA(INDEX(buff!$O:$O,MATCH(D551,buff!$A:$A,0)),"")</f>
        <v>16990037</v>
      </c>
      <c r="P551" s="4" t="str">
        <f>_xlfn.IFNA(INDEX(buff!$O:$O,MATCH(E551,buff!$A:$A,0)),"")</f>
        <v/>
      </c>
      <c r="Q551" s="22"/>
      <c r="R551" s="22"/>
      <c r="S551" s="22"/>
      <c r="T551" s="22"/>
    </row>
    <row r="552" spans="1:20" x14ac:dyDescent="0.15">
      <c r="A552" s="38" t="s">
        <v>644</v>
      </c>
      <c r="B552" s="22">
        <v>13990110</v>
      </c>
      <c r="C552" s="22">
        <v>13990111</v>
      </c>
      <c r="D552" s="22">
        <v>13990112</v>
      </c>
      <c r="E552" s="22"/>
      <c r="F552" s="22"/>
      <c r="G552" s="4" t="str">
        <f>"造成的伤害提高"&amp;'skill.talent(结算)'!R587/100&amp;"%，受到的伤害降低"&amp;'skill.talent(结算)'!R594/100&amp;"%；普通攻击时，如果目标带有&lt;&amp;image:blood&gt;&lt;&amp;/&gt;印记，则吸取该次伤害"&amp;'skill.talent(结算)'!R601/100&amp;"%的生命值"</f>
        <v>造成的伤害提高14%，受到的伤害降低14%；普通攻击时，如果目标带有&lt;&amp;image:blood&gt;&lt;&amp;/&gt;印记，则吸取该次伤害11%的生命值</v>
      </c>
      <c r="H552" s="4" t="str">
        <f>_xlfn.IFNA(INDEX(buff!$C:$C,MATCH(描述!B552,buff!$A:$A,0)),"")</f>
        <v>战神之提升伤害率</v>
      </c>
      <c r="I552" s="4" t="str">
        <f>_xlfn.IFNA(INDEX(buff!$C:$C,MATCH(描述!C552,buff!$A:$A,0)),"")</f>
        <v>战神之提升免伤率</v>
      </c>
      <c r="J552" s="4" t="str">
        <f>_xlfn.IFNA(INDEX(buff!$C:$C,MATCH(描述!D552,buff!$A:$A,0)),"")</f>
        <v>战神之目标有流血状态时普攻吸血</v>
      </c>
      <c r="K552" s="4" t="str">
        <f>_xlfn.IFNA(INDEX(buff!$C:$C,MATCH(描述!E552,buff!$A:$A,0)),"")</f>
        <v/>
      </c>
      <c r="L552" s="4" t="str">
        <f>_xlfn.IFNA(INDEX(buff!$C:$C,MATCH(描述!F552,buff!$A:$A,0)),"")</f>
        <v/>
      </c>
      <c r="M552" s="4">
        <f>_xlfn.IFNA(INDEX(buff!$O:$O,MATCH(B552,buff!$A:$A,0)),"")</f>
        <v>15990085</v>
      </c>
      <c r="N552" s="4">
        <f>_xlfn.IFNA(INDEX(buff!$O:$O,MATCH(C552,buff!$A:$A,0)),"")</f>
        <v>15990086</v>
      </c>
      <c r="O552" s="4">
        <f>_xlfn.IFNA(INDEX(buff!$O:$O,MATCH(D552,buff!$A:$A,0)),"")</f>
        <v>16990037</v>
      </c>
      <c r="P552" s="4" t="str">
        <f>_xlfn.IFNA(INDEX(buff!$O:$O,MATCH(E552,buff!$A:$A,0)),"")</f>
        <v/>
      </c>
      <c r="Q552" s="22"/>
      <c r="R552" s="22"/>
      <c r="S552" s="22"/>
      <c r="T552" s="22"/>
    </row>
    <row r="553" spans="1:20" x14ac:dyDescent="0.15">
      <c r="A553" s="38" t="s">
        <v>645</v>
      </c>
      <c r="B553" s="22">
        <v>13990110</v>
      </c>
      <c r="C553" s="22">
        <v>13990111</v>
      </c>
      <c r="D553" s="22">
        <v>13990112</v>
      </c>
      <c r="E553" s="22"/>
      <c r="F553" s="22"/>
      <c r="G553" s="4" t="str">
        <f>"造成的伤害提高"&amp;'skill.talent(结算)'!R588/100&amp;"%，受到的伤害降低"&amp;'skill.talent(结算)'!R595/100&amp;"%；普通攻击时，如果目标带有&lt;&amp;image:blood&gt;&lt;&amp;/&gt;印记，则吸取该次伤害"&amp;'skill.talent(结算)'!R602/100&amp;"%的生命值"</f>
        <v>造成的伤害提高16%，受到的伤害降低16%；普通攻击时，如果目标带有&lt;&amp;image:blood&gt;&lt;&amp;/&gt;印记，则吸取该次伤害14%的生命值</v>
      </c>
      <c r="H553" s="4" t="str">
        <f>_xlfn.IFNA(INDEX(buff!$C:$C,MATCH(描述!B553,buff!$A:$A,0)),"")</f>
        <v>战神之提升伤害率</v>
      </c>
      <c r="I553" s="4" t="str">
        <f>_xlfn.IFNA(INDEX(buff!$C:$C,MATCH(描述!C553,buff!$A:$A,0)),"")</f>
        <v>战神之提升免伤率</v>
      </c>
      <c r="J553" s="4" t="str">
        <f>_xlfn.IFNA(INDEX(buff!$C:$C,MATCH(描述!D553,buff!$A:$A,0)),"")</f>
        <v>战神之目标有流血状态时普攻吸血</v>
      </c>
      <c r="K553" s="4" t="str">
        <f>_xlfn.IFNA(INDEX(buff!$C:$C,MATCH(描述!E553,buff!$A:$A,0)),"")</f>
        <v/>
      </c>
      <c r="L553" s="4" t="str">
        <f>_xlfn.IFNA(INDEX(buff!$C:$C,MATCH(描述!F553,buff!$A:$A,0)),"")</f>
        <v/>
      </c>
      <c r="M553" s="4">
        <f>_xlfn.IFNA(INDEX(buff!$O:$O,MATCH(B553,buff!$A:$A,0)),"")</f>
        <v>15990085</v>
      </c>
      <c r="N553" s="4">
        <f>_xlfn.IFNA(INDEX(buff!$O:$O,MATCH(C553,buff!$A:$A,0)),"")</f>
        <v>15990086</v>
      </c>
      <c r="O553" s="4">
        <f>_xlfn.IFNA(INDEX(buff!$O:$O,MATCH(D553,buff!$A:$A,0)),"")</f>
        <v>16990037</v>
      </c>
      <c r="P553" s="4" t="str">
        <f>_xlfn.IFNA(INDEX(buff!$O:$O,MATCH(E553,buff!$A:$A,0)),"")</f>
        <v/>
      </c>
      <c r="Q553" s="22"/>
      <c r="R553" s="22"/>
      <c r="S553" s="22"/>
      <c r="T553" s="22"/>
    </row>
    <row r="554" spans="1:20" x14ac:dyDescent="0.15">
      <c r="A554" s="38" t="s">
        <v>646</v>
      </c>
      <c r="B554" s="22">
        <v>13990110</v>
      </c>
      <c r="C554" s="22">
        <v>13990111</v>
      </c>
      <c r="D554" s="22">
        <v>13990112</v>
      </c>
      <c r="E554" s="22"/>
      <c r="F554" s="22"/>
      <c r="G554" s="4" t="str">
        <f>"造成的伤害提高"&amp;'skill.talent(结算)'!R589/100&amp;"%，受到的伤害降低"&amp;'skill.talent(结算)'!R596/100&amp;"%；普通攻击时，如果目标带有&lt;&amp;image:blood&gt;&lt;&amp;/&gt;印记，则吸取该次伤害"&amp;'skill.talent(结算)'!R603/100&amp;"%的生命值"</f>
        <v>造成的伤害提高18%，受到的伤害降低18%；普通攻击时，如果目标带有&lt;&amp;image:blood&gt;&lt;&amp;/&gt;印记，则吸取该次伤害17%的生命值</v>
      </c>
      <c r="H554" s="4" t="str">
        <f>_xlfn.IFNA(INDEX(buff!$C:$C,MATCH(描述!B554,buff!$A:$A,0)),"")</f>
        <v>战神之提升伤害率</v>
      </c>
      <c r="I554" s="4" t="str">
        <f>_xlfn.IFNA(INDEX(buff!$C:$C,MATCH(描述!C554,buff!$A:$A,0)),"")</f>
        <v>战神之提升免伤率</v>
      </c>
      <c r="J554" s="4" t="str">
        <f>_xlfn.IFNA(INDEX(buff!$C:$C,MATCH(描述!D554,buff!$A:$A,0)),"")</f>
        <v>战神之目标有流血状态时普攻吸血</v>
      </c>
      <c r="K554" s="4" t="str">
        <f>_xlfn.IFNA(INDEX(buff!$C:$C,MATCH(描述!E554,buff!$A:$A,0)),"")</f>
        <v/>
      </c>
      <c r="L554" s="4" t="str">
        <f>_xlfn.IFNA(INDEX(buff!$C:$C,MATCH(描述!F554,buff!$A:$A,0)),"")</f>
        <v/>
      </c>
      <c r="M554" s="4">
        <f>_xlfn.IFNA(INDEX(buff!$O:$O,MATCH(B554,buff!$A:$A,0)),"")</f>
        <v>15990085</v>
      </c>
      <c r="N554" s="4">
        <f>_xlfn.IFNA(INDEX(buff!$O:$O,MATCH(C554,buff!$A:$A,0)),"")</f>
        <v>15990086</v>
      </c>
      <c r="O554" s="4">
        <f>_xlfn.IFNA(INDEX(buff!$O:$O,MATCH(D554,buff!$A:$A,0)),"")</f>
        <v>16990037</v>
      </c>
      <c r="P554" s="4" t="str">
        <f>_xlfn.IFNA(INDEX(buff!$O:$O,MATCH(E554,buff!$A:$A,0)),"")</f>
        <v/>
      </c>
      <c r="Q554" s="22"/>
      <c r="R554" s="22"/>
      <c r="S554" s="22"/>
      <c r="T554" s="22"/>
    </row>
    <row r="555" spans="1:20" x14ac:dyDescent="0.15">
      <c r="A555" s="38" t="s">
        <v>647</v>
      </c>
      <c r="B555" s="22">
        <v>13990110</v>
      </c>
      <c r="C555" s="22">
        <v>13990111</v>
      </c>
      <c r="D555" s="22">
        <v>13990112</v>
      </c>
      <c r="E555" s="22"/>
      <c r="F555" s="22"/>
      <c r="G555" s="4" t="str">
        <f>"造成的伤害提高"&amp;'skill.talent(结算)'!R590/100&amp;"%，受到的伤害降低"&amp;'skill.talent(结算)'!R597/100&amp;"%；普通攻击时，如果目标带有&lt;&amp;image:blood&gt;&lt;&amp;/&gt;印记，则吸取该次伤害"&amp;'skill.talent(结算)'!R604/100&amp;"%的生命值"</f>
        <v>造成的伤害提高20%，受到的伤害降低20%；普通攻击时，如果目标带有&lt;&amp;image:blood&gt;&lt;&amp;/&gt;印记，则吸取该次伤害20%的生命值</v>
      </c>
      <c r="H555" s="4" t="str">
        <f>_xlfn.IFNA(INDEX(buff!$C:$C,MATCH(描述!B555,buff!$A:$A,0)),"")</f>
        <v>战神之提升伤害率</v>
      </c>
      <c r="I555" s="4" t="str">
        <f>_xlfn.IFNA(INDEX(buff!$C:$C,MATCH(描述!C555,buff!$A:$A,0)),"")</f>
        <v>战神之提升免伤率</v>
      </c>
      <c r="J555" s="4" t="str">
        <f>_xlfn.IFNA(INDEX(buff!$C:$C,MATCH(描述!D555,buff!$A:$A,0)),"")</f>
        <v>战神之目标有流血状态时普攻吸血</v>
      </c>
      <c r="K555" s="4" t="str">
        <f>_xlfn.IFNA(INDEX(buff!$C:$C,MATCH(描述!E555,buff!$A:$A,0)),"")</f>
        <v/>
      </c>
      <c r="L555" s="4" t="str">
        <f>_xlfn.IFNA(INDEX(buff!$C:$C,MATCH(描述!F555,buff!$A:$A,0)),"")</f>
        <v/>
      </c>
      <c r="M555" s="4">
        <f>_xlfn.IFNA(INDEX(buff!$O:$O,MATCH(B555,buff!$A:$A,0)),"")</f>
        <v>15990085</v>
      </c>
      <c r="N555" s="4">
        <f>_xlfn.IFNA(INDEX(buff!$O:$O,MATCH(C555,buff!$A:$A,0)),"")</f>
        <v>15990086</v>
      </c>
      <c r="O555" s="4">
        <f>_xlfn.IFNA(INDEX(buff!$O:$O,MATCH(D555,buff!$A:$A,0)),"")</f>
        <v>16990037</v>
      </c>
      <c r="P555" s="4" t="str">
        <f>_xlfn.IFNA(INDEX(buff!$O:$O,MATCH(E555,buff!$A:$A,0)),"")</f>
        <v/>
      </c>
      <c r="Q555" s="22"/>
      <c r="R555" s="22"/>
      <c r="S555" s="22"/>
      <c r="T555" s="22"/>
    </row>
    <row r="556" spans="1:20" x14ac:dyDescent="0.15">
      <c r="A556" s="38" t="s">
        <v>648</v>
      </c>
      <c r="B556" s="22">
        <v>13990113</v>
      </c>
      <c r="C556" s="22">
        <v>13990114</v>
      </c>
      <c r="D556" s="22">
        <v>13990115</v>
      </c>
      <c r="E556" s="22"/>
      <c r="F556" s="22"/>
      <c r="G556" s="4" t="str">
        <f>"防御提高"&amp;'skill.talent(结算)'!R605/100&amp;"%，受到攻击时有"&amp;'skill.talent(结算)'!R780/100&amp;"%概率给攻击者添加&lt;&amp;image:ice&gt;&lt;&amp;/&gt;印记，并使其攻击速度降低"&amp;'skill.talent(结算)'!R626/-100&amp;"%、移动速度降低"&amp;'skill.talent(结算)'!R619/-100&amp;"%，持续"&amp;buff!$E$134&amp;"秒"</f>
        <v>防御提高10%，受到攻击时有2%概率给攻击者添加&lt;&amp;image:ice&gt;&lt;&amp;/&gt;印记，并使其攻击速度降低50%、移动速度降低50%，持续3秒</v>
      </c>
      <c r="H556" s="4" t="str">
        <f>_xlfn.IFNA(INDEX(buff!$C:$C,MATCH(描述!B556,buff!$A:$A,0)),"")</f>
        <v>冰甲之提升物防</v>
      </c>
      <c r="I556" s="4" t="str">
        <f>_xlfn.IFNA(INDEX(buff!$C:$C,MATCH(描述!C556,buff!$A:$A,0)),"")</f>
        <v>冰甲之提升魔防</v>
      </c>
      <c r="J556" s="4" t="str">
        <f>_xlfn.IFNA(INDEX(buff!$C:$C,MATCH(描述!D556,buff!$A:$A,0)),"")</f>
        <v>冰甲之附加效果</v>
      </c>
      <c r="K556" s="4" t="str">
        <f>_xlfn.IFNA(INDEX(buff!$C:$C,MATCH(描述!E556,buff!$A:$A,0)),"")</f>
        <v/>
      </c>
      <c r="L556" s="4" t="str">
        <f>_xlfn.IFNA(INDEX(buff!$C:$C,MATCH(描述!F556,buff!$A:$A,0)),"")</f>
        <v/>
      </c>
      <c r="M556" s="4" t="str">
        <f>_xlfn.IFNA(INDEX(buff!$O:$O,MATCH(B556,buff!$A:$A,0)),"")</f>
        <v>phydef</v>
      </c>
      <c r="N556" s="4" t="str">
        <f>_xlfn.IFNA(INDEX(buff!$O:$O,MATCH(C556,buff!$A:$A,0)),"")</f>
        <v>magdef</v>
      </c>
      <c r="O556" s="4">
        <f>_xlfn.IFNA(INDEX(buff!$O:$O,MATCH(D556,buff!$A:$A,0)),"")</f>
        <v>16990038</v>
      </c>
      <c r="P556" s="4" t="str">
        <f>_xlfn.IFNA(INDEX(buff!$O:$O,MATCH(E556,buff!$A:$A,0)),"")</f>
        <v/>
      </c>
      <c r="Q556" s="22"/>
      <c r="R556" s="22"/>
      <c r="S556" s="22"/>
      <c r="T556" s="22"/>
    </row>
    <row r="557" spans="1:20" x14ac:dyDescent="0.15">
      <c r="A557" s="38" t="s">
        <v>649</v>
      </c>
      <c r="B557" s="22">
        <v>13990113</v>
      </c>
      <c r="C557" s="22">
        <v>13990114</v>
      </c>
      <c r="D557" s="22">
        <v>13990115</v>
      </c>
      <c r="E557" s="22"/>
      <c r="F557" s="22"/>
      <c r="G557" s="4" t="str">
        <f>"防御提高"&amp;'skill.talent(结算)'!R606/100&amp;"%，受到攻击时有"&amp;'skill.talent(结算)'!R781/100&amp;"%概率给攻击者添加&lt;&amp;image:ice&gt;&lt;&amp;/&gt;印记，并使其攻击速度降低"&amp;'skill.talent(结算)'!R627/-100&amp;"%、移动速度降低"&amp;'skill.talent(结算)'!R620/-100&amp;"%，持续"&amp;buff!$E$134&amp;"秒"</f>
        <v>防御提高15%，受到攻击时有5%概率给攻击者添加&lt;&amp;image:ice&gt;&lt;&amp;/&gt;印记，并使其攻击速度降低50%、移动速度降低50%，持续3秒</v>
      </c>
      <c r="H557" s="4" t="str">
        <f>_xlfn.IFNA(INDEX(buff!$C:$C,MATCH(描述!B557,buff!$A:$A,0)),"")</f>
        <v>冰甲之提升物防</v>
      </c>
      <c r="I557" s="4" t="str">
        <f>_xlfn.IFNA(INDEX(buff!$C:$C,MATCH(描述!C557,buff!$A:$A,0)),"")</f>
        <v>冰甲之提升魔防</v>
      </c>
      <c r="J557" s="4" t="str">
        <f>_xlfn.IFNA(INDEX(buff!$C:$C,MATCH(描述!D557,buff!$A:$A,0)),"")</f>
        <v>冰甲之附加效果</v>
      </c>
      <c r="K557" s="4" t="str">
        <f>_xlfn.IFNA(INDEX(buff!$C:$C,MATCH(描述!E557,buff!$A:$A,0)),"")</f>
        <v/>
      </c>
      <c r="L557" s="4" t="str">
        <f>_xlfn.IFNA(INDEX(buff!$C:$C,MATCH(描述!F557,buff!$A:$A,0)),"")</f>
        <v/>
      </c>
      <c r="M557" s="4" t="str">
        <f>_xlfn.IFNA(INDEX(buff!$O:$O,MATCH(B557,buff!$A:$A,0)),"")</f>
        <v>phydef</v>
      </c>
      <c r="N557" s="4" t="str">
        <f>_xlfn.IFNA(INDEX(buff!$O:$O,MATCH(C557,buff!$A:$A,0)),"")</f>
        <v>magdef</v>
      </c>
      <c r="O557" s="4">
        <f>_xlfn.IFNA(INDEX(buff!$O:$O,MATCH(D557,buff!$A:$A,0)),"")</f>
        <v>16990038</v>
      </c>
      <c r="P557" s="4" t="str">
        <f>_xlfn.IFNA(INDEX(buff!$O:$O,MATCH(E557,buff!$A:$A,0)),"")</f>
        <v/>
      </c>
      <c r="Q557" s="22"/>
      <c r="R557" s="22"/>
      <c r="S557" s="22"/>
      <c r="T557" s="22"/>
    </row>
    <row r="558" spans="1:20" x14ac:dyDescent="0.15">
      <c r="A558" s="38" t="s">
        <v>650</v>
      </c>
      <c r="B558" s="22">
        <v>13990113</v>
      </c>
      <c r="C558" s="22">
        <v>13990114</v>
      </c>
      <c r="D558" s="22">
        <v>13990115</v>
      </c>
      <c r="E558" s="22"/>
      <c r="F558" s="22"/>
      <c r="G558" s="4" t="str">
        <f>"防御提高"&amp;'skill.talent(结算)'!R607/100&amp;"%，受到攻击时有"&amp;'skill.talent(结算)'!R782/100&amp;"%概率给攻击者添加&lt;&amp;image:ice&gt;&lt;&amp;/&gt;印记，并使其攻击速度降低"&amp;'skill.talent(结算)'!R628/-100&amp;"%、移动速度降低"&amp;'skill.talent(结算)'!R621/-100&amp;"%，持续"&amp;buff!$E$134&amp;"秒"</f>
        <v>防御提高20%，受到攻击时有8%概率给攻击者添加&lt;&amp;image:ice&gt;&lt;&amp;/&gt;印记，并使其攻击速度降低50%、移动速度降低50%，持续3秒</v>
      </c>
      <c r="H558" s="4" t="str">
        <f>_xlfn.IFNA(INDEX(buff!$C:$C,MATCH(描述!B558,buff!$A:$A,0)),"")</f>
        <v>冰甲之提升物防</v>
      </c>
      <c r="I558" s="4" t="str">
        <f>_xlfn.IFNA(INDEX(buff!$C:$C,MATCH(描述!C558,buff!$A:$A,0)),"")</f>
        <v>冰甲之提升魔防</v>
      </c>
      <c r="J558" s="4" t="str">
        <f>_xlfn.IFNA(INDEX(buff!$C:$C,MATCH(描述!D558,buff!$A:$A,0)),"")</f>
        <v>冰甲之附加效果</v>
      </c>
      <c r="K558" s="4" t="str">
        <f>_xlfn.IFNA(INDEX(buff!$C:$C,MATCH(描述!E558,buff!$A:$A,0)),"")</f>
        <v/>
      </c>
      <c r="L558" s="4" t="str">
        <f>_xlfn.IFNA(INDEX(buff!$C:$C,MATCH(描述!F558,buff!$A:$A,0)),"")</f>
        <v/>
      </c>
      <c r="M558" s="4" t="str">
        <f>_xlfn.IFNA(INDEX(buff!$O:$O,MATCH(B558,buff!$A:$A,0)),"")</f>
        <v>phydef</v>
      </c>
      <c r="N558" s="4" t="str">
        <f>_xlfn.IFNA(INDEX(buff!$O:$O,MATCH(C558,buff!$A:$A,0)),"")</f>
        <v>magdef</v>
      </c>
      <c r="O558" s="4">
        <f>_xlfn.IFNA(INDEX(buff!$O:$O,MATCH(D558,buff!$A:$A,0)),"")</f>
        <v>16990038</v>
      </c>
      <c r="P558" s="4" t="str">
        <f>_xlfn.IFNA(INDEX(buff!$O:$O,MATCH(E558,buff!$A:$A,0)),"")</f>
        <v/>
      </c>
      <c r="Q558" s="22"/>
      <c r="R558" s="22"/>
      <c r="S558" s="22"/>
      <c r="T558" s="22"/>
    </row>
    <row r="559" spans="1:20" x14ac:dyDescent="0.15">
      <c r="A559" s="38" t="s">
        <v>651</v>
      </c>
      <c r="B559" s="22">
        <v>13990113</v>
      </c>
      <c r="C559" s="22">
        <v>13990114</v>
      </c>
      <c r="D559" s="22">
        <v>13990115</v>
      </c>
      <c r="E559" s="22"/>
      <c r="F559" s="22"/>
      <c r="G559" s="4" t="str">
        <f>"防御提高"&amp;'skill.talent(结算)'!R608/100&amp;"%，受到攻击时有"&amp;'skill.talent(结算)'!R783/100&amp;"%概率给攻击者添加&lt;&amp;image:ice&gt;&lt;&amp;/&gt;印记，并使其攻击速度降低"&amp;'skill.talent(结算)'!R629/-100&amp;"%、移动速度降低"&amp;'skill.talent(结算)'!R622/-100&amp;"%，持续"&amp;buff!$E$134&amp;"秒"</f>
        <v>防御提高25%，受到攻击时有11%概率给攻击者添加&lt;&amp;image:ice&gt;&lt;&amp;/&gt;印记，并使其攻击速度降低50%、移动速度降低50%，持续3秒</v>
      </c>
      <c r="H559" s="4" t="str">
        <f>_xlfn.IFNA(INDEX(buff!$C:$C,MATCH(描述!B559,buff!$A:$A,0)),"")</f>
        <v>冰甲之提升物防</v>
      </c>
      <c r="I559" s="4" t="str">
        <f>_xlfn.IFNA(INDEX(buff!$C:$C,MATCH(描述!C559,buff!$A:$A,0)),"")</f>
        <v>冰甲之提升魔防</v>
      </c>
      <c r="J559" s="4" t="str">
        <f>_xlfn.IFNA(INDEX(buff!$C:$C,MATCH(描述!D559,buff!$A:$A,0)),"")</f>
        <v>冰甲之附加效果</v>
      </c>
      <c r="K559" s="4" t="str">
        <f>_xlfn.IFNA(INDEX(buff!$C:$C,MATCH(描述!E559,buff!$A:$A,0)),"")</f>
        <v/>
      </c>
      <c r="L559" s="4" t="str">
        <f>_xlfn.IFNA(INDEX(buff!$C:$C,MATCH(描述!F559,buff!$A:$A,0)),"")</f>
        <v/>
      </c>
      <c r="M559" s="4" t="str">
        <f>_xlfn.IFNA(INDEX(buff!$O:$O,MATCH(B559,buff!$A:$A,0)),"")</f>
        <v>phydef</v>
      </c>
      <c r="N559" s="4" t="str">
        <f>_xlfn.IFNA(INDEX(buff!$O:$O,MATCH(C559,buff!$A:$A,0)),"")</f>
        <v>magdef</v>
      </c>
      <c r="O559" s="4">
        <f>_xlfn.IFNA(INDEX(buff!$O:$O,MATCH(D559,buff!$A:$A,0)),"")</f>
        <v>16990038</v>
      </c>
      <c r="P559" s="4" t="str">
        <f>_xlfn.IFNA(INDEX(buff!$O:$O,MATCH(E559,buff!$A:$A,0)),"")</f>
        <v/>
      </c>
      <c r="Q559" s="22"/>
      <c r="R559" s="22"/>
      <c r="S559" s="22"/>
      <c r="T559" s="22"/>
    </row>
    <row r="560" spans="1:20" x14ac:dyDescent="0.15">
      <c r="A560" s="38" t="s">
        <v>652</v>
      </c>
      <c r="B560" s="22">
        <v>13990113</v>
      </c>
      <c r="C560" s="22">
        <v>13990114</v>
      </c>
      <c r="D560" s="22">
        <v>13990115</v>
      </c>
      <c r="E560" s="22"/>
      <c r="F560" s="22"/>
      <c r="G560" s="4" t="str">
        <f>"防御提高"&amp;'skill.talent(结算)'!R609/100&amp;"%，受到攻击时有"&amp;'skill.talent(结算)'!R784/100&amp;"%概率给攻击者添加&lt;&amp;image:ice&gt;&lt;&amp;/&gt;印记，并使其攻击速度降低"&amp;'skill.talent(结算)'!R630/-100&amp;"%、移动速度降低"&amp;'skill.talent(结算)'!R623/-100&amp;"%，持续"&amp;buff!$E$134&amp;"秒"</f>
        <v>防御提高30%，受到攻击时有14%概率给攻击者添加&lt;&amp;image:ice&gt;&lt;&amp;/&gt;印记，并使其攻击速度降低50%、移动速度降低50%，持续3秒</v>
      </c>
      <c r="H560" s="4" t="str">
        <f>_xlfn.IFNA(INDEX(buff!$C:$C,MATCH(描述!B560,buff!$A:$A,0)),"")</f>
        <v>冰甲之提升物防</v>
      </c>
      <c r="I560" s="4" t="str">
        <f>_xlfn.IFNA(INDEX(buff!$C:$C,MATCH(描述!C560,buff!$A:$A,0)),"")</f>
        <v>冰甲之提升魔防</v>
      </c>
      <c r="J560" s="4" t="str">
        <f>_xlfn.IFNA(INDEX(buff!$C:$C,MATCH(描述!D560,buff!$A:$A,0)),"")</f>
        <v>冰甲之附加效果</v>
      </c>
      <c r="K560" s="4" t="str">
        <f>_xlfn.IFNA(INDEX(buff!$C:$C,MATCH(描述!E560,buff!$A:$A,0)),"")</f>
        <v/>
      </c>
      <c r="L560" s="4" t="str">
        <f>_xlfn.IFNA(INDEX(buff!$C:$C,MATCH(描述!F560,buff!$A:$A,0)),"")</f>
        <v/>
      </c>
      <c r="M560" s="4" t="str">
        <f>_xlfn.IFNA(INDEX(buff!$O:$O,MATCH(B560,buff!$A:$A,0)),"")</f>
        <v>phydef</v>
      </c>
      <c r="N560" s="4" t="str">
        <f>_xlfn.IFNA(INDEX(buff!$O:$O,MATCH(C560,buff!$A:$A,0)),"")</f>
        <v>magdef</v>
      </c>
      <c r="O560" s="4">
        <f>_xlfn.IFNA(INDEX(buff!$O:$O,MATCH(D560,buff!$A:$A,0)),"")</f>
        <v>16990038</v>
      </c>
      <c r="P560" s="4" t="str">
        <f>_xlfn.IFNA(INDEX(buff!$O:$O,MATCH(E560,buff!$A:$A,0)),"")</f>
        <v/>
      </c>
      <c r="Q560" s="22"/>
      <c r="R560" s="22"/>
      <c r="S560" s="22"/>
      <c r="T560" s="22"/>
    </row>
    <row r="561" spans="1:20" x14ac:dyDescent="0.15">
      <c r="A561" s="38" t="s">
        <v>653</v>
      </c>
      <c r="B561" s="22">
        <v>13990113</v>
      </c>
      <c r="C561" s="22">
        <v>13990114</v>
      </c>
      <c r="D561" s="22">
        <v>13990115</v>
      </c>
      <c r="E561" s="22"/>
      <c r="F561" s="22"/>
      <c r="G561" s="4" t="str">
        <f>"防御提高"&amp;'skill.talent(结算)'!R610/100&amp;"%，受到攻击时有"&amp;'skill.talent(结算)'!R785/100&amp;"%概率给攻击者添加&lt;&amp;image:ice&gt;&lt;&amp;/&gt;印记，并使其攻击速度降低"&amp;'skill.talent(结算)'!R631/-100&amp;"%、移动速度降低"&amp;'skill.talent(结算)'!R624/-100&amp;"%，持续"&amp;buff!$E$134&amp;"秒"</f>
        <v>防御提高35%，受到攻击时有17%概率给攻击者添加&lt;&amp;image:ice&gt;&lt;&amp;/&gt;印记，并使其攻击速度降低50%、移动速度降低50%，持续3秒</v>
      </c>
      <c r="H561" s="4" t="str">
        <f>_xlfn.IFNA(INDEX(buff!$C:$C,MATCH(描述!B561,buff!$A:$A,0)),"")</f>
        <v>冰甲之提升物防</v>
      </c>
      <c r="I561" s="4" t="str">
        <f>_xlfn.IFNA(INDEX(buff!$C:$C,MATCH(描述!C561,buff!$A:$A,0)),"")</f>
        <v>冰甲之提升魔防</v>
      </c>
      <c r="J561" s="4" t="str">
        <f>_xlfn.IFNA(INDEX(buff!$C:$C,MATCH(描述!D561,buff!$A:$A,0)),"")</f>
        <v>冰甲之附加效果</v>
      </c>
      <c r="K561" s="4" t="str">
        <f>_xlfn.IFNA(INDEX(buff!$C:$C,MATCH(描述!E561,buff!$A:$A,0)),"")</f>
        <v/>
      </c>
      <c r="L561" s="4" t="str">
        <f>_xlfn.IFNA(INDEX(buff!$C:$C,MATCH(描述!F561,buff!$A:$A,0)),"")</f>
        <v/>
      </c>
      <c r="M561" s="4" t="str">
        <f>_xlfn.IFNA(INDEX(buff!$O:$O,MATCH(B561,buff!$A:$A,0)),"")</f>
        <v>phydef</v>
      </c>
      <c r="N561" s="4" t="str">
        <f>_xlfn.IFNA(INDEX(buff!$O:$O,MATCH(C561,buff!$A:$A,0)),"")</f>
        <v>magdef</v>
      </c>
      <c r="O561" s="4">
        <f>_xlfn.IFNA(INDEX(buff!$O:$O,MATCH(D561,buff!$A:$A,0)),"")</f>
        <v>16990038</v>
      </c>
      <c r="P561" s="4" t="str">
        <f>_xlfn.IFNA(INDEX(buff!$O:$O,MATCH(E561,buff!$A:$A,0)),"")</f>
        <v/>
      </c>
      <c r="Q561" s="22"/>
      <c r="R561" s="22"/>
      <c r="S561" s="22"/>
      <c r="T561" s="22"/>
    </row>
    <row r="562" spans="1:20" x14ac:dyDescent="0.15">
      <c r="A562" s="38" t="s">
        <v>654</v>
      </c>
      <c r="B562" s="22">
        <v>13990113</v>
      </c>
      <c r="C562" s="22">
        <v>13990114</v>
      </c>
      <c r="D562" s="22">
        <v>13990115</v>
      </c>
      <c r="E562" s="22"/>
      <c r="F562" s="22"/>
      <c r="G562" s="4" t="str">
        <f>"防御提高"&amp;'skill.talent(结算)'!R611/100&amp;"%，受到攻击时有"&amp;'skill.talent(结算)'!R786/100&amp;"%概率给攻击者添加&lt;&amp;image:ice&gt;&lt;&amp;/&gt;印记，并使其攻击速度降低"&amp;'skill.talent(结算)'!R632/-100&amp;"%、移动速度降低"&amp;'skill.talent(结算)'!R625/-100&amp;"%，持续"&amp;buff!$E$134&amp;"秒"</f>
        <v>防御提高40%，受到攻击时有20%概率给攻击者添加&lt;&amp;image:ice&gt;&lt;&amp;/&gt;印记，并使其攻击速度降低50%、移动速度降低50%，持续3秒</v>
      </c>
      <c r="H562" s="4" t="str">
        <f>_xlfn.IFNA(INDEX(buff!$C:$C,MATCH(描述!B562,buff!$A:$A,0)),"")</f>
        <v>冰甲之提升物防</v>
      </c>
      <c r="I562" s="4" t="str">
        <f>_xlfn.IFNA(INDEX(buff!$C:$C,MATCH(描述!C562,buff!$A:$A,0)),"")</f>
        <v>冰甲之提升魔防</v>
      </c>
      <c r="J562" s="4" t="str">
        <f>_xlfn.IFNA(INDEX(buff!$C:$C,MATCH(描述!D562,buff!$A:$A,0)),"")</f>
        <v>冰甲之附加效果</v>
      </c>
      <c r="K562" s="4" t="str">
        <f>_xlfn.IFNA(INDEX(buff!$C:$C,MATCH(描述!E562,buff!$A:$A,0)),"")</f>
        <v/>
      </c>
      <c r="L562" s="4" t="str">
        <f>_xlfn.IFNA(INDEX(buff!$C:$C,MATCH(描述!F562,buff!$A:$A,0)),"")</f>
        <v/>
      </c>
      <c r="M562" s="4" t="str">
        <f>_xlfn.IFNA(INDEX(buff!$O:$O,MATCH(B562,buff!$A:$A,0)),"")</f>
        <v>phydef</v>
      </c>
      <c r="N562" s="4" t="str">
        <f>_xlfn.IFNA(INDEX(buff!$O:$O,MATCH(C562,buff!$A:$A,0)),"")</f>
        <v>magdef</v>
      </c>
      <c r="O562" s="4">
        <f>_xlfn.IFNA(INDEX(buff!$O:$O,MATCH(D562,buff!$A:$A,0)),"")</f>
        <v>16990038</v>
      </c>
      <c r="P562" s="4" t="str">
        <f>_xlfn.IFNA(INDEX(buff!$O:$O,MATCH(E562,buff!$A:$A,0)),"")</f>
        <v/>
      </c>
      <c r="Q562" s="22"/>
      <c r="R562" s="22"/>
      <c r="S562" s="22"/>
      <c r="T562" s="22"/>
    </row>
    <row r="563" spans="1:20" x14ac:dyDescent="0.15">
      <c r="A563" s="38" t="s">
        <v>886</v>
      </c>
      <c r="B563" s="22">
        <v>13990119</v>
      </c>
      <c r="C563" s="22">
        <v>13990120</v>
      </c>
      <c r="D563" s="22"/>
      <c r="E563" s="22"/>
      <c r="F563" s="22"/>
      <c r="G563" s="4" t="str">
        <f>"免疫&lt;&amp;image:wine&gt;&lt;&amp;/&gt;、&lt;&amp;image:ice&gt;&lt;&amp;/&gt;和&lt;&amp;image:blood&gt;&lt;&amp;/&gt;印记；当自己受到致命伤害时，立即回复最大生命值"&amp;'skill.talent(结算)'!G633/100&amp;"%的生命(该效果每场战斗只能触发1次)。"</f>
        <v>免疫&lt;&amp;image:wine&gt;&lt;&amp;/&gt;、&lt;&amp;image:ice&gt;&lt;&amp;/&gt;和&lt;&amp;image:blood&gt;&lt;&amp;/&gt;印记；当自己受到致命伤害时，立即回复最大生命值10%的生命(该效果每场战斗只能触发1次)。</v>
      </c>
      <c r="H563" s="4" t="str">
        <f>_xlfn.IFNA(INDEX(buff!$C:$C,MATCH(描述!B563,buff!$A:$A,0)),"")</f>
        <v>无暇之免疫酒、冰和流血</v>
      </c>
      <c r="I563" s="4" t="str">
        <f>_xlfn.IFNA(INDEX(buff!$C:$C,MATCH(描述!C563,buff!$A:$A,0)),"")</f>
        <v>无暇之死亡复活</v>
      </c>
      <c r="J563" s="4" t="str">
        <f>_xlfn.IFNA(INDEX(buff!$C:$C,MATCH(描述!D563,buff!$A:$A,0)),"")</f>
        <v/>
      </c>
      <c r="K563" s="4" t="str">
        <f>_xlfn.IFNA(INDEX(buff!$C:$C,MATCH(描述!E563,buff!$A:$A,0)),"")</f>
        <v/>
      </c>
      <c r="L563" s="4" t="str">
        <f>_xlfn.IFNA(INDEX(buff!$C:$C,MATCH(描述!F563,buff!$A:$A,0)),"")</f>
        <v/>
      </c>
      <c r="M563" s="4" t="str">
        <f>_xlfn.IFNA(INDEX(buff!$O:$O,MATCH(B563,buff!$A:$A,0)),"")</f>
        <v>anti_wine,anti_ice</v>
      </c>
      <c r="N563" s="4">
        <f>_xlfn.IFNA(INDEX(buff!$O:$O,MATCH(C563,buff!$A:$A,0)),"")</f>
        <v>16990039</v>
      </c>
      <c r="O563" s="4" t="str">
        <f>_xlfn.IFNA(INDEX(buff!$O:$O,MATCH(D563,buff!$A:$A,0)),"")</f>
        <v/>
      </c>
      <c r="P563" s="4" t="str">
        <f>_xlfn.IFNA(INDEX(buff!$O:$O,MATCH(E563,buff!$A:$A,0)),"")</f>
        <v/>
      </c>
      <c r="Q563" s="22"/>
      <c r="R563" s="22"/>
      <c r="S563" s="22"/>
      <c r="T563" s="22"/>
    </row>
    <row r="564" spans="1:20" x14ac:dyDescent="0.15">
      <c r="A564" s="38" t="s">
        <v>887</v>
      </c>
      <c r="B564" s="22">
        <v>13990119</v>
      </c>
      <c r="C564" s="22">
        <v>13990120</v>
      </c>
      <c r="D564" s="22"/>
      <c r="E564" s="22"/>
      <c r="F564" s="22"/>
      <c r="G564" s="4" t="str">
        <f>"免疫&lt;&amp;image:wine&gt;&lt;&amp;/&gt;、&lt;&amp;image:ice&gt;&lt;&amp;/&gt;和&lt;&amp;image:blood&gt;&lt;&amp;/&gt;印记；当自己受到致命伤害时，立即回复最大生命值"&amp;'skill.talent(结算)'!G634/100&amp;"%的生命(该效果每场战斗只能触发1次)。"</f>
        <v>免疫&lt;&amp;image:wine&gt;&lt;&amp;/&gt;、&lt;&amp;image:ice&gt;&lt;&amp;/&gt;和&lt;&amp;image:blood&gt;&lt;&amp;/&gt;印记；当自己受到致命伤害时，立即回复最大生命值15%的生命(该效果每场战斗只能触发1次)。</v>
      </c>
      <c r="H564" s="4" t="str">
        <f>_xlfn.IFNA(INDEX(buff!$C:$C,MATCH(描述!B564,buff!$A:$A,0)),"")</f>
        <v>无暇之免疫酒、冰和流血</v>
      </c>
      <c r="I564" s="4" t="str">
        <f>_xlfn.IFNA(INDEX(buff!$C:$C,MATCH(描述!C564,buff!$A:$A,0)),"")</f>
        <v>无暇之死亡复活</v>
      </c>
      <c r="J564" s="4" t="str">
        <f>_xlfn.IFNA(INDEX(buff!$C:$C,MATCH(描述!D564,buff!$A:$A,0)),"")</f>
        <v/>
      </c>
      <c r="K564" s="4" t="str">
        <f>_xlfn.IFNA(INDEX(buff!$C:$C,MATCH(描述!E564,buff!$A:$A,0)),"")</f>
        <v/>
      </c>
      <c r="L564" s="4" t="str">
        <f>_xlfn.IFNA(INDEX(buff!$C:$C,MATCH(描述!F564,buff!$A:$A,0)),"")</f>
        <v/>
      </c>
      <c r="M564" s="4" t="str">
        <f>_xlfn.IFNA(INDEX(buff!$O:$O,MATCH(B564,buff!$A:$A,0)),"")</f>
        <v>anti_wine,anti_ice</v>
      </c>
      <c r="N564" s="4">
        <f>_xlfn.IFNA(INDEX(buff!$O:$O,MATCH(C564,buff!$A:$A,0)),"")</f>
        <v>16990039</v>
      </c>
      <c r="O564" s="4" t="str">
        <f>_xlfn.IFNA(INDEX(buff!$O:$O,MATCH(D564,buff!$A:$A,0)),"")</f>
        <v/>
      </c>
      <c r="P564" s="4" t="str">
        <f>_xlfn.IFNA(INDEX(buff!$O:$O,MATCH(E564,buff!$A:$A,0)),"")</f>
        <v/>
      </c>
      <c r="Q564" s="22"/>
      <c r="R564" s="22"/>
      <c r="S564" s="22"/>
      <c r="T564" s="22"/>
    </row>
    <row r="565" spans="1:20" x14ac:dyDescent="0.15">
      <c r="A565" s="38" t="s">
        <v>888</v>
      </c>
      <c r="B565" s="22">
        <v>13990119</v>
      </c>
      <c r="C565" s="22">
        <v>13990120</v>
      </c>
      <c r="D565" s="22"/>
      <c r="E565" s="22"/>
      <c r="F565" s="22"/>
      <c r="G565" s="4" t="str">
        <f>"免疫&lt;&amp;image:wine&gt;&lt;&amp;/&gt;、&lt;&amp;image:ice&gt;&lt;&amp;/&gt;和&lt;&amp;image:blood&gt;&lt;&amp;/&gt;印记；当自己受到致命伤害时，立即回复最大生命值"&amp;'skill.talent(结算)'!G635/100&amp;"%的生命(该效果每场战斗只能触发1次)。"</f>
        <v>免疫&lt;&amp;image:wine&gt;&lt;&amp;/&gt;、&lt;&amp;image:ice&gt;&lt;&amp;/&gt;和&lt;&amp;image:blood&gt;&lt;&amp;/&gt;印记；当自己受到致命伤害时，立即回复最大生命值20%的生命(该效果每场战斗只能触发1次)。</v>
      </c>
      <c r="H565" s="4" t="str">
        <f>_xlfn.IFNA(INDEX(buff!$C:$C,MATCH(描述!B565,buff!$A:$A,0)),"")</f>
        <v>无暇之免疫酒、冰和流血</v>
      </c>
      <c r="I565" s="4" t="str">
        <f>_xlfn.IFNA(INDEX(buff!$C:$C,MATCH(描述!C565,buff!$A:$A,0)),"")</f>
        <v>无暇之死亡复活</v>
      </c>
      <c r="J565" s="4" t="str">
        <f>_xlfn.IFNA(INDEX(buff!$C:$C,MATCH(描述!D565,buff!$A:$A,0)),"")</f>
        <v/>
      </c>
      <c r="K565" s="4" t="str">
        <f>_xlfn.IFNA(INDEX(buff!$C:$C,MATCH(描述!E565,buff!$A:$A,0)),"")</f>
        <v/>
      </c>
      <c r="L565" s="4" t="str">
        <f>_xlfn.IFNA(INDEX(buff!$C:$C,MATCH(描述!F565,buff!$A:$A,0)),"")</f>
        <v/>
      </c>
      <c r="M565" s="4" t="str">
        <f>_xlfn.IFNA(INDEX(buff!$O:$O,MATCH(B565,buff!$A:$A,0)),"")</f>
        <v>anti_wine,anti_ice</v>
      </c>
      <c r="N565" s="4">
        <f>_xlfn.IFNA(INDEX(buff!$O:$O,MATCH(C565,buff!$A:$A,0)),"")</f>
        <v>16990039</v>
      </c>
      <c r="O565" s="4" t="str">
        <f>_xlfn.IFNA(INDEX(buff!$O:$O,MATCH(D565,buff!$A:$A,0)),"")</f>
        <v/>
      </c>
      <c r="P565" s="4" t="str">
        <f>_xlfn.IFNA(INDEX(buff!$O:$O,MATCH(E565,buff!$A:$A,0)),"")</f>
        <v/>
      </c>
      <c r="Q565" s="22"/>
      <c r="R565" s="22"/>
      <c r="S565" s="22"/>
      <c r="T565" s="22"/>
    </row>
    <row r="566" spans="1:20" x14ac:dyDescent="0.15">
      <c r="A566" s="38" t="s">
        <v>889</v>
      </c>
      <c r="B566" s="22">
        <v>13990119</v>
      </c>
      <c r="C566" s="22">
        <v>13990120</v>
      </c>
      <c r="D566" s="22"/>
      <c r="E566" s="22"/>
      <c r="F566" s="22"/>
      <c r="G566" s="4" t="str">
        <f>"免疫&lt;&amp;image:wine&gt;&lt;&amp;/&gt;、&lt;&amp;image:ice&gt;&lt;&amp;/&gt;和&lt;&amp;image:blood&gt;&lt;&amp;/&gt;印记；当自己受到致命伤害时，立即回复最大生命值"&amp;'skill.talent(结算)'!G636/100&amp;"%的生命(该效果每场战斗只能触发1次)。"</f>
        <v>免疫&lt;&amp;image:wine&gt;&lt;&amp;/&gt;、&lt;&amp;image:ice&gt;&lt;&amp;/&gt;和&lt;&amp;image:blood&gt;&lt;&amp;/&gt;印记；当自己受到致命伤害时，立即回复最大生命值25%的生命(该效果每场战斗只能触发1次)。</v>
      </c>
      <c r="H566" s="4" t="str">
        <f>_xlfn.IFNA(INDEX(buff!$C:$C,MATCH(描述!B566,buff!$A:$A,0)),"")</f>
        <v>无暇之免疫酒、冰和流血</v>
      </c>
      <c r="I566" s="4" t="str">
        <f>_xlfn.IFNA(INDEX(buff!$C:$C,MATCH(描述!C566,buff!$A:$A,0)),"")</f>
        <v>无暇之死亡复活</v>
      </c>
      <c r="J566" s="4" t="str">
        <f>_xlfn.IFNA(INDEX(buff!$C:$C,MATCH(描述!D566,buff!$A:$A,0)),"")</f>
        <v/>
      </c>
      <c r="K566" s="4" t="str">
        <f>_xlfn.IFNA(INDEX(buff!$C:$C,MATCH(描述!E566,buff!$A:$A,0)),"")</f>
        <v/>
      </c>
      <c r="L566" s="4" t="str">
        <f>_xlfn.IFNA(INDEX(buff!$C:$C,MATCH(描述!F566,buff!$A:$A,0)),"")</f>
        <v/>
      </c>
      <c r="M566" s="4" t="str">
        <f>_xlfn.IFNA(INDEX(buff!$O:$O,MATCH(B566,buff!$A:$A,0)),"")</f>
        <v>anti_wine,anti_ice</v>
      </c>
      <c r="N566" s="4">
        <f>_xlfn.IFNA(INDEX(buff!$O:$O,MATCH(C566,buff!$A:$A,0)),"")</f>
        <v>16990039</v>
      </c>
      <c r="O566" s="4" t="str">
        <f>_xlfn.IFNA(INDEX(buff!$O:$O,MATCH(D566,buff!$A:$A,0)),"")</f>
        <v/>
      </c>
      <c r="P566" s="4" t="str">
        <f>_xlfn.IFNA(INDEX(buff!$O:$O,MATCH(E566,buff!$A:$A,0)),"")</f>
        <v/>
      </c>
      <c r="Q566" s="22"/>
      <c r="R566" s="22"/>
      <c r="S566" s="22"/>
      <c r="T566" s="22"/>
    </row>
    <row r="567" spans="1:20" x14ac:dyDescent="0.15">
      <c r="A567" s="38" t="s">
        <v>890</v>
      </c>
      <c r="B567" s="22">
        <v>13990119</v>
      </c>
      <c r="C567" s="22">
        <v>13990120</v>
      </c>
      <c r="D567" s="22"/>
      <c r="E567" s="22"/>
      <c r="F567" s="22"/>
      <c r="G567" s="4" t="str">
        <f>"免疫&lt;&amp;image:wine&gt;&lt;&amp;/&gt;、&lt;&amp;image:ice&gt;&lt;&amp;/&gt;和&lt;&amp;image:blood&gt;&lt;&amp;/&gt;印记；当自己受到致命伤害时，立即回复最大生命值"&amp;'skill.talent(结算)'!G637/100&amp;"%的生命(该效果每场战斗只能触发1次)。"</f>
        <v>免疫&lt;&amp;image:wine&gt;&lt;&amp;/&gt;、&lt;&amp;image:ice&gt;&lt;&amp;/&gt;和&lt;&amp;image:blood&gt;&lt;&amp;/&gt;印记；当自己受到致命伤害时，立即回复最大生命值30%的生命(该效果每场战斗只能触发1次)。</v>
      </c>
      <c r="H567" s="4" t="str">
        <f>_xlfn.IFNA(INDEX(buff!$C:$C,MATCH(描述!B567,buff!$A:$A,0)),"")</f>
        <v>无暇之免疫酒、冰和流血</v>
      </c>
      <c r="I567" s="4" t="str">
        <f>_xlfn.IFNA(INDEX(buff!$C:$C,MATCH(描述!C567,buff!$A:$A,0)),"")</f>
        <v>无暇之死亡复活</v>
      </c>
      <c r="J567" s="4" t="str">
        <f>_xlfn.IFNA(INDEX(buff!$C:$C,MATCH(描述!D567,buff!$A:$A,0)),"")</f>
        <v/>
      </c>
      <c r="K567" s="4" t="str">
        <f>_xlfn.IFNA(INDEX(buff!$C:$C,MATCH(描述!E567,buff!$A:$A,0)),"")</f>
        <v/>
      </c>
      <c r="L567" s="4" t="str">
        <f>_xlfn.IFNA(INDEX(buff!$C:$C,MATCH(描述!F567,buff!$A:$A,0)),"")</f>
        <v/>
      </c>
      <c r="M567" s="4" t="str">
        <f>_xlfn.IFNA(INDEX(buff!$O:$O,MATCH(B567,buff!$A:$A,0)),"")</f>
        <v>anti_wine,anti_ice</v>
      </c>
      <c r="N567" s="4">
        <f>_xlfn.IFNA(INDEX(buff!$O:$O,MATCH(C567,buff!$A:$A,0)),"")</f>
        <v>16990039</v>
      </c>
      <c r="O567" s="4" t="str">
        <f>_xlfn.IFNA(INDEX(buff!$O:$O,MATCH(D567,buff!$A:$A,0)),"")</f>
        <v/>
      </c>
      <c r="P567" s="4" t="str">
        <f>_xlfn.IFNA(INDEX(buff!$O:$O,MATCH(E567,buff!$A:$A,0)),"")</f>
        <v/>
      </c>
      <c r="Q567" s="22"/>
      <c r="R567" s="22"/>
      <c r="S567" s="22"/>
      <c r="T567" s="22"/>
    </row>
    <row r="568" spans="1:20" x14ac:dyDescent="0.15">
      <c r="A568" s="38" t="s">
        <v>891</v>
      </c>
      <c r="B568" s="22">
        <v>13990119</v>
      </c>
      <c r="C568" s="22">
        <v>13990120</v>
      </c>
      <c r="D568" s="22"/>
      <c r="E568" s="22"/>
      <c r="F568" s="22"/>
      <c r="G568" s="4" t="str">
        <f>"免疫&lt;&amp;image:wine&gt;&lt;&amp;/&gt;、&lt;&amp;image:ice&gt;&lt;&amp;/&gt;和&lt;&amp;image:blood&gt;&lt;&amp;/&gt;印记；当自己受到致命伤害时，立即回复最大生命值"&amp;'skill.talent(结算)'!G638/100&amp;"%的生命(该效果每场战斗只能触发1次)。"</f>
        <v>免疫&lt;&amp;image:wine&gt;&lt;&amp;/&gt;、&lt;&amp;image:ice&gt;&lt;&amp;/&gt;和&lt;&amp;image:blood&gt;&lt;&amp;/&gt;印记；当自己受到致命伤害时，立即回复最大生命值35%的生命(该效果每场战斗只能触发1次)。</v>
      </c>
      <c r="H568" s="4" t="str">
        <f>_xlfn.IFNA(INDEX(buff!$C:$C,MATCH(描述!B568,buff!$A:$A,0)),"")</f>
        <v>无暇之免疫酒、冰和流血</v>
      </c>
      <c r="I568" s="4" t="str">
        <f>_xlfn.IFNA(INDEX(buff!$C:$C,MATCH(描述!C568,buff!$A:$A,0)),"")</f>
        <v>无暇之死亡复活</v>
      </c>
      <c r="J568" s="4" t="str">
        <f>_xlfn.IFNA(INDEX(buff!$C:$C,MATCH(描述!D568,buff!$A:$A,0)),"")</f>
        <v/>
      </c>
      <c r="K568" s="4" t="str">
        <f>_xlfn.IFNA(INDEX(buff!$C:$C,MATCH(描述!E568,buff!$A:$A,0)),"")</f>
        <v/>
      </c>
      <c r="L568" s="4" t="str">
        <f>_xlfn.IFNA(INDEX(buff!$C:$C,MATCH(描述!F568,buff!$A:$A,0)),"")</f>
        <v/>
      </c>
      <c r="M568" s="4" t="str">
        <f>_xlfn.IFNA(INDEX(buff!$O:$O,MATCH(B568,buff!$A:$A,0)),"")</f>
        <v>anti_wine,anti_ice</v>
      </c>
      <c r="N568" s="4">
        <f>_xlfn.IFNA(INDEX(buff!$O:$O,MATCH(C568,buff!$A:$A,0)),"")</f>
        <v>16990039</v>
      </c>
      <c r="O568" s="4" t="str">
        <f>_xlfn.IFNA(INDEX(buff!$O:$O,MATCH(D568,buff!$A:$A,0)),"")</f>
        <v/>
      </c>
      <c r="P568" s="4" t="str">
        <f>_xlfn.IFNA(INDEX(buff!$O:$O,MATCH(E568,buff!$A:$A,0)),"")</f>
        <v/>
      </c>
      <c r="Q568" s="22"/>
      <c r="R568" s="22"/>
      <c r="S568" s="22"/>
      <c r="T568" s="22"/>
    </row>
    <row r="569" spans="1:20" x14ac:dyDescent="0.15">
      <c r="A569" s="38" t="s">
        <v>892</v>
      </c>
      <c r="B569" s="22">
        <v>13990119</v>
      </c>
      <c r="C569" s="22">
        <v>13990120</v>
      </c>
      <c r="D569" s="22"/>
      <c r="E569" s="22"/>
      <c r="F569" s="22"/>
      <c r="G569" s="4" t="str">
        <f>"免疫&lt;&amp;image:wine&gt;&lt;&amp;/&gt;、&lt;&amp;image:ice&gt;&lt;&amp;/&gt;和&lt;&amp;image:blood&gt;&lt;&amp;/&gt;印记；当自己受到致命伤害时，立即回复最大生命值"&amp;'skill.talent(结算)'!G639/100&amp;"%的生命(该效果每场战斗只能触发1次)。"</f>
        <v>免疫&lt;&amp;image:wine&gt;&lt;&amp;/&gt;、&lt;&amp;image:ice&gt;&lt;&amp;/&gt;和&lt;&amp;image:blood&gt;&lt;&amp;/&gt;印记；当自己受到致命伤害时，立即回复最大生命值40%的生命(该效果每场战斗只能触发1次)。</v>
      </c>
      <c r="H569" s="4" t="str">
        <f>_xlfn.IFNA(INDEX(buff!$C:$C,MATCH(描述!B569,buff!$A:$A,0)),"")</f>
        <v>无暇之免疫酒、冰和流血</v>
      </c>
      <c r="I569" s="4" t="str">
        <f>_xlfn.IFNA(INDEX(buff!$C:$C,MATCH(描述!C569,buff!$A:$A,0)),"")</f>
        <v>无暇之死亡复活</v>
      </c>
      <c r="J569" s="4" t="str">
        <f>_xlfn.IFNA(INDEX(buff!$C:$C,MATCH(描述!D569,buff!$A:$A,0)),"")</f>
        <v/>
      </c>
      <c r="K569" s="4" t="str">
        <f>_xlfn.IFNA(INDEX(buff!$C:$C,MATCH(描述!E569,buff!$A:$A,0)),"")</f>
        <v/>
      </c>
      <c r="L569" s="4" t="str">
        <f>_xlfn.IFNA(INDEX(buff!$C:$C,MATCH(描述!F569,buff!$A:$A,0)),"")</f>
        <v/>
      </c>
      <c r="M569" s="4" t="str">
        <f>_xlfn.IFNA(INDEX(buff!$O:$O,MATCH(B569,buff!$A:$A,0)),"")</f>
        <v>anti_wine,anti_ice</v>
      </c>
      <c r="N569" s="4">
        <f>_xlfn.IFNA(INDEX(buff!$O:$O,MATCH(C569,buff!$A:$A,0)),"")</f>
        <v>16990039</v>
      </c>
      <c r="O569" s="4" t="str">
        <f>_xlfn.IFNA(INDEX(buff!$O:$O,MATCH(D569,buff!$A:$A,0)),"")</f>
        <v/>
      </c>
      <c r="P569" s="4" t="str">
        <f>_xlfn.IFNA(INDEX(buff!$O:$O,MATCH(E569,buff!$A:$A,0)),"")</f>
        <v/>
      </c>
      <c r="Q569" s="22"/>
      <c r="R569" s="22"/>
      <c r="S569" s="22"/>
      <c r="T569" s="22"/>
    </row>
    <row r="570" spans="1:20" x14ac:dyDescent="0.15">
      <c r="A570" s="38" t="s">
        <v>893</v>
      </c>
      <c r="B570" s="22">
        <v>13990122</v>
      </c>
      <c r="C570" s="22">
        <v>13990123</v>
      </c>
      <c r="D570" s="22">
        <v>13990124</v>
      </c>
      <c r="E570" s="22"/>
      <c r="F570" s="22"/>
      <c r="G570" s="4" t="str">
        <f>"免疫【持续伤害】和&lt;&amp;image:blood&gt;&lt;&amp;/&gt;印记，造成的伤害提升"&amp;'skill.talent(结算)'!R640/100&amp;"%，闪避等级+"&amp;'skill.talent(结算)'!R647</f>
        <v>免疫【持续伤害】和&lt;&amp;image:blood&gt;&lt;&amp;/&gt;印记，造成的伤害提升8%，闪避等级+200</v>
      </c>
      <c r="H570" s="4" t="str">
        <f>_xlfn.IFNA(INDEX(buff!$C:$C,MATCH(描述!B570,buff!$A:$A,0)),"")</f>
        <v>暗灵之提升伤害率</v>
      </c>
      <c r="I570" s="4" t="str">
        <f>_xlfn.IFNA(INDEX(buff!$C:$C,MATCH(描述!C570,buff!$A:$A,0)),"")</f>
        <v>暗灵之提升闪避等级</v>
      </c>
      <c r="J570" s="4" t="str">
        <f>_xlfn.IFNA(INDEX(buff!$C:$C,MATCH(描述!D570,buff!$A:$A,0)),"")</f>
        <v>暗灵之免疫dot</v>
      </c>
      <c r="K570" s="4" t="str">
        <f>_xlfn.IFNA(INDEX(buff!$C:$C,MATCH(描述!E570,buff!$A:$A,0)),"")</f>
        <v/>
      </c>
      <c r="L570" s="4" t="str">
        <f>_xlfn.IFNA(INDEX(buff!$C:$C,MATCH(描述!F570,buff!$A:$A,0)),"")</f>
        <v/>
      </c>
      <c r="M570" s="4">
        <f>_xlfn.IFNA(INDEX(buff!$O:$O,MATCH(B570,buff!$A:$A,0)),"")</f>
        <v>15990093</v>
      </c>
      <c r="N570" s="4">
        <f>_xlfn.IFNA(INDEX(buff!$O:$O,MATCH(C570,buff!$A:$A,0)),"")</f>
        <v>15990094</v>
      </c>
      <c r="O570" s="4" t="str">
        <f>_xlfn.IFNA(INDEX(buff!$O:$O,MATCH(D570,buff!$A:$A,0)),"")</f>
        <v>anti_dot</v>
      </c>
      <c r="P570" s="4" t="str">
        <f>_xlfn.IFNA(INDEX(buff!$O:$O,MATCH(E570,buff!$A:$A,0)),"")</f>
        <v/>
      </c>
      <c r="Q570" s="22"/>
      <c r="R570" s="22"/>
      <c r="S570" s="22"/>
      <c r="T570" s="22"/>
    </row>
    <row r="571" spans="1:20" x14ac:dyDescent="0.15">
      <c r="A571" s="38" t="s">
        <v>894</v>
      </c>
      <c r="B571" s="22">
        <v>13990122</v>
      </c>
      <c r="C571" s="22">
        <v>13990123</v>
      </c>
      <c r="D571" s="22">
        <v>13990124</v>
      </c>
      <c r="E571" s="22"/>
      <c r="F571" s="22"/>
      <c r="G571" s="4" t="str">
        <f>"免疫【持续伤害】和&lt;&amp;image:blood&gt;&lt;&amp;/&gt;印记，造成的伤害提升"&amp;'skill.talent(结算)'!R641/100&amp;"%，闪避等级+"&amp;'skill.talent(结算)'!R648</f>
        <v>免疫【持续伤害】和&lt;&amp;image:blood&gt;&lt;&amp;/&gt;印记，造成的伤害提升10%，闪避等级+250</v>
      </c>
      <c r="H571" s="4" t="str">
        <f>_xlfn.IFNA(INDEX(buff!$C:$C,MATCH(描述!B571,buff!$A:$A,0)),"")</f>
        <v>暗灵之提升伤害率</v>
      </c>
      <c r="I571" s="4" t="str">
        <f>_xlfn.IFNA(INDEX(buff!$C:$C,MATCH(描述!C571,buff!$A:$A,0)),"")</f>
        <v>暗灵之提升闪避等级</v>
      </c>
      <c r="J571" s="4" t="str">
        <f>_xlfn.IFNA(INDEX(buff!$C:$C,MATCH(描述!D571,buff!$A:$A,0)),"")</f>
        <v>暗灵之免疫dot</v>
      </c>
      <c r="K571" s="4" t="str">
        <f>_xlfn.IFNA(INDEX(buff!$C:$C,MATCH(描述!E571,buff!$A:$A,0)),"")</f>
        <v/>
      </c>
      <c r="L571" s="4" t="str">
        <f>_xlfn.IFNA(INDEX(buff!$C:$C,MATCH(描述!F571,buff!$A:$A,0)),"")</f>
        <v/>
      </c>
      <c r="M571" s="4">
        <f>_xlfn.IFNA(INDEX(buff!$O:$O,MATCH(B571,buff!$A:$A,0)),"")</f>
        <v>15990093</v>
      </c>
      <c r="N571" s="4">
        <f>_xlfn.IFNA(INDEX(buff!$O:$O,MATCH(C571,buff!$A:$A,0)),"")</f>
        <v>15990094</v>
      </c>
      <c r="O571" s="4" t="str">
        <f>_xlfn.IFNA(INDEX(buff!$O:$O,MATCH(D571,buff!$A:$A,0)),"")</f>
        <v>anti_dot</v>
      </c>
      <c r="P571" s="4" t="str">
        <f>_xlfn.IFNA(INDEX(buff!$O:$O,MATCH(E571,buff!$A:$A,0)),"")</f>
        <v/>
      </c>
      <c r="Q571" s="22"/>
      <c r="R571" s="22"/>
      <c r="S571" s="22"/>
      <c r="T571" s="22"/>
    </row>
    <row r="572" spans="1:20" x14ac:dyDescent="0.15">
      <c r="A572" s="38" t="s">
        <v>895</v>
      </c>
      <c r="B572" s="22">
        <v>13990122</v>
      </c>
      <c r="C572" s="22">
        <v>13990123</v>
      </c>
      <c r="D572" s="22">
        <v>13990124</v>
      </c>
      <c r="E572" s="22"/>
      <c r="F572" s="22"/>
      <c r="G572" s="4" t="str">
        <f>"免疫【持续伤害】和&lt;&amp;image:blood&gt;&lt;&amp;/&gt;印记，造成的伤害提升"&amp;'skill.talent(结算)'!R642/100&amp;"%，闪避等级+"&amp;'skill.talent(结算)'!R649</f>
        <v>免疫【持续伤害】和&lt;&amp;image:blood&gt;&lt;&amp;/&gt;印记，造成的伤害提升12%，闪避等级+300</v>
      </c>
      <c r="H572" s="4" t="str">
        <f>_xlfn.IFNA(INDEX(buff!$C:$C,MATCH(描述!B572,buff!$A:$A,0)),"")</f>
        <v>暗灵之提升伤害率</v>
      </c>
      <c r="I572" s="4" t="str">
        <f>_xlfn.IFNA(INDEX(buff!$C:$C,MATCH(描述!C572,buff!$A:$A,0)),"")</f>
        <v>暗灵之提升闪避等级</v>
      </c>
      <c r="J572" s="4" t="str">
        <f>_xlfn.IFNA(INDEX(buff!$C:$C,MATCH(描述!D572,buff!$A:$A,0)),"")</f>
        <v>暗灵之免疫dot</v>
      </c>
      <c r="K572" s="4" t="str">
        <f>_xlfn.IFNA(INDEX(buff!$C:$C,MATCH(描述!E572,buff!$A:$A,0)),"")</f>
        <v/>
      </c>
      <c r="L572" s="4" t="str">
        <f>_xlfn.IFNA(INDEX(buff!$C:$C,MATCH(描述!F572,buff!$A:$A,0)),"")</f>
        <v/>
      </c>
      <c r="M572" s="4">
        <f>_xlfn.IFNA(INDEX(buff!$O:$O,MATCH(B572,buff!$A:$A,0)),"")</f>
        <v>15990093</v>
      </c>
      <c r="N572" s="4">
        <f>_xlfn.IFNA(INDEX(buff!$O:$O,MATCH(C572,buff!$A:$A,0)),"")</f>
        <v>15990094</v>
      </c>
      <c r="O572" s="4" t="str">
        <f>_xlfn.IFNA(INDEX(buff!$O:$O,MATCH(D572,buff!$A:$A,0)),"")</f>
        <v>anti_dot</v>
      </c>
      <c r="P572" s="4" t="str">
        <f>_xlfn.IFNA(INDEX(buff!$O:$O,MATCH(E572,buff!$A:$A,0)),"")</f>
        <v/>
      </c>
      <c r="Q572" s="22"/>
      <c r="R572" s="22"/>
      <c r="S572" s="22"/>
      <c r="T572" s="22"/>
    </row>
    <row r="573" spans="1:20" x14ac:dyDescent="0.15">
      <c r="A573" s="38" t="s">
        <v>896</v>
      </c>
      <c r="B573" s="22">
        <v>13990122</v>
      </c>
      <c r="C573" s="22">
        <v>13990123</v>
      </c>
      <c r="D573" s="22">
        <v>13990124</v>
      </c>
      <c r="E573" s="22"/>
      <c r="F573" s="22"/>
      <c r="G573" s="4" t="str">
        <f>"免疫【持续伤害】和&lt;&amp;image:blood&gt;&lt;&amp;/&gt;印记，造成的伤害提升"&amp;'skill.talent(结算)'!R643/100&amp;"%，闪避等级+"&amp;'skill.talent(结算)'!R650</f>
        <v>免疫【持续伤害】和&lt;&amp;image:blood&gt;&lt;&amp;/&gt;印记，造成的伤害提升14%，闪避等级+350</v>
      </c>
      <c r="H573" s="4" t="str">
        <f>_xlfn.IFNA(INDEX(buff!$C:$C,MATCH(描述!B573,buff!$A:$A,0)),"")</f>
        <v>暗灵之提升伤害率</v>
      </c>
      <c r="I573" s="4" t="str">
        <f>_xlfn.IFNA(INDEX(buff!$C:$C,MATCH(描述!C573,buff!$A:$A,0)),"")</f>
        <v>暗灵之提升闪避等级</v>
      </c>
      <c r="J573" s="4" t="str">
        <f>_xlfn.IFNA(INDEX(buff!$C:$C,MATCH(描述!D573,buff!$A:$A,0)),"")</f>
        <v>暗灵之免疫dot</v>
      </c>
      <c r="K573" s="4" t="str">
        <f>_xlfn.IFNA(INDEX(buff!$C:$C,MATCH(描述!E573,buff!$A:$A,0)),"")</f>
        <v/>
      </c>
      <c r="L573" s="4" t="str">
        <f>_xlfn.IFNA(INDEX(buff!$C:$C,MATCH(描述!F573,buff!$A:$A,0)),"")</f>
        <v/>
      </c>
      <c r="M573" s="4">
        <f>_xlfn.IFNA(INDEX(buff!$O:$O,MATCH(B573,buff!$A:$A,0)),"")</f>
        <v>15990093</v>
      </c>
      <c r="N573" s="4">
        <f>_xlfn.IFNA(INDEX(buff!$O:$O,MATCH(C573,buff!$A:$A,0)),"")</f>
        <v>15990094</v>
      </c>
      <c r="O573" s="4" t="str">
        <f>_xlfn.IFNA(INDEX(buff!$O:$O,MATCH(D573,buff!$A:$A,0)),"")</f>
        <v>anti_dot</v>
      </c>
      <c r="P573" s="4" t="str">
        <f>_xlfn.IFNA(INDEX(buff!$O:$O,MATCH(E573,buff!$A:$A,0)),"")</f>
        <v/>
      </c>
      <c r="Q573" s="22"/>
      <c r="R573" s="22"/>
      <c r="S573" s="22"/>
      <c r="T573" s="22"/>
    </row>
    <row r="574" spans="1:20" x14ac:dyDescent="0.15">
      <c r="A574" s="38" t="s">
        <v>897</v>
      </c>
      <c r="B574" s="22">
        <v>13990122</v>
      </c>
      <c r="C574" s="22">
        <v>13990123</v>
      </c>
      <c r="D574" s="22">
        <v>13990124</v>
      </c>
      <c r="E574" s="22"/>
      <c r="F574" s="22"/>
      <c r="G574" s="4" t="str">
        <f>"免疫【持续伤害】和&lt;&amp;image:blood&gt;&lt;&amp;/&gt;印记，造成的伤害提升"&amp;'skill.talent(结算)'!R644/100&amp;"%，闪避等级+"&amp;'skill.talent(结算)'!R651</f>
        <v>免疫【持续伤害】和&lt;&amp;image:blood&gt;&lt;&amp;/&gt;印记，造成的伤害提升16%，闪避等级+400</v>
      </c>
      <c r="H574" s="4" t="str">
        <f>_xlfn.IFNA(INDEX(buff!$C:$C,MATCH(描述!B574,buff!$A:$A,0)),"")</f>
        <v>暗灵之提升伤害率</v>
      </c>
      <c r="I574" s="4" t="str">
        <f>_xlfn.IFNA(INDEX(buff!$C:$C,MATCH(描述!C574,buff!$A:$A,0)),"")</f>
        <v>暗灵之提升闪避等级</v>
      </c>
      <c r="J574" s="4" t="str">
        <f>_xlfn.IFNA(INDEX(buff!$C:$C,MATCH(描述!D574,buff!$A:$A,0)),"")</f>
        <v>暗灵之免疫dot</v>
      </c>
      <c r="K574" s="4" t="str">
        <f>_xlfn.IFNA(INDEX(buff!$C:$C,MATCH(描述!E574,buff!$A:$A,0)),"")</f>
        <v/>
      </c>
      <c r="L574" s="4" t="str">
        <f>_xlfn.IFNA(INDEX(buff!$C:$C,MATCH(描述!F574,buff!$A:$A,0)),"")</f>
        <v/>
      </c>
      <c r="M574" s="4">
        <f>_xlfn.IFNA(INDEX(buff!$O:$O,MATCH(B574,buff!$A:$A,0)),"")</f>
        <v>15990093</v>
      </c>
      <c r="N574" s="4">
        <f>_xlfn.IFNA(INDEX(buff!$O:$O,MATCH(C574,buff!$A:$A,0)),"")</f>
        <v>15990094</v>
      </c>
      <c r="O574" s="4" t="str">
        <f>_xlfn.IFNA(INDEX(buff!$O:$O,MATCH(D574,buff!$A:$A,0)),"")</f>
        <v>anti_dot</v>
      </c>
      <c r="P574" s="4" t="str">
        <f>_xlfn.IFNA(INDEX(buff!$O:$O,MATCH(E574,buff!$A:$A,0)),"")</f>
        <v/>
      </c>
      <c r="Q574" s="22"/>
      <c r="R574" s="22"/>
      <c r="S574" s="22"/>
      <c r="T574" s="22"/>
    </row>
    <row r="575" spans="1:20" x14ac:dyDescent="0.15">
      <c r="A575" s="38" t="s">
        <v>898</v>
      </c>
      <c r="B575" s="22">
        <v>13990122</v>
      </c>
      <c r="C575" s="22">
        <v>13990123</v>
      </c>
      <c r="D575" s="22">
        <v>13990124</v>
      </c>
      <c r="E575" s="22"/>
      <c r="F575" s="22"/>
      <c r="G575" s="4" t="str">
        <f>"免疫【持续伤害】和&lt;&amp;image:blood&gt;&lt;&amp;/&gt;印记，造成的伤害提升"&amp;'skill.talent(结算)'!R645/100&amp;"%，闪避等级+"&amp;'skill.talent(结算)'!R652</f>
        <v>免疫【持续伤害】和&lt;&amp;image:blood&gt;&lt;&amp;/&gt;印记，造成的伤害提升18%，闪避等级+450</v>
      </c>
      <c r="H575" s="4" t="str">
        <f>_xlfn.IFNA(INDEX(buff!$C:$C,MATCH(描述!B575,buff!$A:$A,0)),"")</f>
        <v>暗灵之提升伤害率</v>
      </c>
      <c r="I575" s="4" t="str">
        <f>_xlfn.IFNA(INDEX(buff!$C:$C,MATCH(描述!C575,buff!$A:$A,0)),"")</f>
        <v>暗灵之提升闪避等级</v>
      </c>
      <c r="J575" s="4" t="str">
        <f>_xlfn.IFNA(INDEX(buff!$C:$C,MATCH(描述!D575,buff!$A:$A,0)),"")</f>
        <v>暗灵之免疫dot</v>
      </c>
      <c r="K575" s="4" t="str">
        <f>_xlfn.IFNA(INDEX(buff!$C:$C,MATCH(描述!E575,buff!$A:$A,0)),"")</f>
        <v/>
      </c>
      <c r="L575" s="4" t="str">
        <f>_xlfn.IFNA(INDEX(buff!$C:$C,MATCH(描述!F575,buff!$A:$A,0)),"")</f>
        <v/>
      </c>
      <c r="M575" s="4">
        <f>_xlfn.IFNA(INDEX(buff!$O:$O,MATCH(B575,buff!$A:$A,0)),"")</f>
        <v>15990093</v>
      </c>
      <c r="N575" s="4">
        <f>_xlfn.IFNA(INDEX(buff!$O:$O,MATCH(C575,buff!$A:$A,0)),"")</f>
        <v>15990094</v>
      </c>
      <c r="O575" s="4" t="str">
        <f>_xlfn.IFNA(INDEX(buff!$O:$O,MATCH(D575,buff!$A:$A,0)),"")</f>
        <v>anti_dot</v>
      </c>
      <c r="P575" s="4" t="str">
        <f>_xlfn.IFNA(INDEX(buff!$O:$O,MATCH(E575,buff!$A:$A,0)),"")</f>
        <v/>
      </c>
      <c r="Q575" s="22"/>
      <c r="R575" s="22"/>
      <c r="S575" s="22"/>
      <c r="T575" s="22"/>
    </row>
    <row r="576" spans="1:20" x14ac:dyDescent="0.15">
      <c r="A576" s="38" t="s">
        <v>899</v>
      </c>
      <c r="B576" s="22">
        <v>13990122</v>
      </c>
      <c r="C576" s="22">
        <v>13990123</v>
      </c>
      <c r="D576" s="22">
        <v>13990124</v>
      </c>
      <c r="E576" s="22"/>
      <c r="F576" s="22"/>
      <c r="G576" s="4" t="str">
        <f>"免疫【持续伤害】和&lt;&amp;image:blood&gt;&lt;&amp;/&gt;印记，造成的伤害提升"&amp;'skill.talent(结算)'!R646/100&amp;"%，闪避等级+"&amp;'skill.talent(结算)'!R653</f>
        <v>免疫【持续伤害】和&lt;&amp;image:blood&gt;&lt;&amp;/&gt;印记，造成的伤害提升20%，闪避等级+500</v>
      </c>
      <c r="H576" s="4" t="str">
        <f>_xlfn.IFNA(INDEX(buff!$C:$C,MATCH(描述!B576,buff!$A:$A,0)),"")</f>
        <v>暗灵之提升伤害率</v>
      </c>
      <c r="I576" s="4" t="str">
        <f>_xlfn.IFNA(INDEX(buff!$C:$C,MATCH(描述!C576,buff!$A:$A,0)),"")</f>
        <v>暗灵之提升闪避等级</v>
      </c>
      <c r="J576" s="4" t="str">
        <f>_xlfn.IFNA(INDEX(buff!$C:$C,MATCH(描述!D576,buff!$A:$A,0)),"")</f>
        <v>暗灵之免疫dot</v>
      </c>
      <c r="K576" s="4" t="str">
        <f>_xlfn.IFNA(INDEX(buff!$C:$C,MATCH(描述!E576,buff!$A:$A,0)),"")</f>
        <v/>
      </c>
      <c r="L576" s="4" t="str">
        <f>_xlfn.IFNA(INDEX(buff!$C:$C,MATCH(描述!F576,buff!$A:$A,0)),"")</f>
        <v/>
      </c>
      <c r="M576" s="4">
        <f>_xlfn.IFNA(INDEX(buff!$O:$O,MATCH(B576,buff!$A:$A,0)),"")</f>
        <v>15990093</v>
      </c>
      <c r="N576" s="4">
        <f>_xlfn.IFNA(INDEX(buff!$O:$O,MATCH(C576,buff!$A:$A,0)),"")</f>
        <v>15990094</v>
      </c>
      <c r="O576" s="4" t="str">
        <f>_xlfn.IFNA(INDEX(buff!$O:$O,MATCH(D576,buff!$A:$A,0)),"")</f>
        <v>anti_dot</v>
      </c>
      <c r="P576" s="4" t="str">
        <f>_xlfn.IFNA(INDEX(buff!$O:$O,MATCH(E576,buff!$A:$A,0)),"")</f>
        <v/>
      </c>
      <c r="Q576" s="22"/>
      <c r="R576" s="22"/>
      <c r="S576" s="22"/>
      <c r="T576" s="22"/>
    </row>
    <row r="577" spans="1:20" x14ac:dyDescent="0.15">
      <c r="A577" s="4" t="s">
        <v>909</v>
      </c>
      <c r="B577" s="12">
        <v>13990142</v>
      </c>
      <c r="G577" s="21" t="str">
        <f>"初始获得"&amp;效果!X42&amp;"能量"</f>
        <v>初始获得5能量</v>
      </c>
    </row>
    <row r="578" spans="1:20" x14ac:dyDescent="0.15">
      <c r="A578" s="4" t="s">
        <v>910</v>
      </c>
      <c r="B578" s="12">
        <v>13990142</v>
      </c>
      <c r="G578" s="21" t="str">
        <f>"初始获得"&amp;效果!X43&amp;"能量"</f>
        <v>初始获得5能量</v>
      </c>
    </row>
    <row r="579" spans="1:20" x14ac:dyDescent="0.15">
      <c r="A579" s="4" t="s">
        <v>911</v>
      </c>
      <c r="B579" s="12">
        <v>13990142</v>
      </c>
      <c r="G579" s="21" t="str">
        <f>"初始获得"&amp;效果!X44&amp;"能量"</f>
        <v>初始获得5能量</v>
      </c>
    </row>
    <row r="580" spans="1:20" x14ac:dyDescent="0.15">
      <c r="A580" s="4" t="s">
        <v>912</v>
      </c>
      <c r="B580" s="12">
        <v>13990142</v>
      </c>
      <c r="G580" s="21" t="str">
        <f>"初始获得"&amp;效果!X45&amp;"能量"</f>
        <v>初始获得5能量</v>
      </c>
    </row>
    <row r="581" spans="1:20" x14ac:dyDescent="0.15">
      <c r="A581" s="4" t="s">
        <v>913</v>
      </c>
      <c r="B581" s="12">
        <v>13990142</v>
      </c>
      <c r="G581" s="21" t="str">
        <f>"初始获得"&amp;效果!X46&amp;"能量"</f>
        <v>初始获得5能量</v>
      </c>
    </row>
    <row r="582" spans="1:20" x14ac:dyDescent="0.15">
      <c r="A582" s="4" t="s">
        <v>914</v>
      </c>
      <c r="B582" s="12">
        <v>13990142</v>
      </c>
      <c r="G582" s="21" t="str">
        <f>"初始获得"&amp;效果!X47&amp;"能量"</f>
        <v>初始获得5能量</v>
      </c>
    </row>
    <row r="583" spans="1:20" x14ac:dyDescent="0.15">
      <c r="A583" s="4" t="s">
        <v>915</v>
      </c>
      <c r="B583" s="12">
        <v>13990142</v>
      </c>
      <c r="G583" s="21" t="str">
        <f>"初始获得"&amp;效果!X48&amp;"能量"</f>
        <v>初始获得5能量</v>
      </c>
    </row>
    <row r="584" spans="1:20" x14ac:dyDescent="0.15">
      <c r="A584" s="4" t="s">
        <v>900</v>
      </c>
      <c r="B584" s="12">
        <v>13990139</v>
      </c>
      <c r="G584" s="21" t="str">
        <f>"当自身有&lt;&amp;image:light&gt;&lt;&amp;/&gt;印记，则所受到的伤害降低"&amp;'skill.talent(结算)'!R759/100&amp;"%"</f>
        <v>当自身有&lt;&amp;image:light&gt;&lt;&amp;/&gt;印记，则所受到的伤害降低5%</v>
      </c>
    </row>
    <row r="585" spans="1:20" x14ac:dyDescent="0.15">
      <c r="A585" s="4" t="s">
        <v>901</v>
      </c>
      <c r="B585" s="12">
        <v>13990139</v>
      </c>
      <c r="G585" s="21" t="str">
        <f>"当自身有&lt;&amp;image:light&gt;&lt;&amp;/&gt;印记，则所受到的伤害降低"&amp;'skill.talent(结算)'!R760/100&amp;"%"</f>
        <v>当自身有&lt;&amp;image:light&gt;&lt;&amp;/&gt;印记，则所受到的伤害降低10%</v>
      </c>
    </row>
    <row r="586" spans="1:20" x14ac:dyDescent="0.15">
      <c r="A586" s="4" t="s">
        <v>902</v>
      </c>
      <c r="B586" s="12">
        <v>13990139</v>
      </c>
      <c r="G586" s="21" t="str">
        <f>"当自身有&lt;&amp;image:light&gt;&lt;&amp;/&gt;印记，则所受到的伤害降低"&amp;'skill.talent(结算)'!R761/100&amp;"%"</f>
        <v>当自身有&lt;&amp;image:light&gt;&lt;&amp;/&gt;印记，则所受到的伤害降低15%</v>
      </c>
    </row>
    <row r="587" spans="1:20" x14ac:dyDescent="0.15">
      <c r="A587" s="4" t="s">
        <v>903</v>
      </c>
      <c r="B587" s="12">
        <v>13990139</v>
      </c>
      <c r="G587" s="21" t="str">
        <f>"当自身有&lt;&amp;image:light&gt;&lt;&amp;/&gt;印记，则所受到的伤害降低"&amp;'skill.talent(结算)'!R762/100&amp;"%"</f>
        <v>当自身有&lt;&amp;image:light&gt;&lt;&amp;/&gt;印记，则所受到的伤害降低20%</v>
      </c>
    </row>
    <row r="588" spans="1:20" x14ac:dyDescent="0.15">
      <c r="A588" s="4" t="s">
        <v>904</v>
      </c>
      <c r="B588" s="12">
        <v>13990139</v>
      </c>
      <c r="G588" s="21" t="str">
        <f>"当自身有&lt;&amp;image:light&gt;&lt;&amp;/&gt;印记，则所受到的伤害降低"&amp;'skill.talent(结算)'!R763/100&amp;"%"</f>
        <v>当自身有&lt;&amp;image:light&gt;&lt;&amp;/&gt;印记，则所受到的伤害降低30%</v>
      </c>
    </row>
    <row r="589" spans="1:20" x14ac:dyDescent="0.15">
      <c r="A589" s="4" t="s">
        <v>905</v>
      </c>
      <c r="B589" s="12">
        <v>13990139</v>
      </c>
      <c r="G589" s="21" t="str">
        <f>"当自身有&lt;&amp;image:light&gt;&lt;&amp;/&gt;印记，则所受到的伤害降低"&amp;'skill.talent(结算)'!R764/100&amp;"%"</f>
        <v>当自身有&lt;&amp;image:light&gt;&lt;&amp;/&gt;印记，则所受到的伤害降低40%</v>
      </c>
    </row>
    <row r="590" spans="1:20" x14ac:dyDescent="0.15">
      <c r="A590" s="4" t="s">
        <v>906</v>
      </c>
      <c r="B590" s="12">
        <v>13990139</v>
      </c>
      <c r="G590" s="21" t="str">
        <f>"当自身有&lt;&amp;image:light&gt;&lt;&amp;/&gt;印记，则所受到的伤害降低"&amp;'skill.talent(结算)'!R765/100&amp;"%"</f>
        <v>当自身有&lt;&amp;image:light&gt;&lt;&amp;/&gt;印记，则所受到的伤害降低50%</v>
      </c>
    </row>
    <row r="591" spans="1:20" ht="15.75" customHeight="1" x14ac:dyDescent="0.15">
      <c r="A591" s="4" t="s">
        <v>991</v>
      </c>
      <c r="B591" s="42">
        <v>13990144</v>
      </c>
      <c r="C591" s="22"/>
      <c r="D591" s="22"/>
      <c r="E591" s="22"/>
      <c r="F591" s="22"/>
      <c r="G591" s="4" t="str">
        <f>"受到攻击时，有"&amp;'skill.talent(结算)'!R787/100&amp;"%概率给攻击者附加&lt;&amp;image:blood&gt;&lt;&amp;/&gt;印记，并降低目标防御"&amp;-'skill.talent(结算)'!R794/100&amp;"%，持续"&amp;buff!E167&amp;"秒"</f>
        <v>受到攻击时，有2%概率给攻击者附加&lt;&amp;image:blood&gt;&lt;&amp;/&gt;印记，并降低目标防御50%，持续8秒</v>
      </c>
      <c r="H591" s="4" t="str">
        <f>_xlfn.IFNA(INDEX(buff!$C:$C,MATCH(描述!B591,buff!$A:$A,0)),"")</f>
        <v>血气之一定概率附加血状态并降低防御</v>
      </c>
      <c r="I591" s="4" t="str">
        <f>_xlfn.IFNA(INDEX(buff!$C:$C,MATCH(描述!C591,buff!$A:$A,0)),"")</f>
        <v/>
      </c>
      <c r="J591" s="4" t="str">
        <f>_xlfn.IFNA(INDEX(buff!$C:$C,MATCH(描述!D591,buff!$A:$A,0)),"")</f>
        <v/>
      </c>
      <c r="K591" s="4" t="str">
        <f>_xlfn.IFNA(INDEX(buff!$C:$C,MATCH(描述!E591,buff!$A:$A,0)),"")</f>
        <v/>
      </c>
      <c r="L591" s="4" t="str">
        <f>_xlfn.IFNA(INDEX(buff!$C:$C,MATCH(描述!F591,buff!$A:$A,0)),"")</f>
        <v/>
      </c>
      <c r="M591" s="4">
        <f>_xlfn.IFNA(INDEX(buff!$O:$O,MATCH(B591,buff!$A:$A,0)),"")</f>
        <v>16990050</v>
      </c>
      <c r="N591" s="4" t="str">
        <f>_xlfn.IFNA(INDEX(buff!$O:$O,MATCH(C591,buff!$A:$A,0)),"")</f>
        <v/>
      </c>
      <c r="O591" s="4" t="str">
        <f>_xlfn.IFNA(INDEX(buff!$O:$O,MATCH(D591,buff!$A:$A,0)),"")</f>
        <v/>
      </c>
      <c r="P591" s="4" t="str">
        <f>_xlfn.IFNA(INDEX(buff!$O:$O,MATCH(E591,buff!$A:$A,0)),"")</f>
        <v/>
      </c>
      <c r="Q591" s="22"/>
      <c r="R591" s="22"/>
      <c r="S591" s="22"/>
      <c r="T591" s="22"/>
    </row>
    <row r="592" spans="1:20" x14ac:dyDescent="0.15">
      <c r="A592" s="4" t="s">
        <v>992</v>
      </c>
      <c r="B592" s="42">
        <v>13990144</v>
      </c>
      <c r="C592" s="22"/>
      <c r="D592" s="22"/>
      <c r="E592" s="22"/>
      <c r="F592" s="22"/>
      <c r="G592" s="4" t="str">
        <f>"受到攻击时，有"&amp;'skill.talent(结算)'!R788/100&amp;"%概率给攻击者附加&lt;&amp;image:blood&gt;&lt;&amp;/&gt;印记，并降低目标防御"&amp;-'skill.talent(结算)'!R795/100&amp;"%，持续"&amp;buff!E168&amp;"秒"</f>
        <v>受到攻击时，有5%概率给攻击者附加&lt;&amp;image:blood&gt;&lt;&amp;/&gt;印记，并降低目标防御50%，持续8秒</v>
      </c>
      <c r="H592" s="4" t="str">
        <f>_xlfn.IFNA(INDEX(buff!$C:$C,MATCH(描述!B592,buff!$A:$A,0)),"")</f>
        <v>血气之一定概率附加血状态并降低防御</v>
      </c>
      <c r="I592" s="4" t="str">
        <f>_xlfn.IFNA(INDEX(buff!$C:$C,MATCH(描述!C592,buff!$A:$A,0)),"")</f>
        <v/>
      </c>
      <c r="J592" s="4" t="str">
        <f>_xlfn.IFNA(INDEX(buff!$C:$C,MATCH(描述!D592,buff!$A:$A,0)),"")</f>
        <v/>
      </c>
      <c r="K592" s="4" t="str">
        <f>_xlfn.IFNA(INDEX(buff!$C:$C,MATCH(描述!E592,buff!$A:$A,0)),"")</f>
        <v/>
      </c>
      <c r="L592" s="4" t="str">
        <f>_xlfn.IFNA(INDEX(buff!$C:$C,MATCH(描述!F592,buff!$A:$A,0)),"")</f>
        <v/>
      </c>
      <c r="M592" s="4">
        <f>_xlfn.IFNA(INDEX(buff!$O:$O,MATCH(B592,buff!$A:$A,0)),"")</f>
        <v>16990050</v>
      </c>
      <c r="N592" s="4" t="str">
        <f>_xlfn.IFNA(INDEX(buff!$O:$O,MATCH(C592,buff!$A:$A,0)),"")</f>
        <v/>
      </c>
      <c r="O592" s="4" t="str">
        <f>_xlfn.IFNA(INDEX(buff!$O:$O,MATCH(D592,buff!$A:$A,0)),"")</f>
        <v/>
      </c>
      <c r="P592" s="4" t="str">
        <f>_xlfn.IFNA(INDEX(buff!$O:$O,MATCH(E592,buff!$A:$A,0)),"")</f>
        <v/>
      </c>
      <c r="Q592" s="22"/>
      <c r="R592" s="22"/>
      <c r="S592" s="22"/>
      <c r="T592" s="22"/>
    </row>
    <row r="593" spans="1:20" x14ac:dyDescent="0.15">
      <c r="A593" s="4" t="s">
        <v>993</v>
      </c>
      <c r="B593" s="42">
        <v>13990144</v>
      </c>
      <c r="C593" s="22"/>
      <c r="D593" s="22"/>
      <c r="E593" s="22"/>
      <c r="F593" s="22"/>
      <c r="G593" s="4" t="str">
        <f>"受到攻击时，有"&amp;'skill.talent(结算)'!R789/100&amp;"%概率给攻击者附加&lt;&amp;image:blood&gt;&lt;&amp;/&gt;印记，并降低目标防御"&amp;-'skill.talent(结算)'!R796/100&amp;"%，持续"&amp;buff!E169&amp;"秒"</f>
        <v>受到攻击时，有8%概率给攻击者附加&lt;&amp;image:blood&gt;&lt;&amp;/&gt;印记，并降低目标防御50%，持续8秒</v>
      </c>
      <c r="H593" s="4" t="str">
        <f>_xlfn.IFNA(INDEX(buff!$C:$C,MATCH(描述!B593,buff!$A:$A,0)),"")</f>
        <v>血气之一定概率附加血状态并降低防御</v>
      </c>
      <c r="I593" s="4" t="str">
        <f>_xlfn.IFNA(INDEX(buff!$C:$C,MATCH(描述!C593,buff!$A:$A,0)),"")</f>
        <v/>
      </c>
      <c r="J593" s="4" t="str">
        <f>_xlfn.IFNA(INDEX(buff!$C:$C,MATCH(描述!D593,buff!$A:$A,0)),"")</f>
        <v/>
      </c>
      <c r="K593" s="4" t="str">
        <f>_xlfn.IFNA(INDEX(buff!$C:$C,MATCH(描述!E593,buff!$A:$A,0)),"")</f>
        <v/>
      </c>
      <c r="L593" s="4" t="str">
        <f>_xlfn.IFNA(INDEX(buff!$C:$C,MATCH(描述!F593,buff!$A:$A,0)),"")</f>
        <v/>
      </c>
      <c r="M593" s="4">
        <f>_xlfn.IFNA(INDEX(buff!$O:$O,MATCH(B593,buff!$A:$A,0)),"")</f>
        <v>16990050</v>
      </c>
      <c r="N593" s="4" t="str">
        <f>_xlfn.IFNA(INDEX(buff!$O:$O,MATCH(C593,buff!$A:$A,0)),"")</f>
        <v/>
      </c>
      <c r="O593" s="4" t="str">
        <f>_xlfn.IFNA(INDEX(buff!$O:$O,MATCH(D593,buff!$A:$A,0)),"")</f>
        <v/>
      </c>
      <c r="P593" s="4" t="str">
        <f>_xlfn.IFNA(INDEX(buff!$O:$O,MATCH(E593,buff!$A:$A,0)),"")</f>
        <v/>
      </c>
      <c r="Q593" s="22"/>
      <c r="R593" s="22"/>
      <c r="S593" s="22"/>
      <c r="T593" s="22"/>
    </row>
    <row r="594" spans="1:20" x14ac:dyDescent="0.15">
      <c r="A594" s="4" t="s">
        <v>994</v>
      </c>
      <c r="B594" s="42">
        <v>13990144</v>
      </c>
      <c r="C594" s="22"/>
      <c r="D594" s="22"/>
      <c r="E594" s="22"/>
      <c r="F594" s="22"/>
      <c r="G594" s="4" t="str">
        <f>"受到攻击时，有"&amp;'skill.talent(结算)'!R790/100&amp;"%概率给攻击者附加&lt;&amp;image:blood&gt;&lt;&amp;/&gt;印记，并降低目标防御"&amp;-'skill.talent(结算)'!R797/100&amp;"%，持续"&amp;buff!E170&amp;"秒"</f>
        <v>受到攻击时，有11%概率给攻击者附加&lt;&amp;image:blood&gt;&lt;&amp;/&gt;印记，并降低目标防御50%，持续8秒</v>
      </c>
      <c r="H594" s="4" t="str">
        <f>_xlfn.IFNA(INDEX(buff!$C:$C,MATCH(描述!B594,buff!$A:$A,0)),"")</f>
        <v>血气之一定概率附加血状态并降低防御</v>
      </c>
      <c r="I594" s="4" t="str">
        <f>_xlfn.IFNA(INDEX(buff!$C:$C,MATCH(描述!C594,buff!$A:$A,0)),"")</f>
        <v/>
      </c>
      <c r="J594" s="4" t="str">
        <f>_xlfn.IFNA(INDEX(buff!$C:$C,MATCH(描述!D594,buff!$A:$A,0)),"")</f>
        <v/>
      </c>
      <c r="K594" s="4" t="str">
        <f>_xlfn.IFNA(INDEX(buff!$C:$C,MATCH(描述!E594,buff!$A:$A,0)),"")</f>
        <v/>
      </c>
      <c r="L594" s="4" t="str">
        <f>_xlfn.IFNA(INDEX(buff!$C:$C,MATCH(描述!F594,buff!$A:$A,0)),"")</f>
        <v/>
      </c>
      <c r="M594" s="4">
        <f>_xlfn.IFNA(INDEX(buff!$O:$O,MATCH(B594,buff!$A:$A,0)),"")</f>
        <v>16990050</v>
      </c>
      <c r="N594" s="4" t="str">
        <f>_xlfn.IFNA(INDEX(buff!$O:$O,MATCH(C594,buff!$A:$A,0)),"")</f>
        <v/>
      </c>
      <c r="O594" s="4" t="str">
        <f>_xlfn.IFNA(INDEX(buff!$O:$O,MATCH(D594,buff!$A:$A,0)),"")</f>
        <v/>
      </c>
      <c r="P594" s="4" t="str">
        <f>_xlfn.IFNA(INDEX(buff!$O:$O,MATCH(E594,buff!$A:$A,0)),"")</f>
        <v/>
      </c>
      <c r="Q594" s="22"/>
      <c r="R594" s="22"/>
      <c r="S594" s="22"/>
      <c r="T594" s="22"/>
    </row>
    <row r="595" spans="1:20" x14ac:dyDescent="0.15">
      <c r="A595" s="4" t="s">
        <v>995</v>
      </c>
      <c r="B595" s="42">
        <v>13990144</v>
      </c>
      <c r="C595" s="22"/>
      <c r="D595" s="22"/>
      <c r="E595" s="22"/>
      <c r="F595" s="22"/>
      <c r="G595" s="4" t="str">
        <f>"受到攻击时，有"&amp;'skill.talent(结算)'!R791/100&amp;"%概率给攻击者附加&lt;&amp;image:blood&gt;&lt;&amp;/&gt;印记，并降低目标防御"&amp;-'skill.talent(结算)'!R798/100&amp;"%，持续"&amp;buff!E171&amp;"秒"</f>
        <v>受到攻击时，有14%概率给攻击者附加&lt;&amp;image:blood&gt;&lt;&amp;/&gt;印记，并降低目标防御50%，持续8秒</v>
      </c>
      <c r="H595" s="4" t="str">
        <f>_xlfn.IFNA(INDEX(buff!$C:$C,MATCH(描述!B595,buff!$A:$A,0)),"")</f>
        <v>血气之一定概率附加血状态并降低防御</v>
      </c>
      <c r="I595" s="4" t="str">
        <f>_xlfn.IFNA(INDEX(buff!$C:$C,MATCH(描述!C595,buff!$A:$A,0)),"")</f>
        <v/>
      </c>
      <c r="J595" s="4" t="str">
        <f>_xlfn.IFNA(INDEX(buff!$C:$C,MATCH(描述!D595,buff!$A:$A,0)),"")</f>
        <v/>
      </c>
      <c r="K595" s="4" t="str">
        <f>_xlfn.IFNA(INDEX(buff!$C:$C,MATCH(描述!E595,buff!$A:$A,0)),"")</f>
        <v/>
      </c>
      <c r="L595" s="4" t="str">
        <f>_xlfn.IFNA(INDEX(buff!$C:$C,MATCH(描述!F595,buff!$A:$A,0)),"")</f>
        <v/>
      </c>
      <c r="M595" s="4">
        <f>_xlfn.IFNA(INDEX(buff!$O:$O,MATCH(B595,buff!$A:$A,0)),"")</f>
        <v>16990050</v>
      </c>
      <c r="N595" s="4" t="str">
        <f>_xlfn.IFNA(INDEX(buff!$O:$O,MATCH(C595,buff!$A:$A,0)),"")</f>
        <v/>
      </c>
      <c r="O595" s="4" t="str">
        <f>_xlfn.IFNA(INDEX(buff!$O:$O,MATCH(D595,buff!$A:$A,0)),"")</f>
        <v/>
      </c>
      <c r="P595" s="4" t="str">
        <f>_xlfn.IFNA(INDEX(buff!$O:$O,MATCH(E595,buff!$A:$A,0)),"")</f>
        <v/>
      </c>
      <c r="Q595" s="22"/>
      <c r="R595" s="22"/>
      <c r="S595" s="22"/>
      <c r="T595" s="22"/>
    </row>
    <row r="596" spans="1:20" x14ac:dyDescent="0.15">
      <c r="A596" s="4" t="s">
        <v>996</v>
      </c>
      <c r="B596" s="42">
        <v>13990144</v>
      </c>
      <c r="C596" s="22"/>
      <c r="D596" s="22"/>
      <c r="E596" s="22"/>
      <c r="F596" s="22"/>
      <c r="G596" s="4" t="str">
        <f>"受到攻击时，有"&amp;'skill.talent(结算)'!R792/100&amp;"%概率给攻击者附加&lt;&amp;image:blood&gt;&lt;&amp;/&gt;印记，并降低目标防御"&amp;-'skill.talent(结算)'!R799/100&amp;"%，持续"&amp;buff!E172&amp;"秒"</f>
        <v>受到攻击时，有17%概率给攻击者附加&lt;&amp;image:blood&gt;&lt;&amp;/&gt;印记，并降低目标防御50%，持续8秒</v>
      </c>
      <c r="H596" s="4" t="str">
        <f>_xlfn.IFNA(INDEX(buff!$C:$C,MATCH(描述!B596,buff!$A:$A,0)),"")</f>
        <v>血气之一定概率附加血状态并降低防御</v>
      </c>
      <c r="I596" s="4" t="str">
        <f>_xlfn.IFNA(INDEX(buff!$C:$C,MATCH(描述!C596,buff!$A:$A,0)),"")</f>
        <v/>
      </c>
      <c r="J596" s="4" t="str">
        <f>_xlfn.IFNA(INDEX(buff!$C:$C,MATCH(描述!D596,buff!$A:$A,0)),"")</f>
        <v/>
      </c>
      <c r="K596" s="4" t="str">
        <f>_xlfn.IFNA(INDEX(buff!$C:$C,MATCH(描述!E596,buff!$A:$A,0)),"")</f>
        <v/>
      </c>
      <c r="L596" s="4" t="str">
        <f>_xlfn.IFNA(INDEX(buff!$C:$C,MATCH(描述!F596,buff!$A:$A,0)),"")</f>
        <v/>
      </c>
      <c r="M596" s="4">
        <f>_xlfn.IFNA(INDEX(buff!$O:$O,MATCH(B596,buff!$A:$A,0)),"")</f>
        <v>16990050</v>
      </c>
      <c r="N596" s="4" t="str">
        <f>_xlfn.IFNA(INDEX(buff!$O:$O,MATCH(C596,buff!$A:$A,0)),"")</f>
        <v/>
      </c>
      <c r="O596" s="4" t="str">
        <f>_xlfn.IFNA(INDEX(buff!$O:$O,MATCH(D596,buff!$A:$A,0)),"")</f>
        <v/>
      </c>
      <c r="P596" s="4" t="str">
        <f>_xlfn.IFNA(INDEX(buff!$O:$O,MATCH(E596,buff!$A:$A,0)),"")</f>
        <v/>
      </c>
      <c r="Q596" s="22"/>
      <c r="R596" s="22"/>
      <c r="S596" s="22"/>
      <c r="T596" s="22"/>
    </row>
    <row r="597" spans="1:20" x14ac:dyDescent="0.15">
      <c r="A597" s="4" t="s">
        <v>997</v>
      </c>
      <c r="B597" s="42">
        <v>13990144</v>
      </c>
      <c r="C597" s="22"/>
      <c r="D597" s="22"/>
      <c r="E597" s="22"/>
      <c r="F597" s="22"/>
      <c r="G597" s="4" t="str">
        <f>"受到攻击时，有"&amp;'skill.talent(结算)'!R793/100&amp;"%概率给攻击者附加&lt;&amp;image:blood&gt;&lt;&amp;/&gt;印记，并降低目标防御"&amp;-'skill.talent(结算)'!R800/100&amp;"%，持续"&amp;buff!E173&amp;"秒"</f>
        <v>受到攻击时，有20%概率给攻击者附加&lt;&amp;image:blood&gt;&lt;&amp;/&gt;印记，并降低目标防御50%，持续8秒</v>
      </c>
      <c r="H597" s="4" t="str">
        <f>_xlfn.IFNA(INDEX(buff!$C:$C,MATCH(描述!B597,buff!$A:$A,0)),"")</f>
        <v>血气之一定概率附加血状态并降低防御</v>
      </c>
      <c r="I597" s="4" t="str">
        <f>_xlfn.IFNA(INDEX(buff!$C:$C,MATCH(描述!C597,buff!$A:$A,0)),"")</f>
        <v/>
      </c>
      <c r="J597" s="4" t="str">
        <f>_xlfn.IFNA(INDEX(buff!$C:$C,MATCH(描述!D597,buff!$A:$A,0)),"")</f>
        <v/>
      </c>
      <c r="K597" s="4" t="str">
        <f>_xlfn.IFNA(INDEX(buff!$C:$C,MATCH(描述!E597,buff!$A:$A,0)),"")</f>
        <v/>
      </c>
      <c r="L597" s="4" t="str">
        <f>_xlfn.IFNA(INDEX(buff!$C:$C,MATCH(描述!F597,buff!$A:$A,0)),"")</f>
        <v/>
      </c>
      <c r="M597" s="4">
        <f>_xlfn.IFNA(INDEX(buff!$O:$O,MATCH(B597,buff!$A:$A,0)),"")</f>
        <v>16990050</v>
      </c>
      <c r="N597" s="4" t="str">
        <f>_xlfn.IFNA(INDEX(buff!$O:$O,MATCH(C597,buff!$A:$A,0)),"")</f>
        <v/>
      </c>
      <c r="O597" s="4" t="str">
        <f>_xlfn.IFNA(INDEX(buff!$O:$O,MATCH(D597,buff!$A:$A,0)),"")</f>
        <v/>
      </c>
      <c r="P597" s="4" t="str">
        <f>_xlfn.IFNA(INDEX(buff!$O:$O,MATCH(E597,buff!$A:$A,0)),"")</f>
        <v/>
      </c>
      <c r="Q597" s="22"/>
      <c r="R597" s="22"/>
      <c r="S597" s="22"/>
      <c r="T597" s="22"/>
    </row>
    <row r="598" spans="1:20" x14ac:dyDescent="0.15">
      <c r="A598" s="4" t="s">
        <v>998</v>
      </c>
      <c r="B598" s="42">
        <v>13990145</v>
      </c>
      <c r="C598" s="22"/>
      <c r="D598" s="22"/>
      <c r="E598" s="22"/>
      <c r="F598" s="22"/>
      <c r="G598" s="4" t="str">
        <f>"如果攻击者带有&lt;&amp;image:blood&gt;&lt;&amp;/&gt;印记，则受到来自其的伤害降低"&amp;'skill.talent(结算)'!R808/100&amp;"%"</f>
        <v>如果攻击者带有&lt;&amp;image:blood&gt;&lt;&amp;/&gt;印记，则受到来自其的伤害降低2%</v>
      </c>
      <c r="H598" s="4" t="str">
        <f>_xlfn.IFNA(INDEX(buff!$C:$C,MATCH(描述!B598,buff!$A:$A,0)),"")</f>
        <v>血魂之如果目标有血状态则受其伤害减免</v>
      </c>
      <c r="I598" s="4" t="str">
        <f>_xlfn.IFNA(INDEX(buff!$C:$C,MATCH(描述!C598,buff!$A:$A,0)),"")</f>
        <v/>
      </c>
      <c r="J598" s="4" t="str">
        <f>_xlfn.IFNA(INDEX(buff!$C:$C,MATCH(描述!D598,buff!$A:$A,0)),"")</f>
        <v/>
      </c>
      <c r="K598" s="4" t="str">
        <f>_xlfn.IFNA(INDEX(buff!$C:$C,MATCH(描述!E598,buff!$A:$A,0)),"")</f>
        <v/>
      </c>
      <c r="L598" s="4" t="str">
        <f>_xlfn.IFNA(INDEX(buff!$C:$C,MATCH(描述!F598,buff!$A:$A,0)),"")</f>
        <v/>
      </c>
      <c r="M598" s="4">
        <f>_xlfn.IFNA(INDEX(buff!$O:$O,MATCH(B598,buff!$A:$A,0)),"")</f>
        <v>16990051</v>
      </c>
      <c r="N598" s="4" t="str">
        <f>_xlfn.IFNA(INDEX(buff!$O:$O,MATCH(C598,buff!$A:$A,0)),"")</f>
        <v/>
      </c>
      <c r="O598" s="4" t="str">
        <f>_xlfn.IFNA(INDEX(buff!$O:$O,MATCH(D598,buff!$A:$A,0)),"")</f>
        <v/>
      </c>
      <c r="P598" s="4" t="str">
        <f>_xlfn.IFNA(INDEX(buff!$O:$O,MATCH(E598,buff!$A:$A,0)),"")</f>
        <v/>
      </c>
      <c r="Q598" s="22"/>
      <c r="R598" s="22"/>
      <c r="S598" s="22"/>
      <c r="T598" s="22"/>
    </row>
    <row r="599" spans="1:20" x14ac:dyDescent="0.15">
      <c r="A599" s="4" t="s">
        <v>999</v>
      </c>
      <c r="B599" s="42">
        <v>13990145</v>
      </c>
      <c r="C599" s="22"/>
      <c r="D599" s="22"/>
      <c r="E599" s="22"/>
      <c r="F599" s="22"/>
      <c r="G599" s="4" t="str">
        <f>"如果攻击者带有&lt;&amp;image:blood&gt;&lt;&amp;/&gt;印记，则受到来自其的伤害降低"&amp;'skill.talent(结算)'!R809/100&amp;"%"</f>
        <v>如果攻击者带有&lt;&amp;image:blood&gt;&lt;&amp;/&gt;印记，则受到来自其的伤害降低4%</v>
      </c>
      <c r="H599" s="4" t="str">
        <f>_xlfn.IFNA(INDEX(buff!$C:$C,MATCH(描述!B599,buff!$A:$A,0)),"")</f>
        <v>血魂之如果目标有血状态则受其伤害减免</v>
      </c>
      <c r="I599" s="4" t="str">
        <f>_xlfn.IFNA(INDEX(buff!$C:$C,MATCH(描述!C599,buff!$A:$A,0)),"")</f>
        <v/>
      </c>
      <c r="J599" s="4" t="str">
        <f>_xlfn.IFNA(INDEX(buff!$C:$C,MATCH(描述!D599,buff!$A:$A,0)),"")</f>
        <v/>
      </c>
      <c r="K599" s="4" t="str">
        <f>_xlfn.IFNA(INDEX(buff!$C:$C,MATCH(描述!E599,buff!$A:$A,0)),"")</f>
        <v/>
      </c>
      <c r="L599" s="4" t="str">
        <f>_xlfn.IFNA(INDEX(buff!$C:$C,MATCH(描述!F599,buff!$A:$A,0)),"")</f>
        <v/>
      </c>
      <c r="M599" s="4">
        <f>_xlfn.IFNA(INDEX(buff!$O:$O,MATCH(B599,buff!$A:$A,0)),"")</f>
        <v>16990051</v>
      </c>
      <c r="N599" s="4" t="str">
        <f>_xlfn.IFNA(INDEX(buff!$O:$O,MATCH(C599,buff!$A:$A,0)),"")</f>
        <v/>
      </c>
      <c r="O599" s="4" t="str">
        <f>_xlfn.IFNA(INDEX(buff!$O:$O,MATCH(D599,buff!$A:$A,0)),"")</f>
        <v/>
      </c>
      <c r="P599" s="4" t="str">
        <f>_xlfn.IFNA(INDEX(buff!$O:$O,MATCH(E599,buff!$A:$A,0)),"")</f>
        <v/>
      </c>
      <c r="Q599" s="22"/>
      <c r="R599" s="22"/>
      <c r="S599" s="22"/>
      <c r="T599" s="22"/>
    </row>
    <row r="600" spans="1:20" x14ac:dyDescent="0.15">
      <c r="A600" s="4" t="s">
        <v>1000</v>
      </c>
      <c r="B600" s="42">
        <v>13990145</v>
      </c>
      <c r="C600" s="22"/>
      <c r="D600" s="22"/>
      <c r="E600" s="22"/>
      <c r="F600" s="22"/>
      <c r="G600" s="4" t="str">
        <f>"如果攻击者带有&lt;&amp;image:blood&gt;&lt;&amp;/&gt;印记，则受到来自其的伤害降低"&amp;'skill.talent(结算)'!R810/100&amp;"%"</f>
        <v>如果攻击者带有&lt;&amp;image:blood&gt;&lt;&amp;/&gt;印记，则受到来自其的伤害降低6%</v>
      </c>
      <c r="H600" s="4" t="str">
        <f>_xlfn.IFNA(INDEX(buff!$C:$C,MATCH(描述!B600,buff!$A:$A,0)),"")</f>
        <v>血魂之如果目标有血状态则受其伤害减免</v>
      </c>
      <c r="I600" s="4" t="str">
        <f>_xlfn.IFNA(INDEX(buff!$C:$C,MATCH(描述!C600,buff!$A:$A,0)),"")</f>
        <v/>
      </c>
      <c r="J600" s="4" t="str">
        <f>_xlfn.IFNA(INDEX(buff!$C:$C,MATCH(描述!D600,buff!$A:$A,0)),"")</f>
        <v/>
      </c>
      <c r="K600" s="4" t="str">
        <f>_xlfn.IFNA(INDEX(buff!$C:$C,MATCH(描述!E600,buff!$A:$A,0)),"")</f>
        <v/>
      </c>
      <c r="L600" s="4" t="str">
        <f>_xlfn.IFNA(INDEX(buff!$C:$C,MATCH(描述!F600,buff!$A:$A,0)),"")</f>
        <v/>
      </c>
      <c r="M600" s="4">
        <f>_xlfn.IFNA(INDEX(buff!$O:$O,MATCH(B600,buff!$A:$A,0)),"")</f>
        <v>16990051</v>
      </c>
      <c r="N600" s="4" t="str">
        <f>_xlfn.IFNA(INDEX(buff!$O:$O,MATCH(C600,buff!$A:$A,0)),"")</f>
        <v/>
      </c>
      <c r="O600" s="4" t="str">
        <f>_xlfn.IFNA(INDEX(buff!$O:$O,MATCH(D600,buff!$A:$A,0)),"")</f>
        <v/>
      </c>
      <c r="P600" s="4" t="str">
        <f>_xlfn.IFNA(INDEX(buff!$O:$O,MATCH(E600,buff!$A:$A,0)),"")</f>
        <v/>
      </c>
      <c r="Q600" s="22"/>
      <c r="R600" s="22"/>
      <c r="S600" s="22"/>
      <c r="T600" s="22"/>
    </row>
    <row r="601" spans="1:20" x14ac:dyDescent="0.15">
      <c r="A601" s="4" t="s">
        <v>1001</v>
      </c>
      <c r="B601" s="42">
        <v>13990145</v>
      </c>
      <c r="C601" s="22"/>
      <c r="D601" s="22"/>
      <c r="E601" s="22"/>
      <c r="F601" s="22"/>
      <c r="G601" s="4" t="str">
        <f>"如果攻击者带有&lt;&amp;image:blood&gt;&lt;&amp;/&gt;印记，则受到来自其的伤害降低"&amp;'skill.talent(结算)'!R811/100&amp;"%"</f>
        <v>如果攻击者带有&lt;&amp;image:blood&gt;&lt;&amp;/&gt;印记，则受到来自其的伤害降低8%</v>
      </c>
      <c r="H601" s="4" t="str">
        <f>_xlfn.IFNA(INDEX(buff!$C:$C,MATCH(描述!B601,buff!$A:$A,0)),"")</f>
        <v>血魂之如果目标有血状态则受其伤害减免</v>
      </c>
      <c r="I601" s="4" t="str">
        <f>_xlfn.IFNA(INDEX(buff!$C:$C,MATCH(描述!C601,buff!$A:$A,0)),"")</f>
        <v/>
      </c>
      <c r="J601" s="4" t="str">
        <f>_xlfn.IFNA(INDEX(buff!$C:$C,MATCH(描述!D601,buff!$A:$A,0)),"")</f>
        <v/>
      </c>
      <c r="K601" s="4" t="str">
        <f>_xlfn.IFNA(INDEX(buff!$C:$C,MATCH(描述!E601,buff!$A:$A,0)),"")</f>
        <v/>
      </c>
      <c r="L601" s="4" t="str">
        <f>_xlfn.IFNA(INDEX(buff!$C:$C,MATCH(描述!F601,buff!$A:$A,0)),"")</f>
        <v/>
      </c>
      <c r="M601" s="4">
        <f>_xlfn.IFNA(INDEX(buff!$O:$O,MATCH(B601,buff!$A:$A,0)),"")</f>
        <v>16990051</v>
      </c>
      <c r="N601" s="4" t="str">
        <f>_xlfn.IFNA(INDEX(buff!$O:$O,MATCH(C601,buff!$A:$A,0)),"")</f>
        <v/>
      </c>
      <c r="O601" s="4" t="str">
        <f>_xlfn.IFNA(INDEX(buff!$O:$O,MATCH(D601,buff!$A:$A,0)),"")</f>
        <v/>
      </c>
      <c r="P601" s="4" t="str">
        <f>_xlfn.IFNA(INDEX(buff!$O:$O,MATCH(E601,buff!$A:$A,0)),"")</f>
        <v/>
      </c>
      <c r="Q601" s="22"/>
      <c r="R601" s="22"/>
      <c r="S601" s="22"/>
      <c r="T601" s="22"/>
    </row>
    <row r="602" spans="1:20" x14ac:dyDescent="0.15">
      <c r="A602" s="4" t="s">
        <v>1002</v>
      </c>
      <c r="B602" s="42">
        <v>13990145</v>
      </c>
      <c r="C602" s="22"/>
      <c r="D602" s="22"/>
      <c r="E602" s="22"/>
      <c r="F602" s="22"/>
      <c r="G602" s="4" t="str">
        <f>"如果攻击者带有&lt;&amp;image:blood&gt;&lt;&amp;/&gt;印记，则受到来自其的伤害降低"&amp;'skill.talent(结算)'!R812/100&amp;"%"</f>
        <v>如果攻击者带有&lt;&amp;image:blood&gt;&lt;&amp;/&gt;印记，则受到来自其的伤害降低10%</v>
      </c>
      <c r="H602" s="4" t="str">
        <f>_xlfn.IFNA(INDEX(buff!$C:$C,MATCH(描述!B602,buff!$A:$A,0)),"")</f>
        <v>血魂之如果目标有血状态则受其伤害减免</v>
      </c>
      <c r="I602" s="4" t="str">
        <f>_xlfn.IFNA(INDEX(buff!$C:$C,MATCH(描述!C602,buff!$A:$A,0)),"")</f>
        <v/>
      </c>
      <c r="J602" s="4" t="str">
        <f>_xlfn.IFNA(INDEX(buff!$C:$C,MATCH(描述!D602,buff!$A:$A,0)),"")</f>
        <v/>
      </c>
      <c r="K602" s="4" t="str">
        <f>_xlfn.IFNA(INDEX(buff!$C:$C,MATCH(描述!E602,buff!$A:$A,0)),"")</f>
        <v/>
      </c>
      <c r="L602" s="4" t="str">
        <f>_xlfn.IFNA(INDEX(buff!$C:$C,MATCH(描述!F602,buff!$A:$A,0)),"")</f>
        <v/>
      </c>
      <c r="M602" s="4">
        <f>_xlfn.IFNA(INDEX(buff!$O:$O,MATCH(B602,buff!$A:$A,0)),"")</f>
        <v>16990051</v>
      </c>
      <c r="N602" s="4" t="str">
        <f>_xlfn.IFNA(INDEX(buff!$O:$O,MATCH(C602,buff!$A:$A,0)),"")</f>
        <v/>
      </c>
      <c r="O602" s="4" t="str">
        <f>_xlfn.IFNA(INDEX(buff!$O:$O,MATCH(D602,buff!$A:$A,0)),"")</f>
        <v/>
      </c>
      <c r="P602" s="4" t="str">
        <f>_xlfn.IFNA(INDEX(buff!$O:$O,MATCH(E602,buff!$A:$A,0)),"")</f>
        <v/>
      </c>
      <c r="Q602" s="22"/>
      <c r="R602" s="22"/>
      <c r="S602" s="22"/>
      <c r="T602" s="22"/>
    </row>
    <row r="603" spans="1:20" x14ac:dyDescent="0.15">
      <c r="A603" s="4" t="s">
        <v>1003</v>
      </c>
      <c r="B603" s="42">
        <v>13990145</v>
      </c>
      <c r="C603" s="22"/>
      <c r="D603" s="22"/>
      <c r="E603" s="22"/>
      <c r="F603" s="22"/>
      <c r="G603" s="4" t="str">
        <f>"如果攻击者带有&lt;&amp;image:blood&gt;&lt;&amp;/&gt;印记，则受到来自其的伤害降低"&amp;'skill.talent(结算)'!R813/100&amp;"%"</f>
        <v>如果攻击者带有&lt;&amp;image:blood&gt;&lt;&amp;/&gt;印记，则受到来自其的伤害降低12%</v>
      </c>
      <c r="H603" s="4" t="str">
        <f>_xlfn.IFNA(INDEX(buff!$C:$C,MATCH(描述!B603,buff!$A:$A,0)),"")</f>
        <v>血魂之如果目标有血状态则受其伤害减免</v>
      </c>
      <c r="I603" s="4" t="str">
        <f>_xlfn.IFNA(INDEX(buff!$C:$C,MATCH(描述!C603,buff!$A:$A,0)),"")</f>
        <v/>
      </c>
      <c r="J603" s="4" t="str">
        <f>_xlfn.IFNA(INDEX(buff!$C:$C,MATCH(描述!D603,buff!$A:$A,0)),"")</f>
        <v/>
      </c>
      <c r="K603" s="4" t="str">
        <f>_xlfn.IFNA(INDEX(buff!$C:$C,MATCH(描述!E603,buff!$A:$A,0)),"")</f>
        <v/>
      </c>
      <c r="L603" s="4" t="str">
        <f>_xlfn.IFNA(INDEX(buff!$C:$C,MATCH(描述!F603,buff!$A:$A,0)),"")</f>
        <v/>
      </c>
      <c r="M603" s="4">
        <f>_xlfn.IFNA(INDEX(buff!$O:$O,MATCH(B603,buff!$A:$A,0)),"")</f>
        <v>16990051</v>
      </c>
      <c r="N603" s="4" t="str">
        <f>_xlfn.IFNA(INDEX(buff!$O:$O,MATCH(C603,buff!$A:$A,0)),"")</f>
        <v/>
      </c>
      <c r="O603" s="4" t="str">
        <f>_xlfn.IFNA(INDEX(buff!$O:$O,MATCH(D603,buff!$A:$A,0)),"")</f>
        <v/>
      </c>
      <c r="P603" s="4" t="str">
        <f>_xlfn.IFNA(INDEX(buff!$O:$O,MATCH(E603,buff!$A:$A,0)),"")</f>
        <v/>
      </c>
      <c r="Q603" s="22"/>
      <c r="R603" s="22"/>
      <c r="S603" s="22"/>
      <c r="T603" s="22"/>
    </row>
    <row r="604" spans="1:20" x14ac:dyDescent="0.15">
      <c r="A604" s="4" t="s">
        <v>1004</v>
      </c>
      <c r="B604" s="42">
        <v>13990145</v>
      </c>
      <c r="C604" s="22"/>
      <c r="D604" s="22"/>
      <c r="E604" s="22"/>
      <c r="F604" s="22"/>
      <c r="G604" s="4" t="str">
        <f>"如果攻击者带有&lt;&amp;image:blood&gt;&lt;&amp;/&gt;印记，则受到来自其的伤害降低"&amp;'skill.talent(结算)'!R814/100&amp;"%"</f>
        <v>如果攻击者带有&lt;&amp;image:blood&gt;&lt;&amp;/&gt;印记，则受到来自其的伤害降低14%</v>
      </c>
      <c r="H604" s="4" t="str">
        <f>_xlfn.IFNA(INDEX(buff!$C:$C,MATCH(描述!B604,buff!$A:$A,0)),"")</f>
        <v>血魂之如果目标有血状态则受其伤害减免</v>
      </c>
      <c r="I604" s="4" t="str">
        <f>_xlfn.IFNA(INDEX(buff!$C:$C,MATCH(描述!C604,buff!$A:$A,0)),"")</f>
        <v/>
      </c>
      <c r="J604" s="4" t="str">
        <f>_xlfn.IFNA(INDEX(buff!$C:$C,MATCH(描述!D604,buff!$A:$A,0)),"")</f>
        <v/>
      </c>
      <c r="K604" s="4" t="str">
        <f>_xlfn.IFNA(INDEX(buff!$C:$C,MATCH(描述!E604,buff!$A:$A,0)),"")</f>
        <v/>
      </c>
      <c r="L604" s="4" t="str">
        <f>_xlfn.IFNA(INDEX(buff!$C:$C,MATCH(描述!F604,buff!$A:$A,0)),"")</f>
        <v/>
      </c>
      <c r="M604" s="4">
        <f>_xlfn.IFNA(INDEX(buff!$O:$O,MATCH(B604,buff!$A:$A,0)),"")</f>
        <v>16990051</v>
      </c>
      <c r="N604" s="4" t="str">
        <f>_xlfn.IFNA(INDEX(buff!$O:$O,MATCH(C604,buff!$A:$A,0)),"")</f>
        <v/>
      </c>
      <c r="O604" s="4" t="str">
        <f>_xlfn.IFNA(INDEX(buff!$O:$O,MATCH(D604,buff!$A:$A,0)),"")</f>
        <v/>
      </c>
      <c r="P604" s="4" t="str">
        <f>_xlfn.IFNA(INDEX(buff!$O:$O,MATCH(E604,buff!$A:$A,0)),"")</f>
        <v/>
      </c>
      <c r="Q604" s="22"/>
      <c r="R604" s="22"/>
      <c r="S604" s="22"/>
      <c r="T604" s="22"/>
    </row>
    <row r="605" spans="1:20" x14ac:dyDescent="0.15">
      <c r="A605" s="4" t="s">
        <v>1006</v>
      </c>
      <c r="B605" s="42">
        <v>13990146</v>
      </c>
      <c r="C605" s="22"/>
      <c r="D605" s="22"/>
      <c r="E605" s="22"/>
      <c r="F605" s="22"/>
      <c r="G605" s="4" t="str">
        <f>"如果目标带有&lt;&amp;image:blood&gt;&lt;&amp;/&gt;印记，则普通攻击对其造成的伤害提高"&amp;'skill.talent(结算)'!R815/100&amp;"%"</f>
        <v>如果目标带有&lt;&amp;image:blood&gt;&lt;&amp;/&gt;印记，则普通攻击对其造成的伤害提高2%</v>
      </c>
      <c r="H605" s="4" t="str">
        <f>_xlfn.IFNA(INDEX(buff!$C:$C,MATCH(描述!B605,buff!$A:$A,0)),"")</f>
        <v>血魔之如果目标有血状态则普攻时对其伤害提升伤害加成</v>
      </c>
      <c r="I605" s="4" t="str">
        <f>_xlfn.IFNA(INDEX(buff!$C:$C,MATCH(描述!C605,buff!$A:$A,0)),"")</f>
        <v/>
      </c>
      <c r="J605" s="4" t="str">
        <f>_xlfn.IFNA(INDEX(buff!$C:$C,MATCH(描述!D605,buff!$A:$A,0)),"")</f>
        <v/>
      </c>
      <c r="K605" s="4" t="str">
        <f>_xlfn.IFNA(INDEX(buff!$C:$C,MATCH(描述!E605,buff!$A:$A,0)),"")</f>
        <v/>
      </c>
      <c r="L605" s="4" t="str">
        <f>_xlfn.IFNA(INDEX(buff!$C:$C,MATCH(描述!F605,buff!$A:$A,0)),"")</f>
        <v/>
      </c>
      <c r="M605" s="4">
        <f>_xlfn.IFNA(INDEX(buff!$O:$O,MATCH(B605,buff!$A:$A,0)),"")</f>
        <v>16990052</v>
      </c>
      <c r="N605" s="4" t="str">
        <f>_xlfn.IFNA(INDEX(buff!$O:$O,MATCH(C605,buff!$A:$A,0)),"")</f>
        <v/>
      </c>
      <c r="O605" s="4" t="str">
        <f>_xlfn.IFNA(INDEX(buff!$O:$O,MATCH(D605,buff!$A:$A,0)),"")</f>
        <v/>
      </c>
      <c r="P605" s="4" t="str">
        <f>_xlfn.IFNA(INDEX(buff!$O:$O,MATCH(E605,buff!$A:$A,0)),"")</f>
        <v/>
      </c>
      <c r="Q605" s="22"/>
      <c r="R605" s="22"/>
      <c r="S605" s="22"/>
      <c r="T605" s="22"/>
    </row>
    <row r="606" spans="1:20" x14ac:dyDescent="0.15">
      <c r="A606" s="4" t="s">
        <v>1007</v>
      </c>
      <c r="B606" s="42">
        <v>13990146</v>
      </c>
      <c r="C606" s="22"/>
      <c r="D606" s="22"/>
      <c r="E606" s="22"/>
      <c r="F606" s="22"/>
      <c r="G606" s="4" t="str">
        <f>"如果目标带有&lt;&amp;image:blood&gt;&lt;&amp;/&gt;印记，则普通攻击对其造成的伤害提高"&amp;'skill.talent(结算)'!R816/100&amp;"%"</f>
        <v>如果目标带有&lt;&amp;image:blood&gt;&lt;&amp;/&gt;印记，则普通攻击对其造成的伤害提高4%</v>
      </c>
      <c r="H606" s="4" t="str">
        <f>_xlfn.IFNA(INDEX(buff!$C:$C,MATCH(描述!B606,buff!$A:$A,0)),"")</f>
        <v>血魔之如果目标有血状态则普攻时对其伤害提升伤害加成</v>
      </c>
      <c r="I606" s="4" t="str">
        <f>_xlfn.IFNA(INDEX(buff!$C:$C,MATCH(描述!C606,buff!$A:$A,0)),"")</f>
        <v/>
      </c>
      <c r="J606" s="4" t="str">
        <f>_xlfn.IFNA(INDEX(buff!$C:$C,MATCH(描述!D606,buff!$A:$A,0)),"")</f>
        <v/>
      </c>
      <c r="K606" s="4" t="str">
        <f>_xlfn.IFNA(INDEX(buff!$C:$C,MATCH(描述!E606,buff!$A:$A,0)),"")</f>
        <v/>
      </c>
      <c r="L606" s="4" t="str">
        <f>_xlfn.IFNA(INDEX(buff!$C:$C,MATCH(描述!F606,buff!$A:$A,0)),"")</f>
        <v/>
      </c>
      <c r="M606" s="4">
        <f>_xlfn.IFNA(INDEX(buff!$O:$O,MATCH(B606,buff!$A:$A,0)),"")</f>
        <v>16990052</v>
      </c>
      <c r="N606" s="4" t="str">
        <f>_xlfn.IFNA(INDEX(buff!$O:$O,MATCH(C606,buff!$A:$A,0)),"")</f>
        <v/>
      </c>
      <c r="O606" s="4" t="str">
        <f>_xlfn.IFNA(INDEX(buff!$O:$O,MATCH(D606,buff!$A:$A,0)),"")</f>
        <v/>
      </c>
      <c r="P606" s="4" t="str">
        <f>_xlfn.IFNA(INDEX(buff!$O:$O,MATCH(E606,buff!$A:$A,0)),"")</f>
        <v/>
      </c>
      <c r="Q606" s="22"/>
      <c r="R606" s="22"/>
      <c r="S606" s="22"/>
      <c r="T606" s="22"/>
    </row>
    <row r="607" spans="1:20" x14ac:dyDescent="0.15">
      <c r="A607" s="4" t="s">
        <v>1008</v>
      </c>
      <c r="B607" s="42">
        <v>13990146</v>
      </c>
      <c r="C607" s="22"/>
      <c r="D607" s="22"/>
      <c r="E607" s="22"/>
      <c r="F607" s="22"/>
      <c r="G607" s="4" t="str">
        <f>"如果目标带有&lt;&amp;image:blood&gt;&lt;&amp;/&gt;印记，则普通攻击对其造成的伤害提高"&amp;'skill.talent(结算)'!R817/100&amp;"%"</f>
        <v>如果目标带有&lt;&amp;image:blood&gt;&lt;&amp;/&gt;印记，则普通攻击对其造成的伤害提高6%</v>
      </c>
      <c r="H607" s="4" t="str">
        <f>_xlfn.IFNA(INDEX(buff!$C:$C,MATCH(描述!B607,buff!$A:$A,0)),"")</f>
        <v>血魔之如果目标有血状态则普攻时对其伤害提升伤害加成</v>
      </c>
      <c r="I607" s="4" t="str">
        <f>_xlfn.IFNA(INDEX(buff!$C:$C,MATCH(描述!C607,buff!$A:$A,0)),"")</f>
        <v/>
      </c>
      <c r="J607" s="4" t="str">
        <f>_xlfn.IFNA(INDEX(buff!$C:$C,MATCH(描述!D607,buff!$A:$A,0)),"")</f>
        <v/>
      </c>
      <c r="K607" s="4" t="str">
        <f>_xlfn.IFNA(INDEX(buff!$C:$C,MATCH(描述!E607,buff!$A:$A,0)),"")</f>
        <v/>
      </c>
      <c r="L607" s="4" t="str">
        <f>_xlfn.IFNA(INDEX(buff!$C:$C,MATCH(描述!F607,buff!$A:$A,0)),"")</f>
        <v/>
      </c>
      <c r="M607" s="4">
        <f>_xlfn.IFNA(INDEX(buff!$O:$O,MATCH(B607,buff!$A:$A,0)),"")</f>
        <v>16990052</v>
      </c>
      <c r="N607" s="4" t="str">
        <f>_xlfn.IFNA(INDEX(buff!$O:$O,MATCH(C607,buff!$A:$A,0)),"")</f>
        <v/>
      </c>
      <c r="O607" s="4" t="str">
        <f>_xlfn.IFNA(INDEX(buff!$O:$O,MATCH(D607,buff!$A:$A,0)),"")</f>
        <v/>
      </c>
      <c r="P607" s="4" t="str">
        <f>_xlfn.IFNA(INDEX(buff!$O:$O,MATCH(E607,buff!$A:$A,0)),"")</f>
        <v/>
      </c>
      <c r="Q607" s="22"/>
      <c r="R607" s="22"/>
      <c r="S607" s="22"/>
      <c r="T607" s="22"/>
    </row>
    <row r="608" spans="1:20" x14ac:dyDescent="0.15">
      <c r="A608" s="4" t="s">
        <v>1009</v>
      </c>
      <c r="B608" s="42">
        <v>13990146</v>
      </c>
      <c r="C608" s="22"/>
      <c r="D608" s="22"/>
      <c r="E608" s="22"/>
      <c r="F608" s="22"/>
      <c r="G608" s="4" t="str">
        <f>"如果目标带有&lt;&amp;image:blood&gt;&lt;&amp;/&gt;印记，则普通攻击对其造成的伤害提高"&amp;'skill.talent(结算)'!R818/100&amp;"%"</f>
        <v>如果目标带有&lt;&amp;image:blood&gt;&lt;&amp;/&gt;印记，则普通攻击对其造成的伤害提高8%</v>
      </c>
      <c r="H608" s="4" t="str">
        <f>_xlfn.IFNA(INDEX(buff!$C:$C,MATCH(描述!B608,buff!$A:$A,0)),"")</f>
        <v>血魔之如果目标有血状态则普攻时对其伤害提升伤害加成</v>
      </c>
      <c r="I608" s="4" t="str">
        <f>_xlfn.IFNA(INDEX(buff!$C:$C,MATCH(描述!C608,buff!$A:$A,0)),"")</f>
        <v/>
      </c>
      <c r="J608" s="4" t="str">
        <f>_xlfn.IFNA(INDEX(buff!$C:$C,MATCH(描述!D608,buff!$A:$A,0)),"")</f>
        <v/>
      </c>
      <c r="K608" s="4" t="str">
        <f>_xlfn.IFNA(INDEX(buff!$C:$C,MATCH(描述!E608,buff!$A:$A,0)),"")</f>
        <v/>
      </c>
      <c r="L608" s="4" t="str">
        <f>_xlfn.IFNA(INDEX(buff!$C:$C,MATCH(描述!F608,buff!$A:$A,0)),"")</f>
        <v/>
      </c>
      <c r="M608" s="4">
        <f>_xlfn.IFNA(INDEX(buff!$O:$O,MATCH(B608,buff!$A:$A,0)),"")</f>
        <v>16990052</v>
      </c>
      <c r="N608" s="4" t="str">
        <f>_xlfn.IFNA(INDEX(buff!$O:$O,MATCH(C608,buff!$A:$A,0)),"")</f>
        <v/>
      </c>
      <c r="O608" s="4" t="str">
        <f>_xlfn.IFNA(INDEX(buff!$O:$O,MATCH(D608,buff!$A:$A,0)),"")</f>
        <v/>
      </c>
      <c r="P608" s="4" t="str">
        <f>_xlfn.IFNA(INDEX(buff!$O:$O,MATCH(E608,buff!$A:$A,0)),"")</f>
        <v/>
      </c>
      <c r="Q608" s="22"/>
      <c r="R608" s="22"/>
      <c r="S608" s="22"/>
      <c r="T608" s="22"/>
    </row>
    <row r="609" spans="1:20" x14ac:dyDescent="0.15">
      <c r="A609" s="4" t="s">
        <v>1010</v>
      </c>
      <c r="B609" s="42">
        <v>13990146</v>
      </c>
      <c r="C609" s="22"/>
      <c r="D609" s="22"/>
      <c r="E609" s="22"/>
      <c r="F609" s="22"/>
      <c r="G609" s="4" t="str">
        <f>"如果目标带有&lt;&amp;image:blood&gt;&lt;&amp;/&gt;印记，则普通攻击对其造成的伤害提高"&amp;'skill.talent(结算)'!R819/100&amp;"%"</f>
        <v>如果目标带有&lt;&amp;image:blood&gt;&lt;&amp;/&gt;印记，则普通攻击对其造成的伤害提高10%</v>
      </c>
      <c r="H609" s="4" t="str">
        <f>_xlfn.IFNA(INDEX(buff!$C:$C,MATCH(描述!B609,buff!$A:$A,0)),"")</f>
        <v>血魔之如果目标有血状态则普攻时对其伤害提升伤害加成</v>
      </c>
      <c r="I609" s="4" t="str">
        <f>_xlfn.IFNA(INDEX(buff!$C:$C,MATCH(描述!C609,buff!$A:$A,0)),"")</f>
        <v/>
      </c>
      <c r="J609" s="4" t="str">
        <f>_xlfn.IFNA(INDEX(buff!$C:$C,MATCH(描述!D609,buff!$A:$A,0)),"")</f>
        <v/>
      </c>
      <c r="K609" s="4" t="str">
        <f>_xlfn.IFNA(INDEX(buff!$C:$C,MATCH(描述!E609,buff!$A:$A,0)),"")</f>
        <v/>
      </c>
      <c r="L609" s="4" t="str">
        <f>_xlfn.IFNA(INDEX(buff!$C:$C,MATCH(描述!F609,buff!$A:$A,0)),"")</f>
        <v/>
      </c>
      <c r="M609" s="4">
        <f>_xlfn.IFNA(INDEX(buff!$O:$O,MATCH(B609,buff!$A:$A,0)),"")</f>
        <v>16990052</v>
      </c>
      <c r="N609" s="4" t="str">
        <f>_xlfn.IFNA(INDEX(buff!$O:$O,MATCH(C609,buff!$A:$A,0)),"")</f>
        <v/>
      </c>
      <c r="O609" s="4" t="str">
        <f>_xlfn.IFNA(INDEX(buff!$O:$O,MATCH(D609,buff!$A:$A,0)),"")</f>
        <v/>
      </c>
      <c r="P609" s="4" t="str">
        <f>_xlfn.IFNA(INDEX(buff!$O:$O,MATCH(E609,buff!$A:$A,0)),"")</f>
        <v/>
      </c>
      <c r="Q609" s="22"/>
      <c r="R609" s="22"/>
      <c r="S609" s="22"/>
      <c r="T609" s="22"/>
    </row>
    <row r="610" spans="1:20" x14ac:dyDescent="0.15">
      <c r="A610" s="4" t="s">
        <v>1011</v>
      </c>
      <c r="B610" s="42">
        <v>13990146</v>
      </c>
      <c r="C610" s="22"/>
      <c r="D610" s="22"/>
      <c r="E610" s="22"/>
      <c r="F610" s="22"/>
      <c r="G610" s="4" t="str">
        <f>"如果目标带有&lt;&amp;image:blood&gt;&lt;&amp;/&gt;印记，则普通攻击对其造成的伤害提高"&amp;'skill.talent(结算)'!R820/100&amp;"%"</f>
        <v>如果目标带有&lt;&amp;image:blood&gt;&lt;&amp;/&gt;印记，则普通攻击对其造成的伤害提高12%</v>
      </c>
      <c r="H610" s="4" t="str">
        <f>_xlfn.IFNA(INDEX(buff!$C:$C,MATCH(描述!B610,buff!$A:$A,0)),"")</f>
        <v>血魔之如果目标有血状态则普攻时对其伤害提升伤害加成</v>
      </c>
      <c r="I610" s="4" t="str">
        <f>_xlfn.IFNA(INDEX(buff!$C:$C,MATCH(描述!C610,buff!$A:$A,0)),"")</f>
        <v/>
      </c>
      <c r="J610" s="4" t="str">
        <f>_xlfn.IFNA(INDEX(buff!$C:$C,MATCH(描述!D610,buff!$A:$A,0)),"")</f>
        <v/>
      </c>
      <c r="K610" s="4" t="str">
        <f>_xlfn.IFNA(INDEX(buff!$C:$C,MATCH(描述!E610,buff!$A:$A,0)),"")</f>
        <v/>
      </c>
      <c r="L610" s="4" t="str">
        <f>_xlfn.IFNA(INDEX(buff!$C:$C,MATCH(描述!F610,buff!$A:$A,0)),"")</f>
        <v/>
      </c>
      <c r="M610" s="4">
        <f>_xlfn.IFNA(INDEX(buff!$O:$O,MATCH(B610,buff!$A:$A,0)),"")</f>
        <v>16990052</v>
      </c>
      <c r="N610" s="4" t="str">
        <f>_xlfn.IFNA(INDEX(buff!$O:$O,MATCH(C610,buff!$A:$A,0)),"")</f>
        <v/>
      </c>
      <c r="O610" s="4" t="str">
        <f>_xlfn.IFNA(INDEX(buff!$O:$O,MATCH(D610,buff!$A:$A,0)),"")</f>
        <v/>
      </c>
      <c r="P610" s="4" t="str">
        <f>_xlfn.IFNA(INDEX(buff!$O:$O,MATCH(E610,buff!$A:$A,0)),"")</f>
        <v/>
      </c>
      <c r="Q610" s="22"/>
      <c r="R610" s="22"/>
      <c r="S610" s="22"/>
      <c r="T610" s="22"/>
    </row>
    <row r="611" spans="1:20" x14ac:dyDescent="0.15">
      <c r="A611" s="4" t="s">
        <v>1012</v>
      </c>
      <c r="B611" s="42">
        <v>13990146</v>
      </c>
      <c r="C611" s="22"/>
      <c r="D611" s="22"/>
      <c r="E611" s="22"/>
      <c r="F611" s="22"/>
      <c r="G611" s="4" t="str">
        <f>"如果目标带有&lt;&amp;image:blood&gt;&lt;&amp;/&gt;印记，则普通攻击对其造成的伤害提高"&amp;'skill.talent(结算)'!R821/100&amp;"%"</f>
        <v>如果目标带有&lt;&amp;image:blood&gt;&lt;&amp;/&gt;印记，则普通攻击对其造成的伤害提高14%</v>
      </c>
      <c r="H611" s="4" t="str">
        <f>_xlfn.IFNA(INDEX(buff!$C:$C,MATCH(描述!B611,buff!$A:$A,0)),"")</f>
        <v>血魔之如果目标有血状态则普攻时对其伤害提升伤害加成</v>
      </c>
      <c r="I611" s="4" t="str">
        <f>_xlfn.IFNA(INDEX(buff!$C:$C,MATCH(描述!C611,buff!$A:$A,0)),"")</f>
        <v/>
      </c>
      <c r="J611" s="4" t="str">
        <f>_xlfn.IFNA(INDEX(buff!$C:$C,MATCH(描述!D611,buff!$A:$A,0)),"")</f>
        <v/>
      </c>
      <c r="K611" s="4" t="str">
        <f>_xlfn.IFNA(INDEX(buff!$C:$C,MATCH(描述!E611,buff!$A:$A,0)),"")</f>
        <v/>
      </c>
      <c r="L611" s="4" t="str">
        <f>_xlfn.IFNA(INDEX(buff!$C:$C,MATCH(描述!F611,buff!$A:$A,0)),"")</f>
        <v/>
      </c>
      <c r="M611" s="4">
        <f>_xlfn.IFNA(INDEX(buff!$O:$O,MATCH(B611,buff!$A:$A,0)),"")</f>
        <v>16990052</v>
      </c>
      <c r="N611" s="4" t="str">
        <f>_xlfn.IFNA(INDEX(buff!$O:$O,MATCH(C611,buff!$A:$A,0)),"")</f>
        <v/>
      </c>
      <c r="O611" s="4" t="str">
        <f>_xlfn.IFNA(INDEX(buff!$O:$O,MATCH(D611,buff!$A:$A,0)),"")</f>
        <v/>
      </c>
      <c r="P611" s="4" t="str">
        <f>_xlfn.IFNA(INDEX(buff!$O:$O,MATCH(E611,buff!$A:$A,0)),"")</f>
        <v/>
      </c>
      <c r="Q611" s="22"/>
      <c r="R611" s="22"/>
      <c r="S611" s="22"/>
      <c r="T611" s="22"/>
    </row>
    <row r="612" spans="1:20" x14ac:dyDescent="0.15">
      <c r="A612" s="4" t="s">
        <v>1013</v>
      </c>
      <c r="B612" s="42">
        <v>13990147</v>
      </c>
      <c r="C612" s="22"/>
      <c r="D612" s="22"/>
      <c r="E612" s="22"/>
      <c r="F612" s="22"/>
      <c r="G612" s="4" t="str">
        <f>"普通攻击时有"&amp;'skill.talent(结算)'!R836/100&amp;"%概率给目标添加&lt;&amp;image:blood&gt;&lt;&amp;/&gt;印记，并降低目标防御"&amp;-'skill.talent(结算)'!R822/100&amp;"%，持续"&amp;buff!$E$176&amp;"秒"</f>
        <v>普通攻击时有2%概率给目标添加&lt;&amp;image:blood&gt;&lt;&amp;/&gt;印记，并降低目标防御5%，持续8秒</v>
      </c>
      <c r="H612" s="4" t="str">
        <f>_xlfn.IFNA(INDEX(buff!$C:$C,MATCH(描述!B612,buff!$A:$A,0)),"")</f>
        <v>血晕之普攻时一定概率附加血状态并降低防御</v>
      </c>
      <c r="I612" s="4" t="str">
        <f>_xlfn.IFNA(INDEX(buff!$C:$C,MATCH(描述!C612,buff!$A:$A,0)),"")</f>
        <v/>
      </c>
      <c r="J612" s="4" t="str">
        <f>_xlfn.IFNA(INDEX(buff!$C:$C,MATCH(描述!D612,buff!$A:$A,0)),"")</f>
        <v/>
      </c>
      <c r="K612" s="4" t="str">
        <f>_xlfn.IFNA(INDEX(buff!$C:$C,MATCH(描述!E612,buff!$A:$A,0)),"")</f>
        <v/>
      </c>
      <c r="L612" s="4" t="str">
        <f>_xlfn.IFNA(INDEX(buff!$C:$C,MATCH(描述!F612,buff!$A:$A,0)),"")</f>
        <v/>
      </c>
      <c r="M612" s="4">
        <f>_xlfn.IFNA(INDEX(buff!$O:$O,MATCH(B612,buff!$A:$A,0)),"")</f>
        <v>16990053</v>
      </c>
      <c r="N612" s="4" t="str">
        <f>_xlfn.IFNA(INDEX(buff!$O:$O,MATCH(C612,buff!$A:$A,0)),"")</f>
        <v/>
      </c>
      <c r="O612" s="4" t="str">
        <f>_xlfn.IFNA(INDEX(buff!$O:$O,MATCH(D612,buff!$A:$A,0)),"")</f>
        <v/>
      </c>
      <c r="P612" s="4" t="str">
        <f>_xlfn.IFNA(INDEX(buff!$O:$O,MATCH(E612,buff!$A:$A,0)),"")</f>
        <v/>
      </c>
      <c r="Q612" s="22"/>
      <c r="R612" s="22"/>
      <c r="S612" s="22"/>
      <c r="T612" s="22"/>
    </row>
    <row r="613" spans="1:20" x14ac:dyDescent="0.15">
      <c r="A613" s="4" t="s">
        <v>1014</v>
      </c>
      <c r="B613" s="42">
        <v>13990147</v>
      </c>
      <c r="C613" s="22"/>
      <c r="D613" s="22"/>
      <c r="E613" s="22"/>
      <c r="F613" s="22"/>
      <c r="G613" s="4" t="str">
        <f>"普通攻击时有"&amp;'skill.talent(结算)'!R837/100&amp;"%概率给目标添加&lt;&amp;image:blood&gt;&lt;&amp;/&gt;印记，并降低目标防御"&amp;-'skill.talent(结算)'!R823/100&amp;"%，持续"&amp;buff!$E$176&amp;"秒"</f>
        <v>普通攻击时有5%概率给目标添加&lt;&amp;image:blood&gt;&lt;&amp;/&gt;印记，并降低目标防御5%，持续8秒</v>
      </c>
      <c r="H613" s="4" t="str">
        <f>_xlfn.IFNA(INDEX(buff!$C:$C,MATCH(描述!B613,buff!$A:$A,0)),"")</f>
        <v>血晕之普攻时一定概率附加血状态并降低防御</v>
      </c>
      <c r="I613" s="4" t="str">
        <f>_xlfn.IFNA(INDEX(buff!$C:$C,MATCH(描述!C613,buff!$A:$A,0)),"")</f>
        <v/>
      </c>
      <c r="J613" s="4" t="str">
        <f>_xlfn.IFNA(INDEX(buff!$C:$C,MATCH(描述!D613,buff!$A:$A,0)),"")</f>
        <v/>
      </c>
      <c r="K613" s="4" t="str">
        <f>_xlfn.IFNA(INDEX(buff!$C:$C,MATCH(描述!E613,buff!$A:$A,0)),"")</f>
        <v/>
      </c>
      <c r="L613" s="4" t="str">
        <f>_xlfn.IFNA(INDEX(buff!$C:$C,MATCH(描述!F613,buff!$A:$A,0)),"")</f>
        <v/>
      </c>
      <c r="M613" s="4">
        <f>_xlfn.IFNA(INDEX(buff!$O:$O,MATCH(B613,buff!$A:$A,0)),"")</f>
        <v>16990053</v>
      </c>
      <c r="N613" s="4" t="str">
        <f>_xlfn.IFNA(INDEX(buff!$O:$O,MATCH(C613,buff!$A:$A,0)),"")</f>
        <v/>
      </c>
      <c r="O613" s="4" t="str">
        <f>_xlfn.IFNA(INDEX(buff!$O:$O,MATCH(D613,buff!$A:$A,0)),"")</f>
        <v/>
      </c>
      <c r="P613" s="4" t="str">
        <f>_xlfn.IFNA(INDEX(buff!$O:$O,MATCH(E613,buff!$A:$A,0)),"")</f>
        <v/>
      </c>
      <c r="Q613" s="22"/>
      <c r="R613" s="22"/>
      <c r="S613" s="22"/>
      <c r="T613" s="22"/>
    </row>
    <row r="614" spans="1:20" x14ac:dyDescent="0.15">
      <c r="A614" s="4" t="s">
        <v>1015</v>
      </c>
      <c r="B614" s="42">
        <v>13990147</v>
      </c>
      <c r="C614" s="22"/>
      <c r="D614" s="22"/>
      <c r="E614" s="22"/>
      <c r="F614" s="22"/>
      <c r="G614" s="4" t="str">
        <f>"普通攻击时有"&amp;'skill.talent(结算)'!R838/100&amp;"%概率给目标添加&lt;&amp;image:blood&gt;&lt;&amp;/&gt;印记，并降低目标防御"&amp;-'skill.talent(结算)'!R824/100&amp;"%，持续"&amp;buff!$E$176&amp;"秒"</f>
        <v>普通攻击时有8%概率给目标添加&lt;&amp;image:blood&gt;&lt;&amp;/&gt;印记，并降低目标防御5%，持续8秒</v>
      </c>
      <c r="H614" s="4" t="str">
        <f>_xlfn.IFNA(INDEX(buff!$C:$C,MATCH(描述!B614,buff!$A:$A,0)),"")</f>
        <v>血晕之普攻时一定概率附加血状态并降低防御</v>
      </c>
      <c r="I614" s="4" t="str">
        <f>_xlfn.IFNA(INDEX(buff!$C:$C,MATCH(描述!C614,buff!$A:$A,0)),"")</f>
        <v/>
      </c>
      <c r="J614" s="4" t="str">
        <f>_xlfn.IFNA(INDEX(buff!$C:$C,MATCH(描述!D614,buff!$A:$A,0)),"")</f>
        <v/>
      </c>
      <c r="K614" s="4" t="str">
        <f>_xlfn.IFNA(INDEX(buff!$C:$C,MATCH(描述!E614,buff!$A:$A,0)),"")</f>
        <v/>
      </c>
      <c r="L614" s="4" t="str">
        <f>_xlfn.IFNA(INDEX(buff!$C:$C,MATCH(描述!F614,buff!$A:$A,0)),"")</f>
        <v/>
      </c>
      <c r="M614" s="4">
        <f>_xlfn.IFNA(INDEX(buff!$O:$O,MATCH(B614,buff!$A:$A,0)),"")</f>
        <v>16990053</v>
      </c>
      <c r="N614" s="4" t="str">
        <f>_xlfn.IFNA(INDEX(buff!$O:$O,MATCH(C614,buff!$A:$A,0)),"")</f>
        <v/>
      </c>
      <c r="O614" s="4" t="str">
        <f>_xlfn.IFNA(INDEX(buff!$O:$O,MATCH(D614,buff!$A:$A,0)),"")</f>
        <v/>
      </c>
      <c r="P614" s="4" t="str">
        <f>_xlfn.IFNA(INDEX(buff!$O:$O,MATCH(E614,buff!$A:$A,0)),"")</f>
        <v/>
      </c>
      <c r="Q614" s="22"/>
      <c r="R614" s="22"/>
      <c r="S614" s="22"/>
      <c r="T614" s="22"/>
    </row>
    <row r="615" spans="1:20" x14ac:dyDescent="0.15">
      <c r="A615" s="4" t="s">
        <v>1016</v>
      </c>
      <c r="B615" s="42">
        <v>13990147</v>
      </c>
      <c r="C615" s="22"/>
      <c r="D615" s="22"/>
      <c r="E615" s="22"/>
      <c r="F615" s="22"/>
      <c r="G615" s="4" t="str">
        <f>"普通攻击时有"&amp;'skill.talent(结算)'!R839/100&amp;"%概率给目标添加&lt;&amp;image:blood&gt;&lt;&amp;/&gt;印记，并降低目标防御"&amp;-'skill.talent(结算)'!R825/100&amp;"%，持续"&amp;buff!$E$176&amp;"秒"</f>
        <v>普通攻击时有11%概率给目标添加&lt;&amp;image:blood&gt;&lt;&amp;/&gt;印记，并降低目标防御5%，持续8秒</v>
      </c>
      <c r="H615" s="4" t="str">
        <f>_xlfn.IFNA(INDEX(buff!$C:$C,MATCH(描述!B615,buff!$A:$A,0)),"")</f>
        <v>血晕之普攻时一定概率附加血状态并降低防御</v>
      </c>
      <c r="I615" s="4" t="str">
        <f>_xlfn.IFNA(INDEX(buff!$C:$C,MATCH(描述!C615,buff!$A:$A,0)),"")</f>
        <v/>
      </c>
      <c r="J615" s="4" t="str">
        <f>_xlfn.IFNA(INDEX(buff!$C:$C,MATCH(描述!D615,buff!$A:$A,0)),"")</f>
        <v/>
      </c>
      <c r="K615" s="4" t="str">
        <f>_xlfn.IFNA(INDEX(buff!$C:$C,MATCH(描述!E615,buff!$A:$A,0)),"")</f>
        <v/>
      </c>
      <c r="L615" s="4" t="str">
        <f>_xlfn.IFNA(INDEX(buff!$C:$C,MATCH(描述!F615,buff!$A:$A,0)),"")</f>
        <v/>
      </c>
      <c r="M615" s="4">
        <f>_xlfn.IFNA(INDEX(buff!$O:$O,MATCH(B615,buff!$A:$A,0)),"")</f>
        <v>16990053</v>
      </c>
      <c r="N615" s="4" t="str">
        <f>_xlfn.IFNA(INDEX(buff!$O:$O,MATCH(C615,buff!$A:$A,0)),"")</f>
        <v/>
      </c>
      <c r="O615" s="4" t="str">
        <f>_xlfn.IFNA(INDEX(buff!$O:$O,MATCH(D615,buff!$A:$A,0)),"")</f>
        <v/>
      </c>
      <c r="P615" s="4" t="str">
        <f>_xlfn.IFNA(INDEX(buff!$O:$O,MATCH(E615,buff!$A:$A,0)),"")</f>
        <v/>
      </c>
      <c r="Q615" s="22"/>
      <c r="R615" s="22"/>
      <c r="S615" s="22"/>
      <c r="T615" s="22"/>
    </row>
    <row r="616" spans="1:20" x14ac:dyDescent="0.15">
      <c r="A616" s="4" t="s">
        <v>1017</v>
      </c>
      <c r="B616" s="42">
        <v>13990147</v>
      </c>
      <c r="C616" s="22"/>
      <c r="D616" s="22"/>
      <c r="E616" s="22"/>
      <c r="F616" s="22"/>
      <c r="G616" s="4" t="str">
        <f>"普通攻击时有"&amp;'skill.talent(结算)'!R840/100&amp;"%概率给目标添加&lt;&amp;image:blood&gt;&lt;&amp;/&gt;印记，并降低目标防御"&amp;-'skill.talent(结算)'!R826/100&amp;"%，持续"&amp;buff!$E$176&amp;"秒"</f>
        <v>普通攻击时有14%概率给目标添加&lt;&amp;image:blood&gt;&lt;&amp;/&gt;印记，并降低目标防御5%，持续8秒</v>
      </c>
      <c r="H616" s="4" t="str">
        <f>_xlfn.IFNA(INDEX(buff!$C:$C,MATCH(描述!B616,buff!$A:$A,0)),"")</f>
        <v>血晕之普攻时一定概率附加血状态并降低防御</v>
      </c>
      <c r="I616" s="4" t="str">
        <f>_xlfn.IFNA(INDEX(buff!$C:$C,MATCH(描述!C616,buff!$A:$A,0)),"")</f>
        <v/>
      </c>
      <c r="J616" s="4" t="str">
        <f>_xlfn.IFNA(INDEX(buff!$C:$C,MATCH(描述!D616,buff!$A:$A,0)),"")</f>
        <v/>
      </c>
      <c r="K616" s="4" t="str">
        <f>_xlfn.IFNA(INDEX(buff!$C:$C,MATCH(描述!E616,buff!$A:$A,0)),"")</f>
        <v/>
      </c>
      <c r="L616" s="4" t="str">
        <f>_xlfn.IFNA(INDEX(buff!$C:$C,MATCH(描述!F616,buff!$A:$A,0)),"")</f>
        <v/>
      </c>
      <c r="M616" s="4">
        <f>_xlfn.IFNA(INDEX(buff!$O:$O,MATCH(B616,buff!$A:$A,0)),"")</f>
        <v>16990053</v>
      </c>
      <c r="N616" s="4" t="str">
        <f>_xlfn.IFNA(INDEX(buff!$O:$O,MATCH(C616,buff!$A:$A,0)),"")</f>
        <v/>
      </c>
      <c r="O616" s="4" t="str">
        <f>_xlfn.IFNA(INDEX(buff!$O:$O,MATCH(D616,buff!$A:$A,0)),"")</f>
        <v/>
      </c>
      <c r="P616" s="4" t="str">
        <f>_xlfn.IFNA(INDEX(buff!$O:$O,MATCH(E616,buff!$A:$A,0)),"")</f>
        <v/>
      </c>
      <c r="Q616" s="22"/>
      <c r="R616" s="22"/>
      <c r="S616" s="22"/>
      <c r="T616" s="22"/>
    </row>
    <row r="617" spans="1:20" x14ac:dyDescent="0.15">
      <c r="A617" s="4" t="s">
        <v>1018</v>
      </c>
      <c r="B617" s="42">
        <v>13990147</v>
      </c>
      <c r="C617" s="22"/>
      <c r="D617" s="22"/>
      <c r="E617" s="22"/>
      <c r="F617" s="22"/>
      <c r="G617" s="4" t="str">
        <f>"普通攻击时有"&amp;'skill.talent(结算)'!R841/100&amp;"%概率给目标添加&lt;&amp;image:blood&gt;&lt;&amp;/&gt;印记，并降低目标防御"&amp;-'skill.talent(结算)'!R827/100&amp;"%，持续"&amp;buff!$E$176&amp;"秒"</f>
        <v>普通攻击时有17%概率给目标添加&lt;&amp;image:blood&gt;&lt;&amp;/&gt;印记，并降低目标防御5%，持续8秒</v>
      </c>
      <c r="H617" s="4" t="str">
        <f>_xlfn.IFNA(INDEX(buff!$C:$C,MATCH(描述!B617,buff!$A:$A,0)),"")</f>
        <v>血晕之普攻时一定概率附加血状态并降低防御</v>
      </c>
      <c r="I617" s="4" t="str">
        <f>_xlfn.IFNA(INDEX(buff!$C:$C,MATCH(描述!C617,buff!$A:$A,0)),"")</f>
        <v/>
      </c>
      <c r="J617" s="4" t="str">
        <f>_xlfn.IFNA(INDEX(buff!$C:$C,MATCH(描述!D617,buff!$A:$A,0)),"")</f>
        <v/>
      </c>
      <c r="K617" s="4" t="str">
        <f>_xlfn.IFNA(INDEX(buff!$C:$C,MATCH(描述!E617,buff!$A:$A,0)),"")</f>
        <v/>
      </c>
      <c r="L617" s="4" t="str">
        <f>_xlfn.IFNA(INDEX(buff!$C:$C,MATCH(描述!F617,buff!$A:$A,0)),"")</f>
        <v/>
      </c>
      <c r="M617" s="4">
        <f>_xlfn.IFNA(INDEX(buff!$O:$O,MATCH(B617,buff!$A:$A,0)),"")</f>
        <v>16990053</v>
      </c>
      <c r="N617" s="4" t="str">
        <f>_xlfn.IFNA(INDEX(buff!$O:$O,MATCH(C617,buff!$A:$A,0)),"")</f>
        <v/>
      </c>
      <c r="O617" s="4" t="str">
        <f>_xlfn.IFNA(INDEX(buff!$O:$O,MATCH(D617,buff!$A:$A,0)),"")</f>
        <v/>
      </c>
      <c r="P617" s="4" t="str">
        <f>_xlfn.IFNA(INDEX(buff!$O:$O,MATCH(E617,buff!$A:$A,0)),"")</f>
        <v/>
      </c>
      <c r="Q617" s="22"/>
      <c r="R617" s="22"/>
      <c r="S617" s="22"/>
      <c r="T617" s="22"/>
    </row>
    <row r="618" spans="1:20" x14ac:dyDescent="0.15">
      <c r="A618" s="4" t="s">
        <v>1019</v>
      </c>
      <c r="B618" s="42">
        <v>13990147</v>
      </c>
      <c r="C618" s="22"/>
      <c r="D618" s="22"/>
      <c r="E618" s="22"/>
      <c r="F618" s="22"/>
      <c r="G618" s="4" t="str">
        <f>"普通攻击时有"&amp;'skill.talent(结算)'!R842/100&amp;"%概率给目标添加&lt;&amp;image:blood&gt;&lt;&amp;/&gt;印记，并降低目标防御"&amp;-'skill.talent(结算)'!R828/100&amp;"%，持续"&amp;buff!$E$176&amp;"秒"</f>
        <v>普通攻击时有20%概率给目标添加&lt;&amp;image:blood&gt;&lt;&amp;/&gt;印记，并降低目标防御50%，持续8秒</v>
      </c>
      <c r="H618" s="4" t="str">
        <f>_xlfn.IFNA(INDEX(buff!$C:$C,MATCH(描述!B618,buff!$A:$A,0)),"")</f>
        <v>血晕之普攻时一定概率附加血状态并降低防御</v>
      </c>
      <c r="I618" s="4" t="str">
        <f>_xlfn.IFNA(INDEX(buff!$C:$C,MATCH(描述!C618,buff!$A:$A,0)),"")</f>
        <v/>
      </c>
      <c r="J618" s="4" t="str">
        <f>_xlfn.IFNA(INDEX(buff!$C:$C,MATCH(描述!D618,buff!$A:$A,0)),"")</f>
        <v/>
      </c>
      <c r="K618" s="4" t="str">
        <f>_xlfn.IFNA(INDEX(buff!$C:$C,MATCH(描述!E618,buff!$A:$A,0)),"")</f>
        <v/>
      </c>
      <c r="L618" s="4" t="str">
        <f>_xlfn.IFNA(INDEX(buff!$C:$C,MATCH(描述!F618,buff!$A:$A,0)),"")</f>
        <v/>
      </c>
      <c r="M618" s="4">
        <f>_xlfn.IFNA(INDEX(buff!$O:$O,MATCH(B618,buff!$A:$A,0)),"")</f>
        <v>16990053</v>
      </c>
      <c r="N618" s="4" t="str">
        <f>_xlfn.IFNA(INDEX(buff!$O:$O,MATCH(C618,buff!$A:$A,0)),"")</f>
        <v/>
      </c>
      <c r="O618" s="4" t="str">
        <f>_xlfn.IFNA(INDEX(buff!$O:$O,MATCH(D618,buff!$A:$A,0)),"")</f>
        <v/>
      </c>
      <c r="P618" s="4" t="str">
        <f>_xlfn.IFNA(INDEX(buff!$O:$O,MATCH(E618,buff!$A:$A,0)),"")</f>
        <v/>
      </c>
      <c r="Q618" s="22"/>
      <c r="R618" s="22"/>
      <c r="S618" s="22"/>
      <c r="T618" s="22"/>
    </row>
    <row r="619" spans="1:20" x14ac:dyDescent="0.15">
      <c r="A619" s="4" t="s">
        <v>1020</v>
      </c>
      <c r="B619" s="42">
        <v>13990148</v>
      </c>
      <c r="C619" s="22"/>
      <c r="D619" s="22"/>
      <c r="E619" s="22"/>
      <c r="F619" s="22"/>
      <c r="G619" s="4" t="str">
        <f>"如果自身带有&lt;&amp;image:light&gt;&lt;&amp;/&gt;印记，则普通攻击对目标造成的伤害提高"&amp;'skill.talent(结算)'!R843/100&amp;"%"</f>
        <v>如果自身带有&lt;&amp;image:light&gt;&lt;&amp;/&gt;印记，则普通攻击对目标造成的伤害提高2%</v>
      </c>
      <c r="H619" s="4" t="str">
        <f>_xlfn.IFNA(INDEX(buff!$C:$C,MATCH(描述!B619,buff!$A:$A,0)),"")</f>
        <v>光魔之如果自身有光状态则普攻时对目标伤害提升伤害加成</v>
      </c>
      <c r="I619" s="4" t="str">
        <f>_xlfn.IFNA(INDEX(buff!$C:$C,MATCH(描述!C619,buff!$A:$A,0)),"")</f>
        <v/>
      </c>
      <c r="J619" s="4" t="str">
        <f>_xlfn.IFNA(INDEX(buff!$C:$C,MATCH(描述!D619,buff!$A:$A,0)),"")</f>
        <v/>
      </c>
      <c r="K619" s="4" t="str">
        <f>_xlfn.IFNA(INDEX(buff!$C:$C,MATCH(描述!E619,buff!$A:$A,0)),"")</f>
        <v/>
      </c>
      <c r="L619" s="4" t="str">
        <f>_xlfn.IFNA(INDEX(buff!$C:$C,MATCH(描述!F619,buff!$A:$A,0)),"")</f>
        <v/>
      </c>
      <c r="M619" s="4">
        <f>_xlfn.IFNA(INDEX(buff!$O:$O,MATCH(B619,buff!$A:$A,0)),"")</f>
        <v>16990054</v>
      </c>
      <c r="N619" s="4" t="str">
        <f>_xlfn.IFNA(INDEX(buff!$O:$O,MATCH(C619,buff!$A:$A,0)),"")</f>
        <v/>
      </c>
      <c r="O619" s="4" t="str">
        <f>_xlfn.IFNA(INDEX(buff!$O:$O,MATCH(D619,buff!$A:$A,0)),"")</f>
        <v/>
      </c>
      <c r="P619" s="4" t="str">
        <f>_xlfn.IFNA(INDEX(buff!$O:$O,MATCH(E619,buff!$A:$A,0)),"")</f>
        <v/>
      </c>
      <c r="Q619" s="22"/>
      <c r="R619" s="22"/>
      <c r="S619" s="22"/>
      <c r="T619" s="22"/>
    </row>
    <row r="620" spans="1:20" x14ac:dyDescent="0.15">
      <c r="A620" s="4" t="s">
        <v>1021</v>
      </c>
      <c r="B620" s="42">
        <v>13990148</v>
      </c>
      <c r="C620" s="22"/>
      <c r="D620" s="22"/>
      <c r="E620" s="22"/>
      <c r="F620" s="22"/>
      <c r="G620" s="4" t="str">
        <f>"如果自身带有&lt;&amp;image:light&gt;&lt;&amp;/&gt;印记，则普通攻击对目标造成的伤害提高"&amp;'skill.talent(结算)'!R844/100&amp;"%"</f>
        <v>如果自身带有&lt;&amp;image:light&gt;&lt;&amp;/&gt;印记，则普通攻击对目标造成的伤害提高4%</v>
      </c>
      <c r="H620" s="4" t="str">
        <f>_xlfn.IFNA(INDEX(buff!$C:$C,MATCH(描述!B620,buff!$A:$A,0)),"")</f>
        <v>光魔之如果自身有光状态则普攻时对目标伤害提升伤害加成</v>
      </c>
      <c r="I620" s="4" t="str">
        <f>_xlfn.IFNA(INDEX(buff!$C:$C,MATCH(描述!C620,buff!$A:$A,0)),"")</f>
        <v/>
      </c>
      <c r="J620" s="4" t="str">
        <f>_xlfn.IFNA(INDEX(buff!$C:$C,MATCH(描述!D620,buff!$A:$A,0)),"")</f>
        <v/>
      </c>
      <c r="K620" s="4" t="str">
        <f>_xlfn.IFNA(INDEX(buff!$C:$C,MATCH(描述!E620,buff!$A:$A,0)),"")</f>
        <v/>
      </c>
      <c r="L620" s="4" t="str">
        <f>_xlfn.IFNA(INDEX(buff!$C:$C,MATCH(描述!F620,buff!$A:$A,0)),"")</f>
        <v/>
      </c>
      <c r="M620" s="4">
        <f>_xlfn.IFNA(INDEX(buff!$O:$O,MATCH(B620,buff!$A:$A,0)),"")</f>
        <v>16990054</v>
      </c>
      <c r="N620" s="4" t="str">
        <f>_xlfn.IFNA(INDEX(buff!$O:$O,MATCH(C620,buff!$A:$A,0)),"")</f>
        <v/>
      </c>
      <c r="O620" s="4" t="str">
        <f>_xlfn.IFNA(INDEX(buff!$O:$O,MATCH(D620,buff!$A:$A,0)),"")</f>
        <v/>
      </c>
      <c r="P620" s="4" t="str">
        <f>_xlfn.IFNA(INDEX(buff!$O:$O,MATCH(E620,buff!$A:$A,0)),"")</f>
        <v/>
      </c>
      <c r="Q620" s="22"/>
      <c r="R620" s="22"/>
      <c r="S620" s="22"/>
      <c r="T620" s="22"/>
    </row>
    <row r="621" spans="1:20" x14ac:dyDescent="0.15">
      <c r="A621" s="4" t="s">
        <v>1022</v>
      </c>
      <c r="B621" s="42">
        <v>13990148</v>
      </c>
      <c r="C621" s="22"/>
      <c r="D621" s="22"/>
      <c r="E621" s="22"/>
      <c r="F621" s="22"/>
      <c r="G621" s="4" t="str">
        <f>"如果自身带有&lt;&amp;image:light&gt;&lt;&amp;/&gt;印记，则普通攻击对目标造成的伤害提高"&amp;'skill.talent(结算)'!R845/100&amp;"%"</f>
        <v>如果自身带有&lt;&amp;image:light&gt;&lt;&amp;/&gt;印记，则普通攻击对目标造成的伤害提高6%</v>
      </c>
      <c r="H621" s="4" t="str">
        <f>_xlfn.IFNA(INDEX(buff!$C:$C,MATCH(描述!B621,buff!$A:$A,0)),"")</f>
        <v>光魔之如果自身有光状态则普攻时对目标伤害提升伤害加成</v>
      </c>
      <c r="I621" s="4" t="str">
        <f>_xlfn.IFNA(INDEX(buff!$C:$C,MATCH(描述!C621,buff!$A:$A,0)),"")</f>
        <v/>
      </c>
      <c r="J621" s="4" t="str">
        <f>_xlfn.IFNA(INDEX(buff!$C:$C,MATCH(描述!D621,buff!$A:$A,0)),"")</f>
        <v/>
      </c>
      <c r="K621" s="4" t="str">
        <f>_xlfn.IFNA(INDEX(buff!$C:$C,MATCH(描述!E621,buff!$A:$A,0)),"")</f>
        <v/>
      </c>
      <c r="L621" s="4" t="str">
        <f>_xlfn.IFNA(INDEX(buff!$C:$C,MATCH(描述!F621,buff!$A:$A,0)),"")</f>
        <v/>
      </c>
      <c r="M621" s="4">
        <f>_xlfn.IFNA(INDEX(buff!$O:$O,MATCH(B621,buff!$A:$A,0)),"")</f>
        <v>16990054</v>
      </c>
      <c r="N621" s="4" t="str">
        <f>_xlfn.IFNA(INDEX(buff!$O:$O,MATCH(C621,buff!$A:$A,0)),"")</f>
        <v/>
      </c>
      <c r="O621" s="4" t="str">
        <f>_xlfn.IFNA(INDEX(buff!$O:$O,MATCH(D621,buff!$A:$A,0)),"")</f>
        <v/>
      </c>
      <c r="P621" s="4" t="str">
        <f>_xlfn.IFNA(INDEX(buff!$O:$O,MATCH(E621,buff!$A:$A,0)),"")</f>
        <v/>
      </c>
      <c r="Q621" s="22"/>
      <c r="R621" s="22"/>
      <c r="S621" s="22"/>
      <c r="T621" s="22"/>
    </row>
    <row r="622" spans="1:20" x14ac:dyDescent="0.15">
      <c r="A622" s="4" t="s">
        <v>1023</v>
      </c>
      <c r="B622" s="42">
        <v>13990148</v>
      </c>
      <c r="C622" s="22"/>
      <c r="D622" s="22"/>
      <c r="E622" s="22"/>
      <c r="F622" s="22"/>
      <c r="G622" s="4" t="str">
        <f>"如果自身带有&lt;&amp;image:light&gt;&lt;&amp;/&gt;印记，则普通攻击对目标造成的伤害提高"&amp;'skill.talent(结算)'!R846/100&amp;"%"</f>
        <v>如果自身带有&lt;&amp;image:light&gt;&lt;&amp;/&gt;印记，则普通攻击对目标造成的伤害提高8%</v>
      </c>
      <c r="H622" s="4" t="str">
        <f>_xlfn.IFNA(INDEX(buff!$C:$C,MATCH(描述!B622,buff!$A:$A,0)),"")</f>
        <v>光魔之如果自身有光状态则普攻时对目标伤害提升伤害加成</v>
      </c>
      <c r="I622" s="4" t="str">
        <f>_xlfn.IFNA(INDEX(buff!$C:$C,MATCH(描述!C622,buff!$A:$A,0)),"")</f>
        <v/>
      </c>
      <c r="J622" s="4" t="str">
        <f>_xlfn.IFNA(INDEX(buff!$C:$C,MATCH(描述!D622,buff!$A:$A,0)),"")</f>
        <v/>
      </c>
      <c r="K622" s="4" t="str">
        <f>_xlfn.IFNA(INDEX(buff!$C:$C,MATCH(描述!E622,buff!$A:$A,0)),"")</f>
        <v/>
      </c>
      <c r="L622" s="4" t="str">
        <f>_xlfn.IFNA(INDEX(buff!$C:$C,MATCH(描述!F622,buff!$A:$A,0)),"")</f>
        <v/>
      </c>
      <c r="M622" s="4">
        <f>_xlfn.IFNA(INDEX(buff!$O:$O,MATCH(B622,buff!$A:$A,0)),"")</f>
        <v>16990054</v>
      </c>
      <c r="N622" s="4" t="str">
        <f>_xlfn.IFNA(INDEX(buff!$O:$O,MATCH(C622,buff!$A:$A,0)),"")</f>
        <v/>
      </c>
      <c r="O622" s="4" t="str">
        <f>_xlfn.IFNA(INDEX(buff!$O:$O,MATCH(D622,buff!$A:$A,0)),"")</f>
        <v/>
      </c>
      <c r="P622" s="4" t="str">
        <f>_xlfn.IFNA(INDEX(buff!$O:$O,MATCH(E622,buff!$A:$A,0)),"")</f>
        <v/>
      </c>
      <c r="Q622" s="22"/>
      <c r="R622" s="22"/>
      <c r="S622" s="22"/>
      <c r="T622" s="22"/>
    </row>
    <row r="623" spans="1:20" x14ac:dyDescent="0.15">
      <c r="A623" s="4" t="s">
        <v>1024</v>
      </c>
      <c r="B623" s="42">
        <v>13990148</v>
      </c>
      <c r="C623" s="22"/>
      <c r="D623" s="22"/>
      <c r="E623" s="22"/>
      <c r="F623" s="22"/>
      <c r="G623" s="4" t="str">
        <f>"如果自身带有&lt;&amp;image:light&gt;&lt;&amp;/&gt;印记，则普通攻击对目标造成的伤害提高"&amp;'skill.talent(结算)'!R847/100&amp;"%"</f>
        <v>如果自身带有&lt;&amp;image:light&gt;&lt;&amp;/&gt;印记，则普通攻击对目标造成的伤害提高10%</v>
      </c>
      <c r="H623" s="4" t="str">
        <f>_xlfn.IFNA(INDEX(buff!$C:$C,MATCH(描述!B623,buff!$A:$A,0)),"")</f>
        <v>光魔之如果自身有光状态则普攻时对目标伤害提升伤害加成</v>
      </c>
      <c r="I623" s="4" t="str">
        <f>_xlfn.IFNA(INDEX(buff!$C:$C,MATCH(描述!C623,buff!$A:$A,0)),"")</f>
        <v/>
      </c>
      <c r="J623" s="4" t="str">
        <f>_xlfn.IFNA(INDEX(buff!$C:$C,MATCH(描述!D623,buff!$A:$A,0)),"")</f>
        <v/>
      </c>
      <c r="K623" s="4" t="str">
        <f>_xlfn.IFNA(INDEX(buff!$C:$C,MATCH(描述!E623,buff!$A:$A,0)),"")</f>
        <v/>
      </c>
      <c r="L623" s="4" t="str">
        <f>_xlfn.IFNA(INDEX(buff!$C:$C,MATCH(描述!F623,buff!$A:$A,0)),"")</f>
        <v/>
      </c>
      <c r="M623" s="4">
        <f>_xlfn.IFNA(INDEX(buff!$O:$O,MATCH(B623,buff!$A:$A,0)),"")</f>
        <v>16990054</v>
      </c>
      <c r="N623" s="4" t="str">
        <f>_xlfn.IFNA(INDEX(buff!$O:$O,MATCH(C623,buff!$A:$A,0)),"")</f>
        <v/>
      </c>
      <c r="O623" s="4" t="str">
        <f>_xlfn.IFNA(INDEX(buff!$O:$O,MATCH(D623,buff!$A:$A,0)),"")</f>
        <v/>
      </c>
      <c r="P623" s="4" t="str">
        <f>_xlfn.IFNA(INDEX(buff!$O:$O,MATCH(E623,buff!$A:$A,0)),"")</f>
        <v/>
      </c>
      <c r="Q623" s="22"/>
      <c r="R623" s="22"/>
      <c r="S623" s="22"/>
      <c r="T623" s="22"/>
    </row>
    <row r="624" spans="1:20" x14ac:dyDescent="0.15">
      <c r="A624" s="4" t="s">
        <v>1025</v>
      </c>
      <c r="B624" s="42">
        <v>13990148</v>
      </c>
      <c r="C624" s="22"/>
      <c r="D624" s="22"/>
      <c r="E624" s="22"/>
      <c r="F624" s="22"/>
      <c r="G624" s="4" t="str">
        <f>"如果自身带有&lt;&amp;image:light&gt;&lt;&amp;/&gt;印记，则普通攻击对目标造成的伤害提高"&amp;'skill.talent(结算)'!R848/100&amp;"%"</f>
        <v>如果自身带有&lt;&amp;image:light&gt;&lt;&amp;/&gt;印记，则普通攻击对目标造成的伤害提高12%</v>
      </c>
      <c r="H624" s="4" t="str">
        <f>_xlfn.IFNA(INDEX(buff!$C:$C,MATCH(描述!B624,buff!$A:$A,0)),"")</f>
        <v>光魔之如果自身有光状态则普攻时对目标伤害提升伤害加成</v>
      </c>
      <c r="I624" s="4" t="str">
        <f>_xlfn.IFNA(INDEX(buff!$C:$C,MATCH(描述!C624,buff!$A:$A,0)),"")</f>
        <v/>
      </c>
      <c r="J624" s="4" t="str">
        <f>_xlfn.IFNA(INDEX(buff!$C:$C,MATCH(描述!D624,buff!$A:$A,0)),"")</f>
        <v/>
      </c>
      <c r="K624" s="4" t="str">
        <f>_xlfn.IFNA(INDEX(buff!$C:$C,MATCH(描述!E624,buff!$A:$A,0)),"")</f>
        <v/>
      </c>
      <c r="L624" s="4" t="str">
        <f>_xlfn.IFNA(INDEX(buff!$C:$C,MATCH(描述!F624,buff!$A:$A,0)),"")</f>
        <v/>
      </c>
      <c r="M624" s="4">
        <f>_xlfn.IFNA(INDEX(buff!$O:$O,MATCH(B624,buff!$A:$A,0)),"")</f>
        <v>16990054</v>
      </c>
      <c r="N624" s="4" t="str">
        <f>_xlfn.IFNA(INDEX(buff!$O:$O,MATCH(C624,buff!$A:$A,0)),"")</f>
        <v/>
      </c>
      <c r="O624" s="4" t="str">
        <f>_xlfn.IFNA(INDEX(buff!$O:$O,MATCH(D624,buff!$A:$A,0)),"")</f>
        <v/>
      </c>
      <c r="P624" s="4" t="str">
        <f>_xlfn.IFNA(INDEX(buff!$O:$O,MATCH(E624,buff!$A:$A,0)),"")</f>
        <v/>
      </c>
      <c r="Q624" s="22"/>
      <c r="R624" s="22"/>
      <c r="S624" s="22"/>
      <c r="T624" s="22"/>
    </row>
    <row r="625" spans="1:20" x14ac:dyDescent="0.15">
      <c r="A625" s="4" t="s">
        <v>1026</v>
      </c>
      <c r="B625" s="42">
        <v>13990148</v>
      </c>
      <c r="C625" s="22"/>
      <c r="D625" s="22"/>
      <c r="E625" s="22"/>
      <c r="F625" s="22"/>
      <c r="G625" s="4" t="str">
        <f>"如果自身带有&lt;&amp;image:light&gt;&lt;&amp;/&gt;印记，则普通攻击对目标造成的伤害提高"&amp;'skill.talent(结算)'!R849/100&amp;"%"</f>
        <v>如果自身带有&lt;&amp;image:light&gt;&lt;&amp;/&gt;印记，则普通攻击对目标造成的伤害提高14%</v>
      </c>
      <c r="H625" s="4" t="str">
        <f>_xlfn.IFNA(INDEX(buff!$C:$C,MATCH(描述!B625,buff!$A:$A,0)),"")</f>
        <v>光魔之如果自身有光状态则普攻时对目标伤害提升伤害加成</v>
      </c>
      <c r="I625" s="4" t="str">
        <f>_xlfn.IFNA(INDEX(buff!$C:$C,MATCH(描述!C625,buff!$A:$A,0)),"")</f>
        <v/>
      </c>
      <c r="J625" s="4" t="str">
        <f>_xlfn.IFNA(INDEX(buff!$C:$C,MATCH(描述!D625,buff!$A:$A,0)),"")</f>
        <v/>
      </c>
      <c r="K625" s="4" t="str">
        <f>_xlfn.IFNA(INDEX(buff!$C:$C,MATCH(描述!E625,buff!$A:$A,0)),"")</f>
        <v/>
      </c>
      <c r="L625" s="4" t="str">
        <f>_xlfn.IFNA(INDEX(buff!$C:$C,MATCH(描述!F625,buff!$A:$A,0)),"")</f>
        <v/>
      </c>
      <c r="M625" s="4">
        <f>_xlfn.IFNA(INDEX(buff!$O:$O,MATCH(B625,buff!$A:$A,0)),"")</f>
        <v>16990054</v>
      </c>
      <c r="N625" s="4" t="str">
        <f>_xlfn.IFNA(INDEX(buff!$O:$O,MATCH(C625,buff!$A:$A,0)),"")</f>
        <v/>
      </c>
      <c r="O625" s="4" t="str">
        <f>_xlfn.IFNA(INDEX(buff!$O:$O,MATCH(D625,buff!$A:$A,0)),"")</f>
        <v/>
      </c>
      <c r="P625" s="4" t="str">
        <f>_xlfn.IFNA(INDEX(buff!$O:$O,MATCH(E625,buff!$A:$A,0)),"")</f>
        <v/>
      </c>
      <c r="Q625" s="22"/>
      <c r="R625" s="22"/>
      <c r="S625" s="22"/>
      <c r="T625" s="22"/>
    </row>
    <row r="626" spans="1:20" x14ac:dyDescent="0.15">
      <c r="A626" s="4" t="s">
        <v>1033</v>
      </c>
      <c r="B626" s="12">
        <v>13990155</v>
      </c>
      <c r="G626" s="21" t="str">
        <f>"初始获得"&amp;效果!X55&amp;"能量"</f>
        <v>初始获得7能量</v>
      </c>
    </row>
    <row r="627" spans="1:20" x14ac:dyDescent="0.15">
      <c r="A627" s="4" t="s">
        <v>1034</v>
      </c>
      <c r="B627" s="12">
        <v>13990155</v>
      </c>
      <c r="G627" s="21" t="str">
        <f>"初始获得"&amp;效果!X56&amp;"能量"</f>
        <v>初始获得7能量</v>
      </c>
    </row>
    <row r="628" spans="1:20" x14ac:dyDescent="0.15">
      <c r="A628" s="4" t="s">
        <v>1035</v>
      </c>
      <c r="B628" s="12">
        <v>13990155</v>
      </c>
      <c r="G628" s="21" t="str">
        <f>"初始获得"&amp;效果!X57&amp;"能量"</f>
        <v>初始获得7能量</v>
      </c>
    </row>
    <row r="629" spans="1:20" x14ac:dyDescent="0.15">
      <c r="A629" s="4" t="s">
        <v>1036</v>
      </c>
      <c r="B629" s="12">
        <v>13990155</v>
      </c>
      <c r="G629" s="21" t="str">
        <f>"初始获得"&amp;效果!X58&amp;"能量"</f>
        <v>初始获得7能量</v>
      </c>
    </row>
    <row r="630" spans="1:20" x14ac:dyDescent="0.15">
      <c r="A630" s="4" t="s">
        <v>1037</v>
      </c>
      <c r="B630" s="12">
        <v>13990155</v>
      </c>
      <c r="G630" s="21" t="str">
        <f>"初始获得"&amp;效果!X59&amp;"能量"</f>
        <v>初始获得7能量</v>
      </c>
    </row>
    <row r="631" spans="1:20" x14ac:dyDescent="0.15">
      <c r="A631" s="4" t="s">
        <v>1038</v>
      </c>
      <c r="B631" s="12">
        <v>13990155</v>
      </c>
      <c r="G631" s="21" t="str">
        <f>"初始获得"&amp;效果!X60&amp;"能量"</f>
        <v>初始获得7能量</v>
      </c>
    </row>
    <row r="632" spans="1:20" x14ac:dyDescent="0.15">
      <c r="A632" s="4" t="s">
        <v>1039</v>
      </c>
      <c r="B632" s="12">
        <v>13990155</v>
      </c>
      <c r="G632" s="21" t="str">
        <f>"初始获得"&amp;效果!X61&amp;"能量"</f>
        <v>初始获得7能量</v>
      </c>
    </row>
    <row r="633" spans="1:20" x14ac:dyDescent="0.15">
      <c r="A633" s="4" t="s">
        <v>1040</v>
      </c>
      <c r="B633" s="12">
        <v>13990156</v>
      </c>
      <c r="G633" s="21" t="str">
        <f>"初始获得"&amp;效果!X62&amp;"能量"</f>
        <v>初始获得10能量</v>
      </c>
    </row>
    <row r="634" spans="1:20" x14ac:dyDescent="0.15">
      <c r="A634" s="4" t="s">
        <v>1041</v>
      </c>
      <c r="B634" s="12">
        <v>13990156</v>
      </c>
      <c r="G634" s="21" t="str">
        <f>"初始获得"&amp;效果!X63&amp;"能量"</f>
        <v>初始获得10能量</v>
      </c>
    </row>
    <row r="635" spans="1:20" x14ac:dyDescent="0.15">
      <c r="A635" s="4" t="s">
        <v>1042</v>
      </c>
      <c r="B635" s="12">
        <v>13990156</v>
      </c>
      <c r="G635" s="21" t="str">
        <f>"初始获得"&amp;效果!X64&amp;"能量"</f>
        <v>初始获得10能量</v>
      </c>
    </row>
    <row r="636" spans="1:20" x14ac:dyDescent="0.15">
      <c r="A636" s="4" t="s">
        <v>1043</v>
      </c>
      <c r="B636" s="12">
        <v>13990156</v>
      </c>
      <c r="G636" s="21" t="str">
        <f>"初始获得"&amp;效果!X65&amp;"能量"</f>
        <v>初始获得10能量</v>
      </c>
    </row>
    <row r="637" spans="1:20" x14ac:dyDescent="0.15">
      <c r="A637" s="4" t="s">
        <v>1044</v>
      </c>
      <c r="B637" s="12">
        <v>13990156</v>
      </c>
      <c r="G637" s="21" t="str">
        <f>"初始获得"&amp;效果!X66&amp;"能量"</f>
        <v>初始获得10能量</v>
      </c>
    </row>
    <row r="638" spans="1:20" x14ac:dyDescent="0.15">
      <c r="A638" s="4" t="s">
        <v>1045</v>
      </c>
      <c r="B638" s="12">
        <v>13990156</v>
      </c>
      <c r="G638" s="21" t="str">
        <f>"初始获得"&amp;效果!X67&amp;"能量"</f>
        <v>初始获得10能量</v>
      </c>
    </row>
    <row r="639" spans="1:20" x14ac:dyDescent="0.15">
      <c r="A639" s="4" t="s">
        <v>1046</v>
      </c>
      <c r="B639" s="12">
        <v>13990156</v>
      </c>
      <c r="G639" s="21" t="str">
        <f>"初始获得"&amp;效果!X68&amp;"能量"</f>
        <v>初始获得10能量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效果</vt:lpstr>
      <vt:lpstr>buff</vt:lpstr>
      <vt:lpstr>mod</vt:lpstr>
      <vt:lpstr>skill.talent(结算)</vt:lpstr>
      <vt:lpstr>描述</vt:lpstr>
    </vt:vector>
  </TitlesOfParts>
  <Company>maplegame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brianhong</dc:creator>
  <cp:lastModifiedBy>brianhong</cp:lastModifiedBy>
  <dcterms:created xsi:type="dcterms:W3CDTF">2014-10-30T09:02:45Z</dcterms:created>
  <dcterms:modified xsi:type="dcterms:W3CDTF">2016-10-21T07:20:51Z</dcterms:modified>
</cp:coreProperties>
</file>